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0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  <c r="C60" i="1"/>
  <c r="C57" i="1"/>
  <c r="C56" i="1"/>
  <c r="H23" i="1"/>
  <c r="H59" i="1" s="1"/>
  <c r="H58" i="1" s="1"/>
  <c r="G23" i="1"/>
  <c r="G59" i="1" s="1"/>
  <c r="G58" i="1" s="1"/>
  <c r="F23" i="1"/>
  <c r="F59" i="1" s="1"/>
  <c r="F58" i="1" s="1"/>
  <c r="E23" i="1"/>
  <c r="D23" i="1"/>
  <c r="D59" i="1" s="1"/>
  <c r="D58" i="1" s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G15" i="1"/>
  <c r="H14" i="1"/>
  <c r="G14" i="1"/>
  <c r="F14" i="1"/>
  <c r="E14" i="1"/>
  <c r="D14" i="1"/>
  <c r="C14" i="1"/>
  <c r="H13" i="1"/>
  <c r="G13" i="1"/>
  <c r="F13" i="1"/>
  <c r="E13" i="1"/>
  <c r="D13" i="1"/>
  <c r="H12" i="1"/>
  <c r="G12" i="1"/>
  <c r="F12" i="1"/>
  <c r="E12" i="1"/>
  <c r="D12" i="1"/>
  <c r="C12" i="1"/>
  <c r="H11" i="1"/>
  <c r="G11" i="1"/>
  <c r="F11" i="1"/>
  <c r="E11" i="1"/>
  <c r="I11" i="1" s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I7" i="1" s="1"/>
  <c r="D7" i="1"/>
  <c r="C7" i="1"/>
  <c r="H6" i="1"/>
  <c r="H49" i="1" s="1"/>
  <c r="G6" i="1"/>
  <c r="F6" i="1"/>
  <c r="F51" i="1" s="1"/>
  <c r="E6" i="1"/>
  <c r="E50" i="1" s="1"/>
  <c r="D6" i="1"/>
  <c r="D49" i="1" s="1"/>
  <c r="H5" i="1"/>
  <c r="G5" i="1"/>
  <c r="F5" i="1"/>
  <c r="E5" i="1"/>
  <c r="D5" i="1"/>
  <c r="C5" i="1"/>
  <c r="H4" i="1"/>
  <c r="H24" i="1" s="1"/>
  <c r="G4" i="1"/>
  <c r="F4" i="1"/>
  <c r="F24" i="1" s="1"/>
  <c r="E4" i="1"/>
  <c r="D4" i="1"/>
  <c r="D24" i="1" s="1"/>
  <c r="C4" i="1"/>
  <c r="C6" i="1" s="1"/>
  <c r="H3" i="1"/>
  <c r="H53" i="1" s="1"/>
  <c r="G3" i="1"/>
  <c r="G41" i="1" s="1"/>
  <c r="F3" i="1"/>
  <c r="F35" i="1" s="1"/>
  <c r="E3" i="1"/>
  <c r="E38" i="1" s="1"/>
  <c r="E39" i="1" s="1"/>
  <c r="D3" i="1"/>
  <c r="D53" i="1" s="1"/>
  <c r="C3" i="1"/>
  <c r="C41" i="1" s="1"/>
  <c r="G29" i="1" l="1"/>
  <c r="D43" i="1"/>
  <c r="H43" i="1"/>
  <c r="C30" i="1"/>
  <c r="G30" i="1"/>
  <c r="G31" i="1" s="1"/>
  <c r="G32" i="1" s="1"/>
  <c r="E48" i="1"/>
  <c r="I9" i="1"/>
  <c r="G35" i="1"/>
  <c r="E36" i="1"/>
  <c r="F41" i="1"/>
  <c r="E49" i="1"/>
  <c r="G50" i="1"/>
  <c r="E51" i="1"/>
  <c r="E24" i="1"/>
  <c r="I5" i="1"/>
  <c r="D30" i="1"/>
  <c r="H30" i="1"/>
  <c r="F34" i="1"/>
  <c r="D35" i="1"/>
  <c r="H35" i="1"/>
  <c r="F47" i="1"/>
  <c r="F38" i="1"/>
  <c r="F39" i="1" s="1"/>
  <c r="D42" i="1"/>
  <c r="H42" i="1"/>
  <c r="F43" i="1"/>
  <c r="D50" i="1"/>
  <c r="H50" i="1"/>
  <c r="C34" i="1"/>
  <c r="G34" i="1"/>
  <c r="E35" i="1"/>
  <c r="G47" i="1"/>
  <c r="G38" i="1"/>
  <c r="G39" i="1" s="1"/>
  <c r="D41" i="1"/>
  <c r="H41" i="1"/>
  <c r="E42" i="1"/>
  <c r="G49" i="1"/>
  <c r="G51" i="1"/>
  <c r="E53" i="1"/>
  <c r="C55" i="1"/>
  <c r="F30" i="1"/>
  <c r="D48" i="1"/>
  <c r="H48" i="1"/>
  <c r="D36" i="1"/>
  <c r="H36" i="1"/>
  <c r="D38" i="1"/>
  <c r="D39" i="1" s="1"/>
  <c r="H38" i="1"/>
  <c r="E41" i="1"/>
  <c r="F42" i="1"/>
  <c r="F50" i="1"/>
  <c r="D51" i="1"/>
  <c r="H51" i="1"/>
  <c r="F53" i="1"/>
  <c r="C50" i="1"/>
  <c r="H39" i="1"/>
  <c r="C47" i="1"/>
  <c r="C49" i="1"/>
  <c r="C51" i="1"/>
  <c r="C29" i="1"/>
  <c r="I6" i="1"/>
  <c r="C13" i="1"/>
  <c r="I4" i="1"/>
  <c r="I8" i="1"/>
  <c r="I18" i="1"/>
  <c r="I50" i="1" s="1"/>
  <c r="C20" i="1"/>
  <c r="C21" i="1" s="1"/>
  <c r="G24" i="1"/>
  <c r="D29" i="1"/>
  <c r="H29" i="1"/>
  <c r="E30" i="1"/>
  <c r="D34" i="1"/>
  <c r="H34" i="1"/>
  <c r="F36" i="1"/>
  <c r="C38" i="1"/>
  <c r="C43" i="1"/>
  <c r="G43" i="1"/>
  <c r="D47" i="1"/>
  <c r="H47" i="1"/>
  <c r="F49" i="1"/>
  <c r="E52" i="1"/>
  <c r="E59" i="1"/>
  <c r="E58" i="1" s="1"/>
  <c r="I3" i="1"/>
  <c r="I35" i="1" s="1"/>
  <c r="I17" i="1"/>
  <c r="E29" i="1"/>
  <c r="E34" i="1"/>
  <c r="C36" i="1"/>
  <c r="G36" i="1"/>
  <c r="C42" i="1"/>
  <c r="G42" i="1"/>
  <c r="E47" i="1"/>
  <c r="F48" i="1"/>
  <c r="F52" i="1"/>
  <c r="G53" i="1"/>
  <c r="I10" i="1"/>
  <c r="I14" i="1"/>
  <c r="I41" i="1" s="1"/>
  <c r="I16" i="1"/>
  <c r="F29" i="1"/>
  <c r="C35" i="1"/>
  <c r="E43" i="1"/>
  <c r="C48" i="1"/>
  <c r="G48" i="1"/>
  <c r="G52" i="1"/>
  <c r="I19" i="1"/>
  <c r="I51" i="1" s="1"/>
  <c r="D52" i="1"/>
  <c r="H52" i="1"/>
  <c r="I42" i="1" l="1"/>
  <c r="E31" i="1"/>
  <c r="E32" i="1" s="1"/>
  <c r="D31" i="1"/>
  <c r="D32" i="1" s="1"/>
  <c r="C31" i="1"/>
  <c r="C32" i="1" s="1"/>
  <c r="F31" i="1"/>
  <c r="F32" i="1" s="1"/>
  <c r="H31" i="1"/>
  <c r="H32" i="1" s="1"/>
  <c r="I34" i="1"/>
  <c r="I48" i="1"/>
  <c r="C22" i="1"/>
  <c r="C23" i="1" s="1"/>
  <c r="C53" i="1"/>
  <c r="I49" i="1"/>
  <c r="I43" i="1"/>
  <c r="I36" i="1"/>
  <c r="I47" i="1"/>
  <c r="C39" i="1"/>
  <c r="I20" i="1"/>
  <c r="I30" i="1"/>
  <c r="I29" i="1"/>
  <c r="I31" i="1" s="1"/>
  <c r="I32" i="1" s="1"/>
  <c r="I12" i="1"/>
  <c r="C59" i="1" l="1"/>
  <c r="C58" i="1" s="1"/>
  <c r="C52" i="1"/>
  <c r="C24" i="1"/>
  <c r="I13" i="1"/>
  <c r="I38" i="1"/>
  <c r="I39" i="1" s="1"/>
  <c r="I21" i="1"/>
  <c r="I53" i="1" l="1"/>
  <c r="I22" i="1"/>
  <c r="I23" i="1" s="1"/>
  <c r="I24" i="1" l="1"/>
  <c r="I59" i="1"/>
  <c r="I58" i="1" s="1"/>
  <c r="I52" i="1"/>
</calcChain>
</file>

<file path=xl/sharedStrings.xml><?xml version="1.0" encoding="utf-8"?>
<sst xmlns="http://schemas.openxmlformats.org/spreadsheetml/2006/main" count="207" uniqueCount="105">
  <si>
    <r>
      <t xml:space="preserve">戴姆勒补盲镜项目可行性分析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5" type="noConversion"/>
  </si>
  <si>
    <t>序号</t>
  </si>
  <si>
    <t>项目</t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</si>
  <si>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</si>
  <si>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</si>
  <si>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</si>
  <si>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</si>
  <si>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</si>
  <si>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</t>
    </r>
    <r>
      <rPr>
        <b/>
        <sz val="10"/>
        <rFont val="宋体"/>
        <family val="3"/>
        <charset val="134"/>
      </rPr>
      <t>年</t>
    </r>
    <phoneticPr fontId="5" type="noConversion"/>
  </si>
  <si>
    <t>合计</t>
  </si>
  <si>
    <t>各责任主体</t>
  </si>
  <si>
    <t>销量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</si>
  <si>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</si>
  <si>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</si>
  <si>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</si>
  <si>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</si>
  <si>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</si>
  <si>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</si>
  <si>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</si>
  <si>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</si>
  <si>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</si>
  <si>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</si>
  <si>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</si>
  <si>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</si>
  <si>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</si>
  <si>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</si>
  <si>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</si>
  <si>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</si>
  <si>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</si>
  <si>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</si>
  <si>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</si>
  <si>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</si>
  <si>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</si>
  <si>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</si>
  <si>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</si>
  <si>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</si>
  <si>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</si>
  <si>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</si>
  <si>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</si>
  <si>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</si>
  <si>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</si>
  <si>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</si>
  <si>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</si>
  <si>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</si>
  <si>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</si>
  <si>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</si>
  <si>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</si>
  <si>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</si>
  <si>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</si>
  <si>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</si>
  <si>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</si>
  <si>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</si>
  <si>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</si>
  <si>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</si>
  <si>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</si>
  <si>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</si>
  <si>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</si>
  <si>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t>2028</t>
    </r>
    <r>
      <rPr>
        <b/>
        <sz val="10"/>
        <rFont val="宋体"/>
        <family val="3"/>
        <charset val="134"/>
      </rPr>
      <t>年</t>
    </r>
    <phoneticPr fontId="5" type="noConversion"/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</si>
  <si>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</si>
  <si>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</si>
  <si>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</si>
  <si>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</si>
  <si>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</si>
  <si>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</si>
  <si>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</si>
  <si>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</si>
  <si>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变动费用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</si>
  <si>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</si>
  <si>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</si>
  <si>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</si>
  <si>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</si>
  <si>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</si>
  <si>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</si>
  <si>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</si>
  <si>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</si>
  <si>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</si>
  <si>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</si>
  <si>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</si>
  <si>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</si>
  <si>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</si>
  <si>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</si>
  <si>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</si>
  <si>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</si>
  <si>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</si>
  <si>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</si>
  <si>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</si>
  <si>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</si>
  <si>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</si>
  <si>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</si>
  <si>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</si>
  <si>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</si>
  <si>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</si>
  <si>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</si>
  <si>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</si>
  <si>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</si>
  <si>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</si>
  <si>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</si>
  <si>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</si>
  <si>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</si>
  <si>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</si>
  <si>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</si>
  <si>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</si>
  <si>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</si>
  <si>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</si>
  <si>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备注：一、本产品总投资为43.03万元。其中模夹检类投资32.8万元进行模摊；其他开发费用10.23万元由客户直接支付不分摊。本产品预计六年生命周期、销量为35450件，销售价格为46.26元，成本为25.04与5万件摊销单件6.56元合计31.96元，各项费率为19%。盈利为16万元，销售净利率为9.78%。二、因模夹检的32.8万元是以3年时间或5万件两个条件哪个先到为准。而三年预计销量为11520件，三年时限先到。后续未摊完模摊也需要客户支付给我方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</si>
</sst>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43" fontId="7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43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3" borderId="3" xfId="0" applyFont="1" applyFill="1" applyBorder="1">
      <alignment vertical="center"/>
    </xf>
    <xf numFmtId="176" fontId="9" fillId="3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3" fillId="0" borderId="3" xfId="0" applyFont="1" applyBorder="1">
      <alignment vertical="center"/>
    </xf>
    <xf numFmtId="10" fontId="9" fillId="0" borderId="3" xfId="2" applyNumberFormat="1" applyFont="1" applyBorder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43" fontId="9" fillId="0" borderId="3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3" borderId="3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176" fontId="3" fillId="4" borderId="3" xfId="1" applyNumberFormat="1" applyFont="1" applyFill="1" applyBorder="1" applyAlignment="1">
      <alignment horizontal="center" vertical="center"/>
    </xf>
    <xf numFmtId="10" fontId="3" fillId="4" borderId="3" xfId="2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4" borderId="0" xfId="0" applyFont="1" applyFill="1" applyBorder="1">
      <alignment vertical="center"/>
    </xf>
    <xf numFmtId="10" fontId="3" fillId="4" borderId="0" xfId="2" applyNumberFormat="1" applyFont="1" applyFill="1" applyBorder="1">
      <alignment vertical="center"/>
    </xf>
    <xf numFmtId="43" fontId="3" fillId="0" borderId="0" xfId="0" applyNumberFormat="1" applyFont="1" applyFill="1" applyBorder="1">
      <alignment vertical="center"/>
    </xf>
    <xf numFmtId="43" fontId="3" fillId="4" borderId="0" xfId="1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6" fillId="4" borderId="3" xfId="0" applyFont="1" applyFill="1" applyBorder="1">
      <alignment vertical="center"/>
    </xf>
    <xf numFmtId="43" fontId="3" fillId="4" borderId="3" xfId="1" applyFont="1" applyFill="1" applyBorder="1">
      <alignment vertical="center"/>
    </xf>
    <xf numFmtId="43" fontId="3" fillId="4" borderId="3" xfId="1" applyFont="1" applyFill="1" applyBorder="1" applyAlignment="1">
      <alignment horizontal="center" vertical="center"/>
    </xf>
    <xf numFmtId="10" fontId="3" fillId="4" borderId="3" xfId="2" applyNumberFormat="1" applyFont="1" applyFill="1" applyBorder="1" applyAlignment="1">
      <alignment horizontal="center" vertical="center"/>
    </xf>
    <xf numFmtId="0" fontId="9" fillId="4" borderId="3" xfId="0" applyFont="1" applyFill="1" applyBorder="1">
      <alignment vertical="center"/>
    </xf>
    <xf numFmtId="0" fontId="10" fillId="4" borderId="3" xfId="0" applyFont="1" applyFill="1" applyBorder="1">
      <alignment vertical="center"/>
    </xf>
    <xf numFmtId="43" fontId="3" fillId="0" borderId="3" xfId="1" applyFont="1" applyFill="1" applyBorder="1">
      <alignment vertical="center"/>
    </xf>
    <xf numFmtId="10" fontId="3" fillId="0" borderId="3" xfId="2" applyNumberFormat="1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3" fontId="3" fillId="0" borderId="3" xfId="1" applyFont="1" applyBorder="1">
      <alignment vertical="center"/>
    </xf>
    <xf numFmtId="176" fontId="3" fillId="0" borderId="3" xfId="1" applyNumberFormat="1" applyFont="1" applyBorder="1">
      <alignment vertical="center"/>
    </xf>
    <xf numFmtId="43" fontId="3" fillId="0" borderId="0" xfId="1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3" fillId="0" borderId="0" xfId="1" applyFont="1" applyAlignment="1">
      <alignment horizontal="lef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700;&#38754;\2022&#24180;&#24230;&#39033;&#30446;&#24037;&#20316;\2022&#24180;&#24180;&#24230;&#39033;&#30446;\2022&#24180;&#39033;&#30446;&#21487;&#34892;&#24615;&#20998;&#26512;\&#25140;&#22982;&#21202;&#34917;&#30450;&#38236;&#21487;&#34892;&#24615;&#20998;&#26512;\&#25140;&#22982;&#21202;&#34917;&#30450;&#38236;&#39033;&#30446;&#21487;&#34892;&#24615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 "/>
      <sheetName val="2028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6">
          <cell r="D6">
            <v>2500</v>
          </cell>
        </row>
        <row r="7">
          <cell r="D7">
            <v>115650</v>
          </cell>
        </row>
        <row r="8">
          <cell r="D8">
            <v>0</v>
          </cell>
        </row>
        <row r="10">
          <cell r="D10">
            <v>79900</v>
          </cell>
        </row>
        <row r="11">
          <cell r="D11">
            <v>6001.2813100119874</v>
          </cell>
        </row>
        <row r="12">
          <cell r="D12">
            <v>1046.7829091370422</v>
          </cell>
        </row>
        <row r="13">
          <cell r="D13">
            <v>1272.1499999999999</v>
          </cell>
        </row>
        <row r="14">
          <cell r="D14">
            <v>8320.2142191490293</v>
          </cell>
        </row>
        <row r="15">
          <cell r="D15">
            <v>27429.785780850973</v>
          </cell>
        </row>
        <row r="17">
          <cell r="D17">
            <v>8858.7899999999991</v>
          </cell>
        </row>
        <row r="18">
          <cell r="D18">
            <v>0</v>
          </cell>
        </row>
        <row r="19">
          <cell r="D19">
            <v>393.20999999999992</v>
          </cell>
        </row>
        <row r="20">
          <cell r="D20">
            <v>4013.0549999999998</v>
          </cell>
        </row>
        <row r="21">
          <cell r="D21">
            <v>6.6666666666659324</v>
          </cell>
        </row>
        <row r="22">
          <cell r="D22">
            <v>0</v>
          </cell>
        </row>
      </sheetData>
      <sheetData sheetId="4">
        <row r="6">
          <cell r="D6">
            <v>3730</v>
          </cell>
        </row>
        <row r="7">
          <cell r="D7">
            <v>172549.8</v>
          </cell>
        </row>
        <row r="8">
          <cell r="D8">
            <v>1725.4980000000014</v>
          </cell>
        </row>
        <row r="9">
          <cell r="D9">
            <v>170824.302</v>
          </cell>
        </row>
        <row r="10">
          <cell r="D10">
            <v>118018.69199999998</v>
          </cell>
        </row>
        <row r="11">
          <cell r="D11">
            <v>8953.9117145378859</v>
          </cell>
        </row>
        <row r="12">
          <cell r="D12">
            <v>1561.8001004324669</v>
          </cell>
        </row>
        <row r="13">
          <cell r="D13">
            <v>1898.0477999999998</v>
          </cell>
        </row>
        <row r="14">
          <cell r="D14">
            <v>12413.759614970353</v>
          </cell>
        </row>
        <row r="15">
          <cell r="D15">
            <v>40391.850385029662</v>
          </cell>
        </row>
        <row r="16">
          <cell r="D16">
            <v>0.23645260019870981</v>
          </cell>
        </row>
        <row r="17">
          <cell r="D17">
            <v>13217.314679999999</v>
          </cell>
        </row>
        <row r="18">
          <cell r="D18">
            <v>0</v>
          </cell>
        </row>
        <row r="19">
          <cell r="D19">
            <v>586.66931999999997</v>
          </cell>
        </row>
        <row r="20">
          <cell r="D20">
            <v>5987.4780599999995</v>
          </cell>
        </row>
        <row r="21">
          <cell r="D21">
            <v>6.6666666666659324</v>
          </cell>
        </row>
        <row r="22">
          <cell r="D22">
            <v>0</v>
          </cell>
        </row>
        <row r="23">
          <cell r="D23">
            <v>19798.128726666666</v>
          </cell>
        </row>
        <row r="24">
          <cell r="D24">
            <v>20593.721658362996</v>
          </cell>
        </row>
        <row r="25">
          <cell r="D25">
            <v>3089.0582487544493</v>
          </cell>
        </row>
        <row r="26">
          <cell r="D26">
            <v>17504.663409608547</v>
          </cell>
        </row>
      </sheetData>
      <sheetData sheetId="5">
        <row r="6">
          <cell r="D6">
            <v>5290</v>
          </cell>
        </row>
        <row r="7">
          <cell r="D7">
            <v>244715.4</v>
          </cell>
        </row>
        <row r="8">
          <cell r="D8">
            <v>4869.8364599999795</v>
          </cell>
        </row>
        <row r="9">
          <cell r="D9">
            <v>239845.56354</v>
          </cell>
        </row>
        <row r="10">
          <cell r="D10">
            <v>165703.93883999999</v>
          </cell>
        </row>
        <row r="11">
          <cell r="D11">
            <v>12698.711251985365</v>
          </cell>
        </row>
        <row r="12">
          <cell r="D12">
            <v>2214.9926357339814</v>
          </cell>
        </row>
        <row r="13">
          <cell r="D13">
            <v>2691.8694</v>
          </cell>
        </row>
        <row r="14">
          <cell r="D14">
            <v>17605.573287719348</v>
          </cell>
        </row>
        <row r="15">
          <cell r="D15">
            <v>56536.051412280663</v>
          </cell>
        </row>
        <row r="16">
          <cell r="D16">
            <v>0.23571856230249563</v>
          </cell>
        </row>
        <row r="17">
          <cell r="D17">
            <v>18745.199639999999</v>
          </cell>
        </row>
        <row r="18">
          <cell r="D18">
            <v>0</v>
          </cell>
        </row>
        <row r="19">
          <cell r="D19">
            <v>832.03235999999993</v>
          </cell>
        </row>
        <row r="20">
          <cell r="D20">
            <v>8491.6243799999993</v>
          </cell>
        </row>
        <row r="21">
          <cell r="D21">
            <v>6.6666666666659324</v>
          </cell>
        </row>
        <row r="22">
          <cell r="D22">
            <v>0</v>
          </cell>
        </row>
        <row r="23">
          <cell r="D23">
            <v>28075.523046666662</v>
          </cell>
        </row>
        <row r="24">
          <cell r="D24">
            <v>28460.528365614002</v>
          </cell>
        </row>
        <row r="25">
          <cell r="D25">
            <v>4269.0792548421005</v>
          </cell>
        </row>
        <row r="26">
          <cell r="D26">
            <v>24191.4491107719</v>
          </cell>
        </row>
      </sheetData>
      <sheetData sheetId="6">
        <row r="6">
          <cell r="D6">
            <v>6620</v>
          </cell>
        </row>
        <row r="7">
          <cell r="D7">
            <v>306241.2</v>
          </cell>
        </row>
        <row r="8">
          <cell r="D8">
            <v>9095.6698811999941</v>
          </cell>
        </row>
        <row r="9">
          <cell r="D9">
            <v>297145.5301188</v>
          </cell>
        </row>
        <row r="10">
          <cell r="D10">
            <v>205291.20498479999</v>
          </cell>
        </row>
        <row r="11">
          <cell r="D11">
            <v>15891.392908911743</v>
          </cell>
        </row>
        <row r="12">
          <cell r="D12">
            <v>2771.8811433948877</v>
          </cell>
        </row>
        <row r="13">
          <cell r="D13">
            <v>3368.6531999999997</v>
          </cell>
        </row>
        <row r="14">
          <cell r="D14">
            <v>22031.927252306632</v>
          </cell>
        </row>
        <row r="15">
          <cell r="D15">
            <v>69822.397881693381</v>
          </cell>
        </row>
        <row r="16">
          <cell r="D16">
            <v>0.23497710988207732</v>
          </cell>
        </row>
        <row r="17">
          <cell r="D17">
            <v>23458.075919999999</v>
          </cell>
        </row>
        <row r="18">
          <cell r="D18">
            <v>0</v>
          </cell>
        </row>
        <row r="19">
          <cell r="D19">
            <v>1041.2200799999998</v>
          </cell>
        </row>
        <row r="20">
          <cell r="D20">
            <v>10626.56964</v>
          </cell>
        </row>
        <row r="21">
          <cell r="D21">
            <v>6.6666666666659324</v>
          </cell>
        </row>
        <row r="22">
          <cell r="D22">
            <v>0</v>
          </cell>
        </row>
        <row r="23">
          <cell r="D23">
            <v>35132.532306666661</v>
          </cell>
        </row>
        <row r="24">
          <cell r="D24">
            <v>34689.865575026721</v>
          </cell>
        </row>
        <row r="25">
          <cell r="D25">
            <v>5203.4798362540078</v>
          </cell>
        </row>
        <row r="26">
          <cell r="D26">
            <v>29486.385738772711</v>
          </cell>
        </row>
      </sheetData>
      <sheetData sheetId="7">
        <row r="6">
          <cell r="D6">
            <v>7940</v>
          </cell>
        </row>
        <row r="7">
          <cell r="D7">
            <v>367304.39999999997</v>
          </cell>
        </row>
        <row r="8">
          <cell r="D8">
            <v>10909.307984399991</v>
          </cell>
        </row>
        <row r="9">
          <cell r="D9">
            <v>356395.09201559995</v>
          </cell>
        </row>
        <row r="10">
          <cell r="D10">
            <v>246225.40295759999</v>
          </cell>
        </row>
        <row r="11">
          <cell r="D11">
            <v>19060.069440598072</v>
          </cell>
        </row>
        <row r="12">
          <cell r="D12">
            <v>3324.5825194192457</v>
          </cell>
        </row>
        <row r="13">
          <cell r="D13">
            <v>4040.3483999999999</v>
          </cell>
        </row>
        <row r="14">
          <cell r="D14">
            <v>26425.000360017319</v>
          </cell>
        </row>
        <row r="15">
          <cell r="D15">
            <v>83744.688697982638</v>
          </cell>
        </row>
        <row r="16">
          <cell r="D16">
            <v>0.23497710988207718</v>
          </cell>
        </row>
        <row r="17">
          <cell r="D17">
            <v>28135.517039999999</v>
          </cell>
        </row>
        <row r="18">
          <cell r="D18">
            <v>0</v>
          </cell>
        </row>
        <row r="19">
          <cell r="D19">
            <v>1248.8349599999999</v>
          </cell>
        </row>
        <row r="20">
          <cell r="D20">
            <v>12745.462679999999</v>
          </cell>
        </row>
        <row r="21">
          <cell r="D21">
            <v>6.6666666666659324</v>
          </cell>
        </row>
        <row r="22">
          <cell r="D22">
            <v>0</v>
          </cell>
        </row>
        <row r="23">
          <cell r="D23">
            <v>42136.481346666667</v>
          </cell>
        </row>
        <row r="24">
          <cell r="D24">
            <v>41608.20735131597</v>
          </cell>
        </row>
        <row r="25">
          <cell r="D25">
            <v>6241.2311026973957</v>
          </cell>
        </row>
        <row r="26">
          <cell r="D26">
            <v>35366.976248618572</v>
          </cell>
        </row>
      </sheetData>
      <sheetData sheetId="8">
        <row r="6">
          <cell r="D6">
            <v>9370</v>
          </cell>
        </row>
        <row r="7">
          <cell r="D7">
            <v>433456.19999999995</v>
          </cell>
        </row>
        <row r="8">
          <cell r="D8">
            <v>12874.082596199989</v>
          </cell>
        </row>
        <row r="9">
          <cell r="D9">
            <v>420582.11740379996</v>
          </cell>
        </row>
        <row r="10">
          <cell r="D10">
            <v>290570.78409479995</v>
          </cell>
        </row>
        <row r="11">
          <cell r="D11">
            <v>22492.802349924928</v>
          </cell>
        </row>
        <row r="12">
          <cell r="D12">
            <v>3923.342343445634</v>
          </cell>
        </row>
        <row r="13">
          <cell r="D13">
            <v>4768.0181999999995</v>
          </cell>
        </row>
        <row r="14">
          <cell r="D14">
            <v>31184.162893370562</v>
          </cell>
        </row>
        <row r="15">
          <cell r="D15">
            <v>98827.170415629444</v>
          </cell>
        </row>
        <row r="16">
          <cell r="D16">
            <v>0.23497710988207732</v>
          </cell>
        </row>
        <row r="17">
          <cell r="D17">
            <v>33202.744919999997</v>
          </cell>
        </row>
        <row r="18">
          <cell r="D18">
            <v>0</v>
          </cell>
        </row>
        <row r="19">
          <cell r="D19">
            <v>1473.7510799999998</v>
          </cell>
        </row>
        <row r="20">
          <cell r="D20">
            <v>15040.930139999999</v>
          </cell>
        </row>
        <row r="21">
          <cell r="D21">
            <v>6.6666666666659324</v>
          </cell>
        </row>
        <row r="22">
          <cell r="D22">
            <v>0</v>
          </cell>
        </row>
        <row r="23">
          <cell r="D23">
            <v>49724.09280666666</v>
          </cell>
        </row>
        <row r="24">
          <cell r="D24">
            <v>49103.077608962783</v>
          </cell>
        </row>
        <row r="25">
          <cell r="D25">
            <v>7365.4616413444173</v>
          </cell>
        </row>
        <row r="26">
          <cell r="D26">
            <v>41737.615967618367</v>
          </cell>
        </row>
      </sheetData>
      <sheetData sheetId="9">
        <row r="26">
          <cell r="B26">
            <v>0</v>
          </cell>
          <cell r="J26">
            <v>0</v>
          </cell>
        </row>
        <row r="27">
          <cell r="B27">
            <v>39.999999999995595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selection activeCell="B65" sqref="B65"/>
    </sheetView>
  </sheetViews>
  <sheetFormatPr defaultColWidth="9" defaultRowHeight="16.5"/>
  <cols>
    <col min="1" max="1" width="5.125" style="1" customWidth="1"/>
    <col min="2" max="2" width="35.75" style="1" customWidth="1"/>
    <col min="3" max="3" width="14.5" style="51" customWidth="1"/>
    <col min="4" max="8" width="13" style="51" customWidth="1"/>
    <col min="9" max="9" width="16.5" style="51" customWidth="1"/>
    <col min="10" max="10" width="15.5" style="1" customWidth="1"/>
    <col min="11" max="36" width="9" style="1"/>
    <col min="37" max="37" width="4.375" style="1" customWidth="1"/>
    <col min="38" max="38" width="13.875" style="1" customWidth="1"/>
    <col min="39" max="16384" width="9" style="1"/>
  </cols>
  <sheetData>
    <row r="1" spans="1:39" ht="27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39" ht="15.75" customHeight="1">
      <c r="A2" s="5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AM2" s="1" t="s">
        <v>10</v>
      </c>
    </row>
    <row r="3" spans="1:39" s="7" customFormat="1" ht="15.75" customHeight="1">
      <c r="A3" s="54"/>
      <c r="B3" s="4" t="s">
        <v>11</v>
      </c>
      <c r="C3" s="5">
        <f>'[1]2023年'!D6</f>
        <v>2500</v>
      </c>
      <c r="D3" s="5">
        <f>'[1]2024年'!D6</f>
        <v>3730</v>
      </c>
      <c r="E3" s="5">
        <f>'[1]2025年'!D6</f>
        <v>5290</v>
      </c>
      <c r="F3" s="5">
        <f>'[1]2026年'!D6</f>
        <v>6620</v>
      </c>
      <c r="G3" s="5">
        <f>'[1]2027年 '!D6</f>
        <v>7940</v>
      </c>
      <c r="H3" s="5">
        <f>'[1]2028年'!D6</f>
        <v>9370</v>
      </c>
      <c r="I3" s="5">
        <f t="shared" ref="I3:I11" si="0">SUM(C3:H3)</f>
        <v>35450</v>
      </c>
      <c r="J3" s="6"/>
      <c r="AK3" s="8" t="s">
        <v>1</v>
      </c>
      <c r="AL3" s="4" t="s">
        <v>11</v>
      </c>
      <c r="AM3" s="7" t="s">
        <v>12</v>
      </c>
    </row>
    <row r="4" spans="1:39" s="7" customFormat="1" ht="15.75" customHeight="1">
      <c r="A4" s="9">
        <v>1</v>
      </c>
      <c r="B4" s="4" t="s">
        <v>13</v>
      </c>
      <c r="C4" s="5">
        <f>'[1]2023年'!D7</f>
        <v>115650</v>
      </c>
      <c r="D4" s="5">
        <f>'[1]2024年'!D7</f>
        <v>172549.8</v>
      </c>
      <c r="E4" s="5">
        <f>'[1]2025年'!D7</f>
        <v>244715.4</v>
      </c>
      <c r="F4" s="5">
        <f>'[1]2026年'!D7</f>
        <v>306241.2</v>
      </c>
      <c r="G4" s="5">
        <f>'[1]2027年 '!D7</f>
        <v>367304.39999999997</v>
      </c>
      <c r="H4" s="5">
        <f>'[1]2028年'!D7</f>
        <v>433456.19999999995</v>
      </c>
      <c r="I4" s="5">
        <f t="shared" si="0"/>
        <v>1639916.9999999998</v>
      </c>
      <c r="J4" s="6"/>
      <c r="AK4" s="8" t="s">
        <v>14</v>
      </c>
      <c r="AL4" s="4" t="s">
        <v>13</v>
      </c>
      <c r="AM4" s="7" t="s">
        <v>12</v>
      </c>
    </row>
    <row r="5" spans="1:39" s="7" customFormat="1" ht="15.75" customHeight="1">
      <c r="A5" s="9">
        <v>2</v>
      </c>
      <c r="B5" s="9" t="s">
        <v>15</v>
      </c>
      <c r="C5" s="5">
        <f>'[1]2023年'!D8</f>
        <v>0</v>
      </c>
      <c r="D5" s="5">
        <f>'[1]2024年'!D8</f>
        <v>1725.4980000000014</v>
      </c>
      <c r="E5" s="5">
        <f>'[1]2025年'!D8</f>
        <v>4869.8364599999795</v>
      </c>
      <c r="F5" s="5">
        <f>'[1]2026年'!D8</f>
        <v>9095.6698811999941</v>
      </c>
      <c r="G5" s="5">
        <f>'[1]2027年 '!D8</f>
        <v>10909.307984399991</v>
      </c>
      <c r="H5" s="5">
        <f>'[1]2028年'!D8</f>
        <v>12874.082596199989</v>
      </c>
      <c r="I5" s="5">
        <f t="shared" si="0"/>
        <v>39474.394921799954</v>
      </c>
      <c r="J5" s="6"/>
      <c r="AK5" s="8" t="s">
        <v>16</v>
      </c>
      <c r="AL5" s="9" t="s">
        <v>17</v>
      </c>
      <c r="AM5" s="7" t="s">
        <v>12</v>
      </c>
    </row>
    <row r="6" spans="1:39" s="7" customFormat="1" ht="15.75" customHeight="1">
      <c r="A6" s="9">
        <v>3</v>
      </c>
      <c r="B6" s="4" t="s">
        <v>18</v>
      </c>
      <c r="C6" s="10">
        <f>+C4-C5</f>
        <v>115650</v>
      </c>
      <c r="D6" s="10">
        <f>'[1]2024年'!D9</f>
        <v>170824.302</v>
      </c>
      <c r="E6" s="10">
        <f>'[1]2025年'!D9</f>
        <v>239845.56354</v>
      </c>
      <c r="F6" s="10">
        <f>'[1]2026年'!D9</f>
        <v>297145.5301188</v>
      </c>
      <c r="G6" s="5">
        <f>'[1]2027年 '!D9</f>
        <v>356395.09201559995</v>
      </c>
      <c r="H6" s="10">
        <f>'[1]2028年'!D9</f>
        <v>420582.11740379996</v>
      </c>
      <c r="I6" s="5">
        <f t="shared" si="0"/>
        <v>1600442.6050781999</v>
      </c>
      <c r="J6" s="6"/>
      <c r="AK6" s="8" t="s">
        <v>19</v>
      </c>
      <c r="AL6" s="4" t="s">
        <v>18</v>
      </c>
      <c r="AM6" s="7" t="s">
        <v>20</v>
      </c>
    </row>
    <row r="7" spans="1:39" s="7" customFormat="1" ht="15.75" customHeight="1">
      <c r="A7" s="9">
        <v>4</v>
      </c>
      <c r="B7" s="8" t="s">
        <v>21</v>
      </c>
      <c r="C7" s="5">
        <f>'[1]2023年'!D10</f>
        <v>79900</v>
      </c>
      <c r="D7" s="5">
        <f>'[1]2024年'!D10</f>
        <v>118018.69199999998</v>
      </c>
      <c r="E7" s="5">
        <f>'[1]2025年'!D10</f>
        <v>165703.93883999999</v>
      </c>
      <c r="F7" s="5">
        <f>'[1]2026年'!D10</f>
        <v>205291.20498479999</v>
      </c>
      <c r="G7" s="5">
        <f>'[1]2027年 '!D10</f>
        <v>246225.40295759999</v>
      </c>
      <c r="H7" s="5">
        <f>'[1]2028年'!D10</f>
        <v>290570.78409479995</v>
      </c>
      <c r="I7" s="5">
        <f t="shared" si="0"/>
        <v>1105710.0228771998</v>
      </c>
      <c r="J7" s="6"/>
      <c r="AK7" s="8" t="s">
        <v>22</v>
      </c>
      <c r="AL7" s="8" t="s">
        <v>21</v>
      </c>
      <c r="AM7" s="7" t="s">
        <v>23</v>
      </c>
    </row>
    <row r="8" spans="1:39" s="7" customFormat="1" ht="15.75" customHeight="1">
      <c r="A8" s="9">
        <v>5</v>
      </c>
      <c r="B8" s="8" t="s">
        <v>24</v>
      </c>
      <c r="C8" s="5">
        <f>'[1]2023年'!D11</f>
        <v>6001.2813100119874</v>
      </c>
      <c r="D8" s="5">
        <f>'[1]2024年'!D11</f>
        <v>8953.9117145378859</v>
      </c>
      <c r="E8" s="5">
        <f>'[1]2025年'!D11</f>
        <v>12698.711251985365</v>
      </c>
      <c r="F8" s="5">
        <f>'[1]2026年'!D11</f>
        <v>15891.392908911743</v>
      </c>
      <c r="G8" s="5">
        <f>'[1]2027年 '!D11</f>
        <v>19060.069440598072</v>
      </c>
      <c r="H8" s="5">
        <f>'[1]2028年'!D11</f>
        <v>22492.802349924928</v>
      </c>
      <c r="I8" s="5">
        <f t="shared" si="0"/>
        <v>85098.16897596998</v>
      </c>
      <c r="J8" s="6"/>
      <c r="AK8" s="8" t="s">
        <v>25</v>
      </c>
      <c r="AL8" s="8" t="s">
        <v>24</v>
      </c>
    </row>
    <row r="9" spans="1:39" s="7" customFormat="1" ht="15.75" customHeight="1">
      <c r="A9" s="9">
        <v>6</v>
      </c>
      <c r="B9" s="8" t="s">
        <v>26</v>
      </c>
      <c r="C9" s="5">
        <f>'[1]2023年'!D12</f>
        <v>1046.7829091370422</v>
      </c>
      <c r="D9" s="5">
        <f>'[1]2024年'!D12</f>
        <v>1561.8001004324669</v>
      </c>
      <c r="E9" s="5">
        <f>'[1]2025年'!D12</f>
        <v>2214.9926357339814</v>
      </c>
      <c r="F9" s="5">
        <f>'[1]2026年'!D12</f>
        <v>2771.8811433948877</v>
      </c>
      <c r="G9" s="5">
        <f>'[1]2027年 '!D12</f>
        <v>3324.5825194192457</v>
      </c>
      <c r="H9" s="5">
        <f>'[1]2028年'!D12</f>
        <v>3923.342343445634</v>
      </c>
      <c r="I9" s="5">
        <f t="shared" si="0"/>
        <v>14843.381651563257</v>
      </c>
      <c r="J9" s="6"/>
      <c r="AK9" s="8" t="s">
        <v>27</v>
      </c>
      <c r="AL9" s="8" t="s">
        <v>26</v>
      </c>
    </row>
    <row r="10" spans="1:39" s="7" customFormat="1" ht="15.75" customHeight="1">
      <c r="A10" s="9">
        <v>7</v>
      </c>
      <c r="B10" s="11" t="s">
        <v>28</v>
      </c>
      <c r="C10" s="5">
        <f>'[1]2023年'!D13</f>
        <v>1272.1499999999999</v>
      </c>
      <c r="D10" s="5">
        <f>'[1]2024年'!D13</f>
        <v>1898.0477999999998</v>
      </c>
      <c r="E10" s="5">
        <f>'[1]2025年'!D13</f>
        <v>2691.8694</v>
      </c>
      <c r="F10" s="5">
        <f>'[1]2026年'!D13</f>
        <v>3368.6531999999997</v>
      </c>
      <c r="G10" s="5">
        <f>'[1]2027年 '!D13</f>
        <v>4040.3483999999999</v>
      </c>
      <c r="H10" s="5">
        <f>'[1]2028年'!D13</f>
        <v>4768.0181999999995</v>
      </c>
      <c r="I10" s="5">
        <f t="shared" si="0"/>
        <v>18039.086999999996</v>
      </c>
      <c r="J10" s="6"/>
      <c r="AK10" s="8" t="s">
        <v>29</v>
      </c>
      <c r="AL10" s="8" t="s">
        <v>28</v>
      </c>
      <c r="AM10" s="7" t="s">
        <v>12</v>
      </c>
    </row>
    <row r="11" spans="1:39" s="7" customFormat="1" ht="15.75" customHeight="1">
      <c r="A11" s="9">
        <v>8</v>
      </c>
      <c r="B11" s="12" t="s">
        <v>30</v>
      </c>
      <c r="C11" s="13">
        <f>'[1]2023年'!D14</f>
        <v>8320.2142191490293</v>
      </c>
      <c r="D11" s="13">
        <f>'[1]2024年'!D14</f>
        <v>12413.759614970353</v>
      </c>
      <c r="E11" s="13">
        <f>'[1]2025年'!D14</f>
        <v>17605.573287719348</v>
      </c>
      <c r="F11" s="13">
        <f>'[1]2026年'!D14</f>
        <v>22031.927252306632</v>
      </c>
      <c r="G11" s="5">
        <f>'[1]2027年 '!D14</f>
        <v>26425.000360017319</v>
      </c>
      <c r="H11" s="13">
        <f>'[1]2028年'!D14</f>
        <v>31184.162893370562</v>
      </c>
      <c r="I11" s="13">
        <f t="shared" si="0"/>
        <v>117980.63762753324</v>
      </c>
      <c r="J11" s="6"/>
      <c r="AK11" s="8" t="s">
        <v>31</v>
      </c>
      <c r="AL11" s="14" t="s">
        <v>30</v>
      </c>
    </row>
    <row r="12" spans="1:39" s="7" customFormat="1" ht="15.75" customHeight="1">
      <c r="A12" s="9">
        <v>9</v>
      </c>
      <c r="B12" s="15" t="s">
        <v>32</v>
      </c>
      <c r="C12" s="5">
        <f>'[1]2023年'!D15</f>
        <v>27429.785780850973</v>
      </c>
      <c r="D12" s="5">
        <f>'[1]2024年'!D15</f>
        <v>40391.850385029662</v>
      </c>
      <c r="E12" s="5">
        <f>'[1]2025年'!D15</f>
        <v>56536.051412280663</v>
      </c>
      <c r="F12" s="5">
        <f>'[1]2026年'!D15</f>
        <v>69822.397881693381</v>
      </c>
      <c r="G12" s="5">
        <f>'[1]2027年 '!D15</f>
        <v>83744.688697982638</v>
      </c>
      <c r="H12" s="5">
        <f>'[1]2028年'!D15</f>
        <v>98827.170415629444</v>
      </c>
      <c r="I12" s="5">
        <f>I6-I7-I11</f>
        <v>376751.94457346684</v>
      </c>
      <c r="J12" s="6"/>
      <c r="L12" s="1"/>
      <c r="M12" s="1"/>
      <c r="N12" s="1"/>
      <c r="O12" s="1"/>
      <c r="P12" s="1"/>
      <c r="Q12" s="1"/>
      <c r="AK12" s="8" t="s">
        <v>33</v>
      </c>
      <c r="AL12" s="14" t="s">
        <v>32</v>
      </c>
    </row>
    <row r="13" spans="1:39" ht="15.75" customHeight="1">
      <c r="A13" s="9">
        <v>10</v>
      </c>
      <c r="B13" s="16" t="s">
        <v>34</v>
      </c>
      <c r="C13" s="17">
        <f>+C12/C6</f>
        <v>0.23717929771596172</v>
      </c>
      <c r="D13" s="17">
        <f>'[1]2024年'!D16</f>
        <v>0.23645260019870981</v>
      </c>
      <c r="E13" s="17">
        <f>'[1]2025年'!D16</f>
        <v>0.23571856230249563</v>
      </c>
      <c r="F13" s="17">
        <f>'[1]2026年'!D16</f>
        <v>0.23497710988207732</v>
      </c>
      <c r="G13" s="5">
        <f>'[1]2027年 '!D16</f>
        <v>0.23497710988207718</v>
      </c>
      <c r="H13" s="17">
        <f>'[1]2028年'!D16</f>
        <v>0.23497710988207732</v>
      </c>
      <c r="I13" s="17">
        <f>+I12/I6</f>
        <v>0.2354048457458168</v>
      </c>
      <c r="J13" s="6"/>
      <c r="AK13" s="16" t="s">
        <v>35</v>
      </c>
      <c r="AL13" s="16" t="s">
        <v>34</v>
      </c>
    </row>
    <row r="14" spans="1:39" ht="15.75" customHeight="1">
      <c r="A14" s="9">
        <v>11</v>
      </c>
      <c r="B14" s="16" t="s">
        <v>36</v>
      </c>
      <c r="C14" s="5">
        <f>'[1]2023年'!D17</f>
        <v>8858.7899999999991</v>
      </c>
      <c r="D14" s="5">
        <f>'[1]2024年'!D17</f>
        <v>13217.314679999999</v>
      </c>
      <c r="E14" s="5">
        <f>'[1]2025年'!D17</f>
        <v>18745.199639999999</v>
      </c>
      <c r="F14" s="5">
        <f>'[1]2026年'!D17</f>
        <v>23458.075919999999</v>
      </c>
      <c r="G14" s="5">
        <f>'[1]2027年 '!D17</f>
        <v>28135.517039999999</v>
      </c>
      <c r="H14" s="5">
        <f>'[1]2028年'!D17</f>
        <v>33202.744919999997</v>
      </c>
      <c r="I14" s="5">
        <f>SUM(C14:H14)</f>
        <v>125617.6422</v>
      </c>
      <c r="J14" s="6"/>
      <c r="AK14" s="16" t="s">
        <v>37</v>
      </c>
      <c r="AL14" s="16" t="s">
        <v>36</v>
      </c>
    </row>
    <row r="15" spans="1:39" ht="15.75" hidden="1" customHeight="1">
      <c r="A15" s="9"/>
      <c r="B15" s="16"/>
      <c r="C15" s="5"/>
      <c r="D15" s="5"/>
      <c r="E15" s="5"/>
      <c r="F15" s="5"/>
      <c r="G15" s="5">
        <f>'[1]2027年 '!D18</f>
        <v>0</v>
      </c>
      <c r="H15" s="5"/>
      <c r="I15" s="5"/>
      <c r="J15" s="6"/>
      <c r="AK15" s="16"/>
      <c r="AL15" s="16"/>
    </row>
    <row r="16" spans="1:39" ht="15.75" customHeight="1">
      <c r="A16" s="9">
        <v>12</v>
      </c>
      <c r="B16" s="16" t="s">
        <v>38</v>
      </c>
      <c r="C16" s="18">
        <f>'[1]2023年'!D19</f>
        <v>393.20999999999992</v>
      </c>
      <c r="D16" s="18">
        <f>'[1]2024年'!D19</f>
        <v>586.66931999999997</v>
      </c>
      <c r="E16" s="18">
        <f>'[1]2025年'!D19</f>
        <v>832.03235999999993</v>
      </c>
      <c r="F16" s="18">
        <f>'[1]2026年'!D19</f>
        <v>1041.2200799999998</v>
      </c>
      <c r="G16" s="5">
        <f>'[1]2027年 '!D19</f>
        <v>1248.8349599999999</v>
      </c>
      <c r="H16" s="18">
        <f>'[1]2028年'!D19</f>
        <v>1473.7510799999998</v>
      </c>
      <c r="I16" s="5">
        <f>SUM(C16:H16)</f>
        <v>5575.7177999999994</v>
      </c>
      <c r="J16" s="6"/>
      <c r="R16" s="6"/>
      <c r="AK16" s="16" t="s">
        <v>39</v>
      </c>
      <c r="AL16" s="16" t="s">
        <v>38</v>
      </c>
      <c r="AM16" s="1" t="s">
        <v>12</v>
      </c>
    </row>
    <row r="17" spans="1:39" ht="15.75" customHeight="1">
      <c r="A17" s="9">
        <v>13</v>
      </c>
      <c r="B17" s="16" t="s">
        <v>40</v>
      </c>
      <c r="C17" s="18">
        <f>'[1]2023年'!D20</f>
        <v>4013.0549999999998</v>
      </c>
      <c r="D17" s="18">
        <f>'[1]2024年'!D20</f>
        <v>5987.4780599999995</v>
      </c>
      <c r="E17" s="18">
        <f>'[1]2025年'!D20</f>
        <v>8491.6243799999993</v>
      </c>
      <c r="F17" s="18">
        <f>'[1]2026年'!D20</f>
        <v>10626.56964</v>
      </c>
      <c r="G17" s="5">
        <f>'[1]2027年 '!D20</f>
        <v>12745.462679999999</v>
      </c>
      <c r="H17" s="18">
        <f>'[1]2028年'!D20</f>
        <v>15040.930139999999</v>
      </c>
      <c r="I17" s="5">
        <f>SUM(C17:H17)</f>
        <v>56905.119899999991</v>
      </c>
      <c r="J17" s="6"/>
      <c r="AK17" s="16" t="s">
        <v>41</v>
      </c>
      <c r="AL17" s="16" t="s">
        <v>40</v>
      </c>
    </row>
    <row r="18" spans="1:39" s="21" customFormat="1" ht="15.75" customHeight="1">
      <c r="A18" s="9">
        <v>14</v>
      </c>
      <c r="B18" s="19" t="s">
        <v>42</v>
      </c>
      <c r="C18" s="20">
        <f>'[1]2023年'!D21</f>
        <v>6.6666666666659324</v>
      </c>
      <c r="D18" s="20">
        <f>'[1]2024年'!D21</f>
        <v>6.6666666666659324</v>
      </c>
      <c r="E18" s="20">
        <f>'[1]2025年'!D21</f>
        <v>6.6666666666659324</v>
      </c>
      <c r="F18" s="20">
        <f>'[1]2026年'!D21</f>
        <v>6.6666666666659324</v>
      </c>
      <c r="G18" s="5">
        <f>'[1]2027年 '!D21</f>
        <v>6.6666666666659324</v>
      </c>
      <c r="H18" s="20">
        <f>'[1]2028年'!D21</f>
        <v>6.6666666666659324</v>
      </c>
      <c r="I18" s="5">
        <f>SUM(C18:H18)</f>
        <v>39.999999999995595</v>
      </c>
      <c r="J18" s="6"/>
      <c r="AK18" s="19"/>
      <c r="AL18" s="19"/>
    </row>
    <row r="19" spans="1:39" s="7" customFormat="1" ht="15.75" customHeight="1">
      <c r="A19" s="9">
        <v>15</v>
      </c>
      <c r="B19" s="8" t="s">
        <v>43</v>
      </c>
      <c r="C19" s="18">
        <f>'[1]2023年'!D22</f>
        <v>0</v>
      </c>
      <c r="D19" s="18">
        <f>'[1]2024年'!D22</f>
        <v>0</v>
      </c>
      <c r="E19" s="18">
        <f>'[1]2025年'!D22</f>
        <v>0</v>
      </c>
      <c r="F19" s="18">
        <f>'[1]2026年'!D22</f>
        <v>0</v>
      </c>
      <c r="G19" s="5">
        <f>'[1]2027年 '!D22</f>
        <v>0</v>
      </c>
      <c r="H19" s="18">
        <f>'[1]2028年'!D22</f>
        <v>0</v>
      </c>
      <c r="I19" s="5">
        <f>SUM(C19:H19)</f>
        <v>0</v>
      </c>
      <c r="J19" s="6"/>
      <c r="AK19" s="8" t="s">
        <v>44</v>
      </c>
      <c r="AL19" s="8" t="s">
        <v>43</v>
      </c>
    </row>
    <row r="20" spans="1:39" s="23" customFormat="1" ht="15.75" customHeight="1">
      <c r="A20" s="9">
        <v>16</v>
      </c>
      <c r="B20" s="22" t="s">
        <v>45</v>
      </c>
      <c r="C20" s="13">
        <f t="shared" ref="C20" si="1">+C19+C18+C17+C16+C14</f>
        <v>13271.721666666665</v>
      </c>
      <c r="D20" s="13">
        <f>'[1]2024年'!D23</f>
        <v>19798.128726666666</v>
      </c>
      <c r="E20" s="13">
        <f>'[1]2025年'!D23</f>
        <v>28075.523046666662</v>
      </c>
      <c r="F20" s="13">
        <f>'[1]2026年'!D23</f>
        <v>35132.532306666661</v>
      </c>
      <c r="G20" s="5">
        <f>'[1]2027年 '!D23</f>
        <v>42136.481346666667</v>
      </c>
      <c r="H20" s="13">
        <f>'[1]2028年'!D23</f>
        <v>49724.09280666666</v>
      </c>
      <c r="I20" s="13">
        <f>SUM(C20:H20)</f>
        <v>188138.47989999998</v>
      </c>
      <c r="J20" s="6"/>
      <c r="AK20" s="24" t="s">
        <v>46</v>
      </c>
      <c r="AL20" s="25" t="s">
        <v>45</v>
      </c>
    </row>
    <row r="21" spans="1:39" ht="15.75" customHeight="1">
      <c r="A21" s="9">
        <v>17</v>
      </c>
      <c r="B21" s="16" t="s">
        <v>47</v>
      </c>
      <c r="C21" s="26">
        <f>+C12-C20</f>
        <v>14158.064114184308</v>
      </c>
      <c r="D21" s="26">
        <f>'[1]2024年'!D24</f>
        <v>20593.721658362996</v>
      </c>
      <c r="E21" s="26">
        <f>'[1]2025年'!D24</f>
        <v>28460.528365614002</v>
      </c>
      <c r="F21" s="26">
        <f>'[1]2026年'!D24</f>
        <v>34689.865575026721</v>
      </c>
      <c r="G21" s="5">
        <f>'[1]2027年 '!D24</f>
        <v>41608.20735131597</v>
      </c>
      <c r="H21" s="26">
        <f>'[1]2028年'!D24</f>
        <v>49103.077608962783</v>
      </c>
      <c r="I21" s="26">
        <f>+I12-I20</f>
        <v>188613.46467346686</v>
      </c>
      <c r="J21" s="6"/>
      <c r="AK21" s="16" t="s">
        <v>48</v>
      </c>
      <c r="AL21" s="16" t="s">
        <v>47</v>
      </c>
    </row>
    <row r="22" spans="1:39" ht="15.75" customHeight="1">
      <c r="A22" s="9">
        <v>18</v>
      </c>
      <c r="B22" s="16" t="s">
        <v>49</v>
      </c>
      <c r="C22" s="26">
        <f>IF(C21&lt;0,0,C21*0.25)</f>
        <v>3539.516028546077</v>
      </c>
      <c r="D22" s="26">
        <f>'[1]2024年'!D25</f>
        <v>3089.0582487544493</v>
      </c>
      <c r="E22" s="26">
        <f>'[1]2025年'!D25</f>
        <v>4269.0792548421005</v>
      </c>
      <c r="F22" s="26">
        <f>'[1]2026年'!D25</f>
        <v>5203.4798362540078</v>
      </c>
      <c r="G22" s="5">
        <f>'[1]2027年 '!D25</f>
        <v>6241.2311026973957</v>
      </c>
      <c r="H22" s="26">
        <f>'[1]2028年'!D25</f>
        <v>7365.4616413444173</v>
      </c>
      <c r="I22" s="26">
        <f>IF(I21&lt;0,0,I21*0.15)</f>
        <v>28292.019701020028</v>
      </c>
      <c r="J22" s="6"/>
      <c r="AK22" s="16" t="s">
        <v>50</v>
      </c>
      <c r="AL22" s="16" t="s">
        <v>49</v>
      </c>
    </row>
    <row r="23" spans="1:39" ht="15.75" customHeight="1">
      <c r="A23" s="9">
        <v>19</v>
      </c>
      <c r="B23" s="27" t="s">
        <v>51</v>
      </c>
      <c r="C23" s="28">
        <f>C21-C22</f>
        <v>10618.548085638231</v>
      </c>
      <c r="D23" s="28">
        <f>'[1]2024年'!D26</f>
        <v>17504.663409608547</v>
      </c>
      <c r="E23" s="28">
        <f>'[1]2025年'!D26</f>
        <v>24191.4491107719</v>
      </c>
      <c r="F23" s="28">
        <f>'[1]2026年'!D26</f>
        <v>29486.385738772711</v>
      </c>
      <c r="G23" s="28">
        <f>'[1]2027年 '!D26</f>
        <v>35366.976248618572</v>
      </c>
      <c r="H23" s="28">
        <f>'[1]2028年'!D26</f>
        <v>41737.615967618367</v>
      </c>
      <c r="I23" s="28">
        <f>I21-I22</f>
        <v>160321.44497244683</v>
      </c>
      <c r="J23" s="6"/>
      <c r="AK23" s="16" t="s">
        <v>52</v>
      </c>
      <c r="AL23" s="16" t="s">
        <v>51</v>
      </c>
    </row>
    <row r="24" spans="1:39" ht="15.75" customHeight="1">
      <c r="A24" s="9">
        <v>20</v>
      </c>
      <c r="B24" s="27" t="s">
        <v>53</v>
      </c>
      <c r="C24" s="29">
        <f>(C23/C4)*100%</f>
        <v>9.1816239391597332E-2</v>
      </c>
      <c r="D24" s="29">
        <f t="shared" ref="D24:H24" si="2">(D23/D4)*100%</f>
        <v>0.1014470223066532</v>
      </c>
      <c r="E24" s="29">
        <f t="shared" si="2"/>
        <v>9.88554423251332E-2</v>
      </c>
      <c r="F24" s="29">
        <f t="shared" si="2"/>
        <v>9.6284842597183881E-2</v>
      </c>
      <c r="G24" s="29">
        <f t="shared" si="2"/>
        <v>9.628791881779411E-2</v>
      </c>
      <c r="H24" s="29">
        <f t="shared" si="2"/>
        <v>9.6290273313932001E-2</v>
      </c>
      <c r="I24" s="29">
        <f>(I23/I4)*100%</f>
        <v>9.7761926348984035E-2</v>
      </c>
      <c r="J24" s="6"/>
      <c r="AK24" s="30" t="s">
        <v>54</v>
      </c>
      <c r="AL24" s="30" t="s">
        <v>55</v>
      </c>
    </row>
    <row r="25" spans="1:39" s="31" customFormat="1" ht="15.75" hidden="1" customHeight="1">
      <c r="B25" s="32"/>
      <c r="C25" s="33"/>
      <c r="D25" s="33"/>
      <c r="E25" s="33"/>
      <c r="F25" s="33"/>
      <c r="G25" s="33"/>
      <c r="H25" s="33"/>
      <c r="I25" s="33"/>
      <c r="J25" s="34"/>
    </row>
    <row r="26" spans="1:39" s="31" customFormat="1" ht="15.75" hidden="1" customHeight="1">
      <c r="A26" s="31" t="s">
        <v>56</v>
      </c>
      <c r="B26" s="32"/>
      <c r="C26" s="35"/>
      <c r="D26" s="35"/>
      <c r="E26" s="35"/>
      <c r="F26" s="35"/>
      <c r="G26" s="35"/>
      <c r="H26" s="35"/>
      <c r="I26" s="35"/>
      <c r="J26" s="34"/>
      <c r="AK26" s="31" t="s">
        <v>56</v>
      </c>
    </row>
    <row r="27" spans="1:39" ht="15.75" hidden="1" customHeight="1">
      <c r="A27" s="16" t="s">
        <v>1</v>
      </c>
      <c r="B27" s="36" t="s">
        <v>2</v>
      </c>
      <c r="C27" s="37" t="s">
        <v>3</v>
      </c>
      <c r="D27" s="37" t="s">
        <v>4</v>
      </c>
      <c r="E27" s="37" t="s">
        <v>5</v>
      </c>
      <c r="F27" s="37" t="s">
        <v>6</v>
      </c>
      <c r="G27" s="37" t="s">
        <v>7</v>
      </c>
      <c r="H27" s="37" t="s">
        <v>57</v>
      </c>
      <c r="I27" s="38" t="s">
        <v>9</v>
      </c>
      <c r="AM27" s="1" t="s">
        <v>10</v>
      </c>
    </row>
    <row r="28" spans="1:39" s="7" customFormat="1" ht="15.75" hidden="1" customHeight="1">
      <c r="A28" s="8" t="s">
        <v>58</v>
      </c>
      <c r="B28" s="39" t="s">
        <v>59</v>
      </c>
      <c r="C28" s="40"/>
      <c r="D28" s="40"/>
      <c r="E28" s="40"/>
      <c r="F28" s="40"/>
      <c r="G28" s="40"/>
      <c r="H28" s="40"/>
      <c r="I28" s="40"/>
      <c r="J28" s="6"/>
      <c r="AK28" s="8" t="s">
        <v>60</v>
      </c>
      <c r="AL28" s="14" t="s">
        <v>59</v>
      </c>
    </row>
    <row r="29" spans="1:39" s="7" customFormat="1" ht="15.75" hidden="1" customHeight="1">
      <c r="A29" s="8" t="s">
        <v>14</v>
      </c>
      <c r="B29" s="27" t="s">
        <v>61</v>
      </c>
      <c r="C29" s="41">
        <f>+C6/C3</f>
        <v>46.26</v>
      </c>
      <c r="D29" s="41">
        <f t="shared" ref="D29:H29" si="3">+D6/D3</f>
        <v>45.797399999999996</v>
      </c>
      <c r="E29" s="41">
        <f t="shared" si="3"/>
        <v>45.339426000000003</v>
      </c>
      <c r="F29" s="41">
        <f t="shared" si="3"/>
        <v>44.88603174</v>
      </c>
      <c r="G29" s="41">
        <f t="shared" si="3"/>
        <v>44.886031739999993</v>
      </c>
      <c r="H29" s="41">
        <f t="shared" si="3"/>
        <v>44.886031739999993</v>
      </c>
      <c r="I29" s="41">
        <f>+I6/I3</f>
        <v>45.146476871035254</v>
      </c>
      <c r="J29" s="6"/>
      <c r="AK29" s="8" t="s">
        <v>14</v>
      </c>
      <c r="AL29" s="8" t="s">
        <v>61</v>
      </c>
    </row>
    <row r="30" spans="1:39" s="7" customFormat="1" ht="15.75" hidden="1" customHeight="1">
      <c r="A30" s="8" t="s">
        <v>16</v>
      </c>
      <c r="B30" s="27" t="s">
        <v>62</v>
      </c>
      <c r="C30" s="41">
        <f>+C7/C3</f>
        <v>31.96</v>
      </c>
      <c r="D30" s="41">
        <f t="shared" ref="D30:I30" si="4">+D7/D3</f>
        <v>31.640399999999996</v>
      </c>
      <c r="E30" s="41">
        <f t="shared" si="4"/>
        <v>31.323995999999998</v>
      </c>
      <c r="F30" s="41">
        <f t="shared" si="4"/>
        <v>31.010756039999997</v>
      </c>
      <c r="G30" s="41">
        <f t="shared" si="4"/>
        <v>31.010756039999997</v>
      </c>
      <c r="H30" s="41">
        <f t="shared" si="4"/>
        <v>31.010756039999993</v>
      </c>
      <c r="I30" s="41">
        <f t="shared" si="4"/>
        <v>31.190691759582506</v>
      </c>
      <c r="J30" s="6"/>
      <c r="AK30" s="8" t="s">
        <v>16</v>
      </c>
      <c r="AL30" s="8" t="s">
        <v>62</v>
      </c>
    </row>
    <row r="31" spans="1:39" s="7" customFormat="1" ht="15.75" hidden="1" customHeight="1">
      <c r="A31" s="8" t="s">
        <v>63</v>
      </c>
      <c r="B31" s="27" t="s">
        <v>64</v>
      </c>
      <c r="C31" s="40">
        <f t="shared" ref="C31:I31" si="5">C29-C30</f>
        <v>14.299999999999997</v>
      </c>
      <c r="D31" s="40">
        <f t="shared" si="5"/>
        <v>14.157</v>
      </c>
      <c r="E31" s="40">
        <f t="shared" si="5"/>
        <v>14.015430000000006</v>
      </c>
      <c r="F31" s="40">
        <f t="shared" si="5"/>
        <v>13.875275700000003</v>
      </c>
      <c r="G31" s="40">
        <f t="shared" si="5"/>
        <v>13.875275699999996</v>
      </c>
      <c r="H31" s="40">
        <f t="shared" si="5"/>
        <v>13.8752757</v>
      </c>
      <c r="I31" s="40">
        <f t="shared" si="5"/>
        <v>13.955785111452748</v>
      </c>
      <c r="J31" s="6"/>
      <c r="AK31" s="8" t="s">
        <v>63</v>
      </c>
      <c r="AL31" s="8" t="s">
        <v>64</v>
      </c>
    </row>
    <row r="32" spans="1:39" s="7" customFormat="1" ht="15.75" hidden="1" customHeight="1">
      <c r="A32" s="8">
        <v>3.1</v>
      </c>
      <c r="B32" s="27" t="s">
        <v>65</v>
      </c>
      <c r="C32" s="42">
        <f t="shared" ref="C32:I32" si="6">C31/C29</f>
        <v>0.3091223519239083</v>
      </c>
      <c r="D32" s="42">
        <f t="shared" si="6"/>
        <v>0.30912235192390836</v>
      </c>
      <c r="E32" s="42">
        <f t="shared" si="6"/>
        <v>0.30912235192390847</v>
      </c>
      <c r="F32" s="42">
        <f t="shared" si="6"/>
        <v>0.30912235192390841</v>
      </c>
      <c r="G32" s="42">
        <f t="shared" si="6"/>
        <v>0.3091223519239083</v>
      </c>
      <c r="H32" s="42">
        <f t="shared" si="6"/>
        <v>0.30912235192390836</v>
      </c>
      <c r="I32" s="42">
        <f t="shared" si="6"/>
        <v>0.30912235192390836</v>
      </c>
      <c r="J32" s="6"/>
      <c r="AK32" s="8"/>
      <c r="AL32" s="8"/>
    </row>
    <row r="33" spans="1:38" s="7" customFormat="1" hidden="1">
      <c r="A33" s="8" t="s">
        <v>60</v>
      </c>
      <c r="B33" s="39" t="s">
        <v>66</v>
      </c>
      <c r="C33" s="40"/>
      <c r="D33" s="40"/>
      <c r="E33" s="40"/>
      <c r="F33" s="40"/>
      <c r="G33" s="40"/>
      <c r="H33" s="40"/>
      <c r="I33" s="40"/>
      <c r="J33" s="6"/>
      <c r="AK33" s="8" t="s">
        <v>67</v>
      </c>
      <c r="AL33" s="14" t="s">
        <v>66</v>
      </c>
    </row>
    <row r="34" spans="1:38" s="7" customFormat="1" hidden="1">
      <c r="A34" s="8" t="s">
        <v>14</v>
      </c>
      <c r="B34" s="43" t="s">
        <v>68</v>
      </c>
      <c r="C34" s="41">
        <f>+C8/C3</f>
        <v>2.4005125240047951</v>
      </c>
      <c r="D34" s="41">
        <f t="shared" ref="D34:H34" si="7">+D8/D3</f>
        <v>2.4005125240047951</v>
      </c>
      <c r="E34" s="41">
        <f t="shared" si="7"/>
        <v>2.4005125240047951</v>
      </c>
      <c r="F34" s="41">
        <f t="shared" si="7"/>
        <v>2.4005125240047951</v>
      </c>
      <c r="G34" s="41">
        <f t="shared" si="7"/>
        <v>2.4005125240047951</v>
      </c>
      <c r="H34" s="41">
        <f t="shared" si="7"/>
        <v>2.4005125240047951</v>
      </c>
      <c r="I34" s="41">
        <f>+I8/I3</f>
        <v>2.4005125240047951</v>
      </c>
      <c r="J34" s="6"/>
      <c r="AK34" s="8" t="s">
        <v>63</v>
      </c>
      <c r="AL34" s="8" t="s">
        <v>68</v>
      </c>
    </row>
    <row r="35" spans="1:38" s="7" customFormat="1" hidden="1">
      <c r="A35" s="8" t="s">
        <v>16</v>
      </c>
      <c r="B35" s="43" t="s">
        <v>69</v>
      </c>
      <c r="C35" s="41">
        <f>+C9/C3</f>
        <v>0.41871316365481687</v>
      </c>
      <c r="D35" s="41">
        <f t="shared" ref="D35:H35" si="8">+D9/D3</f>
        <v>0.41871316365481687</v>
      </c>
      <c r="E35" s="41">
        <f t="shared" si="8"/>
        <v>0.41871316365481692</v>
      </c>
      <c r="F35" s="41">
        <f t="shared" si="8"/>
        <v>0.41871316365481687</v>
      </c>
      <c r="G35" s="41">
        <f t="shared" si="8"/>
        <v>0.41871316365481687</v>
      </c>
      <c r="H35" s="41">
        <f t="shared" si="8"/>
        <v>0.41871316365481687</v>
      </c>
      <c r="I35" s="41">
        <f>+I9/I3</f>
        <v>0.41871316365481687</v>
      </c>
      <c r="J35" s="6"/>
      <c r="AK35" s="8" t="s">
        <v>19</v>
      </c>
      <c r="AL35" s="8" t="s">
        <v>69</v>
      </c>
    </row>
    <row r="36" spans="1:38" s="7" customFormat="1" hidden="1">
      <c r="A36" s="8" t="s">
        <v>63</v>
      </c>
      <c r="B36" s="43" t="s">
        <v>70</v>
      </c>
      <c r="C36" s="41">
        <f>+C10/C3</f>
        <v>0.50885999999999998</v>
      </c>
      <c r="D36" s="41">
        <f t="shared" ref="D36:H36" si="9">+D10/D3</f>
        <v>0.50885999999999998</v>
      </c>
      <c r="E36" s="41">
        <f t="shared" si="9"/>
        <v>0.50885999999999998</v>
      </c>
      <c r="F36" s="41">
        <f t="shared" si="9"/>
        <v>0.50885999999999998</v>
      </c>
      <c r="G36" s="41">
        <f t="shared" si="9"/>
        <v>0.50885999999999998</v>
      </c>
      <c r="H36" s="41">
        <f t="shared" si="9"/>
        <v>0.50885999999999998</v>
      </c>
      <c r="I36" s="41">
        <f>+I10/I3</f>
        <v>0.50885999999999987</v>
      </c>
      <c r="J36" s="6"/>
      <c r="AK36" s="8" t="s">
        <v>25</v>
      </c>
      <c r="AL36" s="8" t="s">
        <v>70</v>
      </c>
    </row>
    <row r="37" spans="1:38" s="7" customFormat="1" hidden="1">
      <c r="A37" s="8" t="s">
        <v>71</v>
      </c>
      <c r="B37" s="44" t="s">
        <v>72</v>
      </c>
      <c r="C37" s="41"/>
      <c r="D37" s="41"/>
      <c r="E37" s="41"/>
      <c r="F37" s="41"/>
      <c r="G37" s="41"/>
      <c r="H37" s="41"/>
      <c r="I37" s="41"/>
      <c r="J37" s="6"/>
      <c r="AK37" s="8" t="s">
        <v>71</v>
      </c>
      <c r="AL37" s="14" t="s">
        <v>72</v>
      </c>
    </row>
    <row r="38" spans="1:38" s="7" customFormat="1" hidden="1">
      <c r="A38" s="8" t="s">
        <v>14</v>
      </c>
      <c r="B38" s="43" t="s">
        <v>73</v>
      </c>
      <c r="C38" s="41">
        <f>+C12/C3</f>
        <v>10.971914312340388</v>
      </c>
      <c r="D38" s="41">
        <f t="shared" ref="D38:H38" si="10">+D12/D3</f>
        <v>10.828914312340393</v>
      </c>
      <c r="E38" s="41">
        <f t="shared" si="10"/>
        <v>10.68734431234039</v>
      </c>
      <c r="F38" s="41">
        <f t="shared" si="10"/>
        <v>10.547190012340391</v>
      </c>
      <c r="G38" s="41">
        <f t="shared" si="10"/>
        <v>10.547190012340383</v>
      </c>
      <c r="H38" s="41">
        <f t="shared" si="10"/>
        <v>10.547190012340389</v>
      </c>
      <c r="I38" s="41">
        <f>+I12/I3</f>
        <v>10.627699423793141</v>
      </c>
      <c r="J38" s="6"/>
      <c r="AK38" s="8" t="s">
        <v>14</v>
      </c>
      <c r="AL38" s="8" t="s">
        <v>74</v>
      </c>
    </row>
    <row r="39" spans="1:38" s="7" customFormat="1">
      <c r="A39" s="8" t="s">
        <v>16</v>
      </c>
      <c r="B39" s="43" t="s">
        <v>75</v>
      </c>
      <c r="C39" s="28">
        <f t="shared" ref="C39:I39" si="11">+C20/C38</f>
        <v>1209.6085777610954</v>
      </c>
      <c r="D39" s="28">
        <f t="shared" si="11"/>
        <v>1828.2653418085647</v>
      </c>
      <c r="E39" s="28">
        <f t="shared" si="11"/>
        <v>2626.9877928653059</v>
      </c>
      <c r="F39" s="28">
        <f t="shared" si="11"/>
        <v>3330.9850553143542</v>
      </c>
      <c r="G39" s="28">
        <f t="shared" si="11"/>
        <v>3995.0433525295648</v>
      </c>
      <c r="H39" s="28">
        <f t="shared" si="11"/>
        <v>4714.43984117937</v>
      </c>
      <c r="I39" s="28">
        <f t="shared" si="11"/>
        <v>17702.653452806375</v>
      </c>
      <c r="J39" s="6"/>
      <c r="AK39" s="8" t="s">
        <v>16</v>
      </c>
      <c r="AL39" s="8" t="s">
        <v>75</v>
      </c>
    </row>
    <row r="40" spans="1:38" s="7" customFormat="1" hidden="1">
      <c r="A40" s="8" t="s">
        <v>76</v>
      </c>
      <c r="B40" s="14" t="s">
        <v>77</v>
      </c>
      <c r="C40" s="45"/>
      <c r="D40" s="45"/>
      <c r="E40" s="45"/>
      <c r="F40" s="45"/>
      <c r="G40" s="45"/>
      <c r="H40" s="45"/>
      <c r="I40" s="45"/>
      <c r="J40" s="6"/>
      <c r="AK40" s="8" t="s">
        <v>76</v>
      </c>
      <c r="AL40" s="14" t="s">
        <v>77</v>
      </c>
    </row>
    <row r="41" spans="1:38" s="7" customFormat="1" hidden="1">
      <c r="A41" s="8" t="s">
        <v>14</v>
      </c>
      <c r="B41" s="8" t="s">
        <v>78</v>
      </c>
      <c r="C41" s="45">
        <f>+C14/C3</f>
        <v>3.5435159999999994</v>
      </c>
      <c r="D41" s="45">
        <f t="shared" ref="D41:H41" si="12">+D14/D3</f>
        <v>3.5435159999999999</v>
      </c>
      <c r="E41" s="45">
        <f t="shared" si="12"/>
        <v>3.5435159999999999</v>
      </c>
      <c r="F41" s="45">
        <f t="shared" si="12"/>
        <v>3.5435159999999999</v>
      </c>
      <c r="G41" s="45">
        <f t="shared" si="12"/>
        <v>3.5435159999999999</v>
      </c>
      <c r="H41" s="45">
        <f t="shared" si="12"/>
        <v>3.5435159999999999</v>
      </c>
      <c r="I41" s="45">
        <f>+I14/I3</f>
        <v>3.5435159999999999</v>
      </c>
      <c r="J41" s="6"/>
      <c r="AK41" s="8" t="s">
        <v>14</v>
      </c>
      <c r="AL41" s="8" t="s">
        <v>78</v>
      </c>
    </row>
    <row r="42" spans="1:38" s="7" customFormat="1" hidden="1">
      <c r="A42" s="8" t="s">
        <v>16</v>
      </c>
      <c r="B42" s="8" t="s">
        <v>79</v>
      </c>
      <c r="C42" s="45">
        <f>+C16/C3</f>
        <v>0.15728399999999998</v>
      </c>
      <c r="D42" s="45">
        <f t="shared" ref="D42:H42" si="13">+D16/D3</f>
        <v>0.15728399999999998</v>
      </c>
      <c r="E42" s="45">
        <f t="shared" si="13"/>
        <v>0.15728399999999998</v>
      </c>
      <c r="F42" s="45">
        <f t="shared" si="13"/>
        <v>0.15728399999999998</v>
      </c>
      <c r="G42" s="45">
        <f t="shared" si="13"/>
        <v>0.15728399999999998</v>
      </c>
      <c r="H42" s="45">
        <f t="shared" si="13"/>
        <v>0.15728399999999998</v>
      </c>
      <c r="I42" s="45">
        <f>+I16/I3</f>
        <v>0.15728399999999998</v>
      </c>
      <c r="J42" s="6"/>
      <c r="AK42" s="8" t="s">
        <v>16</v>
      </c>
      <c r="AL42" s="8" t="s">
        <v>79</v>
      </c>
    </row>
    <row r="43" spans="1:38" s="7" customFormat="1" hidden="1">
      <c r="A43" s="8" t="s">
        <v>63</v>
      </c>
      <c r="B43" s="8" t="s">
        <v>80</v>
      </c>
      <c r="C43" s="45">
        <f>+C17/C3</f>
        <v>1.6052219999999999</v>
      </c>
      <c r="D43" s="45">
        <f t="shared" ref="D43:H43" si="14">+D17/D3</f>
        <v>1.6052219999999999</v>
      </c>
      <c r="E43" s="45">
        <f t="shared" si="14"/>
        <v>1.6052219999999999</v>
      </c>
      <c r="F43" s="45">
        <f t="shared" si="14"/>
        <v>1.6052219999999999</v>
      </c>
      <c r="G43" s="45">
        <f t="shared" si="14"/>
        <v>1.6052219999999999</v>
      </c>
      <c r="H43" s="45">
        <f t="shared" si="14"/>
        <v>1.6052219999999999</v>
      </c>
      <c r="I43" s="45">
        <f>+I17/I3</f>
        <v>1.6052219999999997</v>
      </c>
      <c r="J43" s="6"/>
      <c r="AK43" s="8" t="s">
        <v>63</v>
      </c>
      <c r="AL43" s="8" t="s">
        <v>80</v>
      </c>
    </row>
    <row r="44" spans="1:38" s="7" customFormat="1" hidden="1">
      <c r="A44" s="8" t="s">
        <v>19</v>
      </c>
      <c r="B44" s="8" t="s">
        <v>81</v>
      </c>
      <c r="C44" s="45"/>
      <c r="D44" s="45"/>
      <c r="E44" s="45"/>
      <c r="F44" s="45"/>
      <c r="G44" s="45"/>
      <c r="H44" s="45"/>
      <c r="I44" s="45"/>
      <c r="J44" s="6"/>
      <c r="AK44" s="8" t="s">
        <v>19</v>
      </c>
      <c r="AL44" s="8" t="s">
        <v>82</v>
      </c>
    </row>
    <row r="45" spans="1:38" s="7" customFormat="1" hidden="1">
      <c r="A45" s="8" t="s">
        <v>22</v>
      </c>
      <c r="B45" s="8" t="s">
        <v>83</v>
      </c>
      <c r="C45" s="45"/>
      <c r="D45" s="45"/>
      <c r="E45" s="45"/>
      <c r="F45" s="45"/>
      <c r="G45" s="45"/>
      <c r="H45" s="45"/>
      <c r="I45" s="45"/>
      <c r="J45" s="6"/>
      <c r="AK45" s="8" t="s">
        <v>22</v>
      </c>
      <c r="AL45" s="8" t="s">
        <v>83</v>
      </c>
    </row>
    <row r="46" spans="1:38" s="7" customFormat="1" hidden="1">
      <c r="A46" s="8" t="s">
        <v>84</v>
      </c>
      <c r="B46" s="14" t="s">
        <v>85</v>
      </c>
      <c r="C46" s="45"/>
      <c r="D46" s="45"/>
      <c r="E46" s="45"/>
      <c r="F46" s="45"/>
      <c r="G46" s="45"/>
      <c r="H46" s="45"/>
      <c r="I46" s="45"/>
      <c r="J46" s="6"/>
      <c r="AK46" s="8" t="s">
        <v>84</v>
      </c>
      <c r="AL46" s="14" t="s">
        <v>85</v>
      </c>
    </row>
    <row r="47" spans="1:38" s="7" customFormat="1" hidden="1">
      <c r="A47" s="8" t="s">
        <v>14</v>
      </c>
      <c r="B47" s="8" t="s">
        <v>86</v>
      </c>
      <c r="C47" s="46">
        <f>+(C10+C16)/C6</f>
        <v>1.4399999999999998E-2</v>
      </c>
      <c r="D47" s="46">
        <f t="shared" ref="D47:H47" si="15">+(D10+D16)/D6</f>
        <v>1.4545454545454545E-2</v>
      </c>
      <c r="E47" s="46">
        <f t="shared" si="15"/>
        <v>1.4692378328741963E-2</v>
      </c>
      <c r="F47" s="46">
        <f t="shared" si="15"/>
        <v>1.4840786190648448E-2</v>
      </c>
      <c r="G47" s="46">
        <f t="shared" si="15"/>
        <v>1.4840786190648452E-2</v>
      </c>
      <c r="H47" s="46">
        <f t="shared" si="15"/>
        <v>1.484078619064845E-2</v>
      </c>
      <c r="I47" s="46">
        <f>+(I10+I16)/I6</f>
        <v>1.4755171303906986E-2</v>
      </c>
      <c r="J47" s="6"/>
      <c r="AK47" s="8" t="s">
        <v>14</v>
      </c>
      <c r="AL47" s="8" t="s">
        <v>86</v>
      </c>
    </row>
    <row r="48" spans="1:38" s="7" customFormat="1" hidden="1">
      <c r="A48" s="8" t="s">
        <v>16</v>
      </c>
      <c r="B48" s="8" t="s">
        <v>87</v>
      </c>
      <c r="C48" s="46">
        <f>+(C8+C9+C14)/C6</f>
        <v>0.13754305420794663</v>
      </c>
      <c r="D48" s="46">
        <f t="shared" ref="D48:H48" si="16">+(D8+D9+D14)/D6</f>
        <v>0.1389323779878249</v>
      </c>
      <c r="E48" s="46">
        <f t="shared" si="16"/>
        <v>0.14033573534123728</v>
      </c>
      <c r="F48" s="46">
        <f t="shared" si="16"/>
        <v>0.1417532680214518</v>
      </c>
      <c r="G48" s="46">
        <f t="shared" si="16"/>
        <v>0.1417532680214518</v>
      </c>
      <c r="H48" s="46">
        <f t="shared" si="16"/>
        <v>0.14175326802145177</v>
      </c>
      <c r="I48" s="46">
        <f>+(I8+I9+I14)/I6</f>
        <v>0.14093550878477901</v>
      </c>
      <c r="J48" s="6"/>
      <c r="AK48" s="8" t="s">
        <v>16</v>
      </c>
      <c r="AL48" s="8" t="s">
        <v>87</v>
      </c>
    </row>
    <row r="49" spans="1:38" s="7" customFormat="1" hidden="1">
      <c r="A49" s="8" t="s">
        <v>63</v>
      </c>
      <c r="B49" s="8" t="s">
        <v>88</v>
      </c>
      <c r="C49" s="46">
        <f>+C17/C6</f>
        <v>3.4700000000000002E-2</v>
      </c>
      <c r="D49" s="46">
        <f t="shared" ref="D49:H49" si="17">+D17/D6</f>
        <v>3.5050505050505047E-2</v>
      </c>
      <c r="E49" s="46">
        <f t="shared" si="17"/>
        <v>3.5404550556065707E-2</v>
      </c>
      <c r="F49" s="46">
        <f t="shared" si="17"/>
        <v>3.5762172278854247E-2</v>
      </c>
      <c r="G49" s="46">
        <f t="shared" si="17"/>
        <v>3.5762172278854254E-2</v>
      </c>
      <c r="H49" s="46">
        <f t="shared" si="17"/>
        <v>3.5762172278854247E-2</v>
      </c>
      <c r="I49" s="46">
        <f>+I17/I6</f>
        <v>3.5555864183720309E-2</v>
      </c>
      <c r="J49" s="6"/>
      <c r="AK49" s="8" t="s">
        <v>63</v>
      </c>
      <c r="AL49" s="8" t="s">
        <v>88</v>
      </c>
    </row>
    <row r="50" spans="1:38" s="7" customFormat="1" hidden="1">
      <c r="A50" s="8" t="s">
        <v>19</v>
      </c>
      <c r="B50" s="8" t="s">
        <v>89</v>
      </c>
      <c r="C50" s="46">
        <f>+C18/C6</f>
        <v>5.7645193831957911E-5</v>
      </c>
      <c r="D50" s="46">
        <f t="shared" ref="D50:H50" si="18">+D18/D6</f>
        <v>3.9026453429711261E-5</v>
      </c>
      <c r="E50" s="46">
        <f t="shared" si="18"/>
        <v>2.7795663877493842E-5</v>
      </c>
      <c r="F50" s="46">
        <f t="shared" si="18"/>
        <v>2.2435695613528402E-5</v>
      </c>
      <c r="G50" s="46">
        <f t="shared" si="18"/>
        <v>1.8705831859138293E-5</v>
      </c>
      <c r="H50" s="46">
        <f t="shared" si="18"/>
        <v>1.5851046420657206E-5</v>
      </c>
      <c r="I50" s="46">
        <f>+I18/I6</f>
        <v>2.4993086208199975E-5</v>
      </c>
      <c r="J50" s="6"/>
      <c r="AK50" s="8" t="s">
        <v>19</v>
      </c>
      <c r="AL50" s="8" t="s">
        <v>89</v>
      </c>
    </row>
    <row r="51" spans="1:38" s="7" customFormat="1" hidden="1">
      <c r="A51" s="8" t="s">
        <v>22</v>
      </c>
      <c r="B51" s="8" t="s">
        <v>90</v>
      </c>
      <c r="C51" s="46">
        <f>+C19/C6</f>
        <v>0</v>
      </c>
      <c r="D51" s="46">
        <f t="shared" ref="D51:H51" si="19">+D19/D6</f>
        <v>0</v>
      </c>
      <c r="E51" s="46">
        <f t="shared" si="19"/>
        <v>0</v>
      </c>
      <c r="F51" s="46">
        <f t="shared" si="19"/>
        <v>0</v>
      </c>
      <c r="G51" s="46">
        <f t="shared" si="19"/>
        <v>0</v>
      </c>
      <c r="H51" s="46">
        <f t="shared" si="19"/>
        <v>0</v>
      </c>
      <c r="I51" s="46">
        <f>+I19/I6</f>
        <v>0</v>
      </c>
      <c r="J51" s="6"/>
      <c r="AK51" s="8" t="s">
        <v>22</v>
      </c>
      <c r="AL51" s="8" t="s">
        <v>90</v>
      </c>
    </row>
    <row r="52" spans="1:38" s="7" customFormat="1" hidden="1">
      <c r="A52" s="8" t="s">
        <v>25</v>
      </c>
      <c r="B52" s="8" t="s">
        <v>91</v>
      </c>
      <c r="C52" s="46">
        <f>+C23/C6</f>
        <v>9.1816239391597332E-2</v>
      </c>
      <c r="D52" s="46">
        <f t="shared" ref="D52:H52" si="20">+D23/D6</f>
        <v>0.1024717397036901</v>
      </c>
      <c r="E52" s="46">
        <f t="shared" si="20"/>
        <v>0.10086260822888807</v>
      </c>
      <c r="F52" s="46">
        <f t="shared" si="20"/>
        <v>9.9232136276739324E-2</v>
      </c>
      <c r="G52" s="46">
        <f t="shared" si="20"/>
        <v>9.9235306660930403E-2</v>
      </c>
      <c r="H52" s="46">
        <f t="shared" si="20"/>
        <v>9.9237733228553254E-2</v>
      </c>
      <c r="I52" s="46">
        <f>+I23/I6</f>
        <v>0.10017319238049983</v>
      </c>
      <c r="J52" s="6"/>
      <c r="AK52" s="8" t="s">
        <v>25</v>
      </c>
      <c r="AL52" s="8" t="s">
        <v>92</v>
      </c>
    </row>
    <row r="53" spans="1:38" s="7" customFormat="1" hidden="1">
      <c r="A53" s="8" t="s">
        <v>93</v>
      </c>
      <c r="B53" s="14" t="s">
        <v>94</v>
      </c>
      <c r="C53" s="45">
        <f>+C21/C3</f>
        <v>5.6632256456737231</v>
      </c>
      <c r="D53" s="45">
        <f t="shared" ref="D53:H53" si="21">+D21/D3</f>
        <v>5.5211050022420904</v>
      </c>
      <c r="E53" s="45">
        <f t="shared" si="21"/>
        <v>5.380062072894896</v>
      </c>
      <c r="F53" s="45">
        <f t="shared" si="21"/>
        <v>5.240160962994973</v>
      </c>
      <c r="G53" s="45">
        <f t="shared" si="21"/>
        <v>5.2403283817778297</v>
      </c>
      <c r="H53" s="45">
        <f t="shared" si="21"/>
        <v>5.2404565217676398</v>
      </c>
      <c r="I53" s="45">
        <f>+I21/I3</f>
        <v>5.320549074004707</v>
      </c>
      <c r="J53" s="6"/>
      <c r="AK53" s="8" t="s">
        <v>93</v>
      </c>
      <c r="AL53" s="14" t="s">
        <v>94</v>
      </c>
    </row>
    <row r="54" spans="1:38" s="7" customFormat="1" hidden="1">
      <c r="A54" s="8" t="s">
        <v>95</v>
      </c>
      <c r="B54" s="47" t="s">
        <v>96</v>
      </c>
      <c r="C54" s="45"/>
      <c r="D54" s="45"/>
      <c r="E54" s="45"/>
      <c r="F54" s="45"/>
      <c r="G54" s="45"/>
      <c r="H54" s="45"/>
      <c r="I54" s="45"/>
      <c r="J54" s="6"/>
      <c r="AK54" s="8"/>
      <c r="AL54" s="14"/>
    </row>
    <row r="55" spans="1:38" s="7" customFormat="1" hidden="1">
      <c r="A55" s="8" t="s">
        <v>14</v>
      </c>
      <c r="B55" s="8" t="s">
        <v>97</v>
      </c>
      <c r="C55" s="45">
        <f>C56+C57</f>
        <v>39.999999999995595</v>
      </c>
      <c r="D55" s="45"/>
      <c r="E55" s="45"/>
      <c r="F55" s="45"/>
      <c r="G55" s="45"/>
      <c r="H55" s="45"/>
      <c r="I55" s="45"/>
      <c r="J55" s="6"/>
    </row>
    <row r="56" spans="1:38" s="7" customFormat="1" hidden="1">
      <c r="A56" s="8">
        <v>1.1000000000000001</v>
      </c>
      <c r="B56" s="48" t="s">
        <v>98</v>
      </c>
      <c r="C56" s="45">
        <f>[1]项目投资!B27</f>
        <v>39.999999999995595</v>
      </c>
      <c r="D56" s="45"/>
      <c r="E56" s="45"/>
      <c r="F56" s="45"/>
      <c r="G56" s="45"/>
      <c r="H56" s="45"/>
      <c r="I56" s="45"/>
      <c r="J56" s="6"/>
    </row>
    <row r="57" spans="1:38" s="7" customFormat="1" hidden="1">
      <c r="A57" s="8">
        <v>1.2</v>
      </c>
      <c r="B57" s="8" t="s">
        <v>99</v>
      </c>
      <c r="C57" s="45">
        <f>[1]项目投资!B26</f>
        <v>0</v>
      </c>
      <c r="D57" s="45"/>
      <c r="E57" s="45"/>
      <c r="F57" s="45"/>
      <c r="G57" s="45"/>
      <c r="H57" s="45"/>
      <c r="I57" s="45"/>
      <c r="J57" s="6"/>
    </row>
    <row r="58" spans="1:38" hidden="1">
      <c r="A58" s="16" t="s">
        <v>16</v>
      </c>
      <c r="B58" s="16" t="s">
        <v>100</v>
      </c>
      <c r="C58" s="49">
        <f t="shared" ref="C58:I58" si="22">C59+C60</f>
        <v>10618.548085638231</v>
      </c>
      <c r="D58" s="49">
        <f t="shared" si="22"/>
        <v>17504.663409608547</v>
      </c>
      <c r="E58" s="49">
        <f t="shared" si="22"/>
        <v>24191.4491107719</v>
      </c>
      <c r="F58" s="49">
        <f t="shared" si="22"/>
        <v>29486.385738772711</v>
      </c>
      <c r="G58" s="49">
        <f t="shared" si="22"/>
        <v>35366.976248618572</v>
      </c>
      <c r="H58" s="49">
        <f t="shared" si="22"/>
        <v>41737.615967618367</v>
      </c>
      <c r="I58" s="49">
        <f t="shared" si="22"/>
        <v>160321.44497244683</v>
      </c>
      <c r="J58" s="6"/>
    </row>
    <row r="59" spans="1:38" hidden="1">
      <c r="A59" s="16" t="s">
        <v>63</v>
      </c>
      <c r="B59" s="16" t="s">
        <v>101</v>
      </c>
      <c r="C59" s="49">
        <f t="shared" ref="C59:I59" si="23">C23</f>
        <v>10618.548085638231</v>
      </c>
      <c r="D59" s="49">
        <f t="shared" si="23"/>
        <v>17504.663409608547</v>
      </c>
      <c r="E59" s="49">
        <f t="shared" si="23"/>
        <v>24191.4491107719</v>
      </c>
      <c r="F59" s="49">
        <f t="shared" si="23"/>
        <v>29486.385738772711</v>
      </c>
      <c r="G59" s="49">
        <f t="shared" si="23"/>
        <v>35366.976248618572</v>
      </c>
      <c r="H59" s="49">
        <f t="shared" si="23"/>
        <v>41737.615967618367</v>
      </c>
      <c r="I59" s="49">
        <f t="shared" si="23"/>
        <v>160321.44497244683</v>
      </c>
      <c r="J59" s="6"/>
    </row>
    <row r="60" spans="1:38" hidden="1">
      <c r="A60" s="16" t="s">
        <v>19</v>
      </c>
      <c r="B60" s="16" t="s">
        <v>102</v>
      </c>
      <c r="C60" s="49">
        <f>'[1]2023年'!D18</f>
        <v>0</v>
      </c>
      <c r="D60" s="49">
        <f>'[1]2024年'!D18</f>
        <v>0</v>
      </c>
      <c r="E60" s="49">
        <f>'[1]2025年'!D18</f>
        <v>0</v>
      </c>
      <c r="F60" s="49">
        <f>'[1]2026年'!D18</f>
        <v>0</v>
      </c>
      <c r="G60" s="49">
        <f>'[1]2027年 '!D18</f>
        <v>0</v>
      </c>
      <c r="H60" s="49">
        <f>'[1]2028年'!D18</f>
        <v>0</v>
      </c>
      <c r="I60" s="49">
        <f>[1]项目投资!J26</f>
        <v>0</v>
      </c>
      <c r="J60" s="6"/>
    </row>
    <row r="61" spans="1:38" hidden="1">
      <c r="A61" s="16" t="s">
        <v>22</v>
      </c>
      <c r="B61" s="16" t="s">
        <v>103</v>
      </c>
      <c r="C61" s="50"/>
      <c r="D61" s="50"/>
      <c r="E61" s="50"/>
      <c r="F61" s="50"/>
      <c r="G61" s="50"/>
      <c r="H61" s="50"/>
      <c r="I61" s="49"/>
      <c r="J61" s="6"/>
    </row>
    <row r="63" spans="1:38">
      <c r="C63" s="55" t="s">
        <v>104</v>
      </c>
      <c r="D63" s="55"/>
      <c r="E63" s="55"/>
      <c r="F63" s="55"/>
      <c r="G63" s="55"/>
      <c r="H63" s="55"/>
      <c r="I63" s="55"/>
    </row>
    <row r="64" spans="1:38">
      <c r="C64" s="55"/>
      <c r="D64" s="55"/>
      <c r="E64" s="55"/>
      <c r="F64" s="55"/>
      <c r="G64" s="55"/>
      <c r="H64" s="55"/>
      <c r="I64" s="55"/>
    </row>
    <row r="65" spans="3:9">
      <c r="C65" s="55"/>
      <c r="D65" s="55"/>
      <c r="E65" s="55"/>
      <c r="F65" s="55"/>
      <c r="G65" s="55"/>
      <c r="H65" s="55"/>
      <c r="I65" s="55"/>
    </row>
    <row r="66" spans="3:9">
      <c r="C66" s="55"/>
      <c r="D66" s="55"/>
      <c r="E66" s="55"/>
      <c r="F66" s="55"/>
      <c r="G66" s="55"/>
      <c r="H66" s="55"/>
      <c r="I66" s="55"/>
    </row>
    <row r="67" spans="3:9">
      <c r="C67" s="55"/>
      <c r="D67" s="55"/>
      <c r="E67" s="55"/>
      <c r="F67" s="55"/>
      <c r="G67" s="55"/>
      <c r="H67" s="55"/>
      <c r="I67" s="55"/>
    </row>
  </sheetData>
  <mergeCells count="3">
    <mergeCell ref="A1:I1"/>
    <mergeCell ref="A2:A3"/>
    <mergeCell ref="C63:I6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2022-04-07T02:15:46Z</dcterms:created>
  <dcterms:modified xsi:type="dcterms:W3CDTF">2022-04-07T03:00:14Z</dcterms:modified>
</cp:coreProperties>
</file>