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5600" windowHeight="11028" firstSheet="1" activeTab="1"/>
  </bookViews>
  <sheets>
    <sheet name="靠背总成" sheetId="1" state="hidden" r:id="rId1"/>
    <sheet name="议价" sheetId="11" r:id="rId2"/>
    <sheet name=" 阻尼器总成  滑轨" sheetId="3" state="hidden" r:id="rId3"/>
    <sheet name="X5000模具" sheetId="4" state="hidden" r:id="rId4"/>
    <sheet name="Sheet2" sheetId="9" r:id="rId5"/>
    <sheet name="Sheet3" sheetId="10" r:id="rId6"/>
  </sheets>
  <definedNames>
    <definedName name="_xlnm.Print_Area" localSheetId="0">靠背总成!$B$1:$N$15</definedName>
    <definedName name="_xlnm.Print_Area" localSheetId="1">议价!$A$1:$BG$29</definedName>
    <definedName name="_xlnm.Print_Titles" localSheetId="0">靠背总成!$3:$6</definedName>
  </definedNames>
  <calcPr calcId="162913"/>
</workbook>
</file>

<file path=xl/calcChain.xml><?xml version="1.0" encoding="utf-8"?>
<calcChain xmlns="http://schemas.openxmlformats.org/spreadsheetml/2006/main">
  <c r="BD22" i="11" l="1"/>
  <c r="BF21" i="11" l="1"/>
  <c r="BD21" i="11"/>
  <c r="BD19" i="11"/>
  <c r="BF18" i="11"/>
  <c r="BF17" i="11"/>
  <c r="BD18" i="11"/>
  <c r="BD17" i="11"/>
  <c r="BD14" i="11"/>
  <c r="BD15" i="11"/>
  <c r="BD16" i="11"/>
  <c r="BD13" i="11"/>
  <c r="BF12" i="11"/>
  <c r="BD12" i="11"/>
  <c r="BD11" i="11"/>
  <c r="BF10" i="11"/>
  <c r="BD10" i="11"/>
  <c r="BD9" i="11"/>
  <c r="BD8" i="11"/>
  <c r="BD7" i="11"/>
  <c r="BD5" i="11"/>
  <c r="BD6" i="11"/>
  <c r="BF6" i="11"/>
  <c r="BF7" i="11"/>
  <c r="BF8" i="11"/>
  <c r="BF5" i="11"/>
  <c r="AF35" i="11"/>
  <c r="AF12" i="11"/>
  <c r="AF13" i="11"/>
  <c r="AF14" i="11"/>
  <c r="AF15" i="11"/>
  <c r="AF16" i="11"/>
  <c r="AF11" i="11"/>
  <c r="AF9" i="11"/>
  <c r="AF19" i="11"/>
  <c r="AP10" i="11" l="1"/>
  <c r="AP12" i="11"/>
  <c r="AP17" i="11"/>
  <c r="AP6" i="11"/>
  <c r="AP18" i="11"/>
  <c r="AP21" i="11"/>
  <c r="AE34" i="11"/>
  <c r="AM37" i="11"/>
  <c r="X37" i="11"/>
  <c r="AO35" i="11"/>
  <c r="AG35" i="11"/>
  <c r="Y35" i="11"/>
  <c r="X32" i="11" l="1"/>
  <c r="AE32" i="11"/>
  <c r="AM32" i="11"/>
  <c r="AS6" i="11" l="1"/>
  <c r="AS7" i="11"/>
  <c r="AS8" i="11"/>
  <c r="AS9" i="11"/>
  <c r="AS10" i="11"/>
  <c r="AS11" i="11"/>
  <c r="AS12" i="11"/>
  <c r="AS13" i="11"/>
  <c r="AS14" i="11"/>
  <c r="AS15" i="11"/>
  <c r="AS16" i="11"/>
  <c r="AS17" i="11"/>
  <c r="AS18" i="11"/>
  <c r="AS19" i="11"/>
  <c r="AS20" i="11"/>
  <c r="AS21" i="11"/>
  <c r="AS5" i="11"/>
  <c r="AQ21" i="11"/>
  <c r="AQ19" i="11"/>
  <c r="AQ6" i="1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5" i="11"/>
  <c r="AT24" i="11" l="1"/>
  <c r="AS24" i="11"/>
  <c r="AR24" i="11"/>
  <c r="AQ24" i="11"/>
  <c r="BB24" i="11"/>
  <c r="BA24" i="11"/>
  <c r="AZ24" i="11"/>
  <c r="AY24" i="11"/>
  <c r="AX24" i="11"/>
  <c r="AW24" i="11"/>
  <c r="AV24" i="11"/>
  <c r="AU24" i="11"/>
  <c r="AO24" i="11"/>
  <c r="AP24" i="11"/>
  <c r="AN24" i="11"/>
  <c r="AM24" i="11"/>
  <c r="AE14" i="11" l="1"/>
  <c r="AE15" i="11"/>
  <c r="AE16" i="11"/>
  <c r="AE17" i="11"/>
  <c r="AE18" i="11"/>
  <c r="AE19" i="11"/>
  <c r="AE21" i="11"/>
  <c r="AI8" i="11" l="1"/>
  <c r="AI9" i="11"/>
  <c r="AI12" i="11"/>
  <c r="AI13" i="11"/>
  <c r="BQ22" i="11"/>
  <c r="BQ6" i="11"/>
  <c r="AI6" i="11" s="1"/>
  <c r="BQ7" i="11"/>
  <c r="AI7" i="11" s="1"/>
  <c r="BQ8" i="11"/>
  <c r="BQ9" i="11"/>
  <c r="BQ10" i="11"/>
  <c r="AI10" i="11" s="1"/>
  <c r="BQ11" i="11"/>
  <c r="AI11" i="11" s="1"/>
  <c r="BQ12" i="11"/>
  <c r="BQ13" i="11"/>
  <c r="BQ14" i="11"/>
  <c r="AI14" i="11" s="1"/>
  <c r="BQ15" i="11"/>
  <c r="AI15" i="11" s="1"/>
  <c r="BQ16" i="11"/>
  <c r="AI16" i="11" s="1"/>
  <c r="BQ17" i="11"/>
  <c r="AI17" i="11" s="1"/>
  <c r="BQ18" i="11"/>
  <c r="AI18" i="11" s="1"/>
  <c r="BQ19" i="11"/>
  <c r="BQ20" i="11"/>
  <c r="BQ21" i="11"/>
  <c r="BQ5" i="11"/>
  <c r="AI5" i="11" s="1"/>
  <c r="AL24" i="11"/>
  <c r="AK24" i="11"/>
  <c r="AJ24" i="11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5" i="11"/>
  <c r="AE7" i="11"/>
  <c r="AE8" i="11"/>
  <c r="AE9" i="11"/>
  <c r="AE10" i="11"/>
  <c r="AE11" i="11"/>
  <c r="AE12" i="11"/>
  <c r="AE13" i="11"/>
  <c r="AE6" i="11"/>
  <c r="AE5" i="11"/>
  <c r="AI24" i="11" l="1"/>
  <c r="BI23" i="11"/>
  <c r="BI24" i="11" s="1"/>
  <c r="BJ23" i="11"/>
  <c r="BJ24" i="11" s="1"/>
  <c r="K24" i="11" l="1"/>
  <c r="L24" i="11"/>
  <c r="M24" i="11"/>
  <c r="N24" i="11"/>
  <c r="O24" i="11"/>
  <c r="P24" i="11"/>
  <c r="Q24" i="11"/>
  <c r="R24" i="11"/>
  <c r="U6" i="11" l="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1" i="11"/>
  <c r="S22" i="11"/>
  <c r="S5" i="11"/>
  <c r="BD24" i="11"/>
  <c r="BE24" i="11"/>
  <c r="BF24" i="11"/>
  <c r="T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BC24" i="11"/>
  <c r="S24" i="11" l="1"/>
  <c r="U24" i="11"/>
  <c r="H11" i="4"/>
  <c r="I11" i="4"/>
</calcChain>
</file>

<file path=xl/comments1.xml><?xml version="1.0" encoding="utf-8"?>
<comments xmlns="http://schemas.openxmlformats.org/spreadsheetml/2006/main">
  <authors>
    <author>Administrator</author>
  </authors>
  <commentList>
    <comment ref="AN10" authorId="0" shape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议价回复此价格报亏，重新核价</t>
        </r>
      </text>
    </comment>
  </commentList>
</comments>
</file>

<file path=xl/sharedStrings.xml><?xml version="1.0" encoding="utf-8"?>
<sst xmlns="http://schemas.openxmlformats.org/spreadsheetml/2006/main" count="432" uniqueCount="203">
  <si>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</si>
  <si>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</si>
  <si>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</si>
  <si>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</si>
  <si>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</si>
  <si>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</si>
  <si>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</si>
  <si>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</si>
  <si>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</si>
  <si>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</si>
  <si>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</si>
  <si>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报价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</si>
  <si>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</si>
  <si>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</si>
  <si>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</si>
  <si>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</si>
  <si>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</si>
  <si>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</si>
  <si>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</si>
  <si>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</si>
  <si>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</si>
  <si>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</si>
  <si>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</si>
  <si>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</si>
  <si>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</si>
  <si>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</si>
  <si>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</si>
  <si>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</si>
  <si>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</si>
  <si>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</si>
  <si>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</si>
  <si>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</si>
  <si>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</si>
  <si>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</si>
  <si>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</si>
  <si>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</si>
  <si>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</si>
  <si>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</si>
  <si>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</si>
  <si>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</si>
  <si>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</si>
  <si>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</si>
  <si>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</si>
  <si>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</si>
  <si>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</si>
  <si>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</si>
  <si>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</si>
  <si>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</si>
  <si>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</si>
  <si>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</si>
  <si>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</si>
  <si>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</si>
  <si>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</si>
  <si>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</si>
  <si>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</si>
  <si>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</si>
  <si>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</si>
  <si>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</si>
  <si>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</si>
  <si>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</si>
  <si>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</si>
  <si>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</si>
  <si>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</si>
  <si>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</si>
  <si>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</si>
  <si>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</si>
  <si>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</si>
  <si>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</si>
  <si>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</si>
  <si>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</si>
  <si>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</si>
  <si>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</si>
  <si>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</si>
  <si>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</si>
  <si>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</si>
  <si>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</si>
  <si>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</si>
  <si>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</si>
  <si>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</si>
  <si>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</si>
  <si>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</si>
  <si>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</si>
  <si>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</si>
  <si>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</si>
  <si>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</si>
  <si>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</si>
  <si>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</si>
  <si>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</si>
  <si>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</si>
  <si>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图片</t>
    <phoneticPr fontId="14" type="noConversion"/>
  </si>
  <si>
    <t>型号</t>
    <phoneticPr fontId="14" type="noConversion"/>
  </si>
  <si>
    <t>最终议价</t>
    <phoneticPr fontId="16" type="noConversion"/>
  </si>
  <si>
    <t>付款方式：</t>
    <phoneticPr fontId="14" type="noConversion"/>
  </si>
  <si>
    <t>开发周期：</t>
    <phoneticPr fontId="14" type="noConversion"/>
  </si>
  <si>
    <t>套</t>
    <phoneticPr fontId="14" type="noConversion"/>
  </si>
  <si>
    <t>模具</t>
    <phoneticPr fontId="14" type="noConversion"/>
  </si>
  <si>
    <t>功能座椅遮挡塑料件</t>
    <phoneticPr fontId="24" type="noConversion"/>
  </si>
  <si>
    <t>线束护套固定塑料件</t>
    <phoneticPr fontId="24" type="noConversion"/>
  </si>
  <si>
    <t>SHT0013970</t>
    <phoneticPr fontId="24" type="noConversion"/>
  </si>
  <si>
    <t>SHT0013971</t>
  </si>
  <si>
    <t>产品价格</t>
    <phoneticPr fontId="14" type="noConversion"/>
  </si>
  <si>
    <t>报批</t>
    <phoneticPr fontId="14" type="noConversion"/>
  </si>
  <si>
    <t>穴数</t>
    <phoneticPr fontId="14" type="noConversion"/>
  </si>
  <si>
    <t>1*2</t>
    <phoneticPr fontId="14" type="noConversion"/>
  </si>
  <si>
    <t>1*4</t>
    <phoneticPr fontId="14" type="noConversion"/>
  </si>
  <si>
    <t>热流道</t>
    <phoneticPr fontId="14" type="noConversion"/>
  </si>
  <si>
    <t>目标产品价格</t>
    <phoneticPr fontId="14" type="noConversion"/>
  </si>
  <si>
    <t>模具名称</t>
    <phoneticPr fontId="28" type="noConversion"/>
  </si>
  <si>
    <t>模具数量</t>
    <phoneticPr fontId="16" type="noConversion"/>
  </si>
  <si>
    <t>模具单位</t>
    <phoneticPr fontId="14" type="noConversion"/>
  </si>
  <si>
    <t>套</t>
    <phoneticPr fontId="14" type="noConversion"/>
  </si>
  <si>
    <t>QAD号</t>
    <phoneticPr fontId="14" type="noConversion"/>
  </si>
  <si>
    <t>总价</t>
    <phoneticPr fontId="14" type="noConversion"/>
  </si>
  <si>
    <t>备注</t>
    <phoneticPr fontId="14" type="noConversion"/>
  </si>
  <si>
    <t>合计（未税）</t>
    <phoneticPr fontId="14" type="noConversion"/>
  </si>
  <si>
    <t>全摊</t>
    <phoneticPr fontId="28" type="noConversion"/>
  </si>
  <si>
    <t>含13%增值税金额： 169500 ；    金额大写：     壹拾陆万玖仟伍佰元整</t>
    <phoneticPr fontId="28" type="noConversion"/>
  </si>
  <si>
    <t>编制：                          审核：                            会签：                                                                           批准：</t>
    <phoneticPr fontId="14" type="noConversion"/>
  </si>
  <si>
    <t>议价</t>
    <phoneticPr fontId="35" type="noConversion"/>
  </si>
  <si>
    <t>材料</t>
    <phoneticPr fontId="16" type="noConversion"/>
  </si>
  <si>
    <t>总计</t>
    <phoneticPr fontId="35" type="noConversion"/>
  </si>
  <si>
    <t>瑞隆祥</t>
    <phoneticPr fontId="14" type="noConversion"/>
  </si>
  <si>
    <t>天津博辉</t>
    <phoneticPr fontId="14" type="noConversion"/>
  </si>
  <si>
    <t>2年全摊</t>
    <phoneticPr fontId="14" type="noConversion"/>
  </si>
  <si>
    <t xml:space="preserve">采购委员会评审记录表 
</t>
    <phoneticPr fontId="16" type="noConversion"/>
  </si>
  <si>
    <t>热流道</t>
    <phoneticPr fontId="14" type="noConversion"/>
  </si>
  <si>
    <t xml:space="preserve">  含税</t>
    <phoneticPr fontId="14" type="noConversion"/>
  </si>
  <si>
    <t>项目：M4座椅</t>
    <phoneticPr fontId="14" type="noConversion"/>
  </si>
  <si>
    <t>减震地脚罩壳LH</t>
  </si>
  <si>
    <t>减震地脚罩壳RH</t>
  </si>
  <si>
    <t>扣手螺钉堵盖</t>
    <phoneticPr fontId="24" type="noConversion"/>
  </si>
  <si>
    <t>小背左侧罩壳</t>
    <phoneticPr fontId="24" type="noConversion"/>
  </si>
  <si>
    <t>小背解锁手柄</t>
    <phoneticPr fontId="24" type="noConversion"/>
  </si>
  <si>
    <t>小背解锁手柄固定座</t>
    <phoneticPr fontId="24" type="noConversion"/>
  </si>
  <si>
    <t>副驾右侧地脚罩壳</t>
    <phoneticPr fontId="24" type="noConversion"/>
  </si>
  <si>
    <t>副驾右罩壳</t>
    <phoneticPr fontId="24" type="noConversion"/>
  </si>
  <si>
    <t>副驾靠背解锁手柄</t>
    <phoneticPr fontId="24" type="noConversion"/>
  </si>
  <si>
    <t>堵盖</t>
    <phoneticPr fontId="24" type="noConversion"/>
  </si>
  <si>
    <t>支撑块</t>
    <phoneticPr fontId="24" type="noConversion"/>
  </si>
  <si>
    <t>主驾左侧地脚罩壳</t>
    <phoneticPr fontId="24" type="noConversion"/>
  </si>
  <si>
    <t>主驾右侧地脚罩壳</t>
    <phoneticPr fontId="24" type="noConversion"/>
  </si>
  <si>
    <t>主驾靠背解锁手柄</t>
    <phoneticPr fontId="24" type="noConversion"/>
  </si>
  <si>
    <t>主驾右侧罩壳</t>
    <phoneticPr fontId="24" type="noConversion"/>
  </si>
  <si>
    <t>二级调节左侧罩壳</t>
    <phoneticPr fontId="24" type="noConversion"/>
  </si>
  <si>
    <t>大罩壳-无腰托孔</t>
    <phoneticPr fontId="24" type="noConversion"/>
  </si>
  <si>
    <t>减震大罩壳-有腰托孔</t>
    <phoneticPr fontId="24" type="noConversion"/>
  </si>
  <si>
    <t>1*4</t>
    <phoneticPr fontId="24" type="noConversion"/>
  </si>
  <si>
    <t>1*2</t>
    <phoneticPr fontId="24" type="noConversion"/>
  </si>
  <si>
    <t>1*8</t>
    <phoneticPr fontId="24" type="noConversion"/>
  </si>
  <si>
    <t>2+2</t>
    <phoneticPr fontId="24" type="noConversion"/>
  </si>
  <si>
    <t>1*1</t>
    <phoneticPr fontId="24" type="noConversion"/>
  </si>
  <si>
    <t>PP-TD20</t>
    <phoneticPr fontId="24" type="noConversion"/>
  </si>
  <si>
    <t>PA6+GF30</t>
    <phoneticPr fontId="24" type="noConversion"/>
  </si>
  <si>
    <t>PP-30GF</t>
    <phoneticPr fontId="24" type="noConversion"/>
  </si>
  <si>
    <t>搬家，不参与报</t>
    <phoneticPr fontId="14" type="noConversion"/>
  </si>
  <si>
    <t>北京泰纳特斯</t>
    <phoneticPr fontId="14" type="noConversion"/>
  </si>
  <si>
    <t>全摊量大，不接受</t>
    <phoneticPr fontId="14" type="noConversion"/>
  </si>
  <si>
    <t>议价</t>
    <phoneticPr fontId="16" type="noConversion"/>
  </si>
  <si>
    <t>丰和博</t>
    <phoneticPr fontId="14" type="noConversion"/>
  </si>
  <si>
    <t>议价</t>
    <phoneticPr fontId="16" type="noConversion"/>
  </si>
  <si>
    <t>黄岩佩雷希</t>
    <phoneticPr fontId="14" type="noConversion"/>
  </si>
  <si>
    <t>2年全摊（大罩壳做两块定模互换）</t>
    <phoneticPr fontId="14" type="noConversion"/>
  </si>
  <si>
    <t>香河森仕标塑胶有限公司(未合作过)</t>
    <phoneticPr fontId="14" type="noConversion"/>
  </si>
  <si>
    <t>后续议价不做</t>
    <phoneticPr fontId="14" type="noConversion"/>
  </si>
  <si>
    <t>摊销50%，按此议价1年增加6%，2年增加10%，</t>
    <phoneticPr fontId="14" type="noConversion"/>
  </si>
  <si>
    <t>2年全摊，无法承接</t>
    <phoneticPr fontId="14" type="noConversion"/>
  </si>
  <si>
    <t>2年全摊，无法承接</t>
    <phoneticPr fontId="14" type="noConversion"/>
  </si>
  <si>
    <t>天津柴洋(未合作过)</t>
    <phoneticPr fontId="14" type="noConversion"/>
  </si>
  <si>
    <t>天津炎龙伟业(未合作过)</t>
    <phoneticPr fontId="14" type="noConversion"/>
  </si>
  <si>
    <t>天津德友(未合作过)</t>
    <phoneticPr fontId="14" type="noConversion"/>
  </si>
  <si>
    <t>丰和博(未合作过)</t>
    <phoneticPr fontId="14" type="noConversion"/>
  </si>
  <si>
    <t>天津扶光科技(未合作过)</t>
    <phoneticPr fontId="14" type="noConversion"/>
  </si>
  <si>
    <t>2年摊销50%，预付50%</t>
    <phoneticPr fontId="14" type="noConversion"/>
  </si>
  <si>
    <t>接受扣点</t>
    <phoneticPr fontId="14" type="noConversion"/>
  </si>
  <si>
    <t>只做模具</t>
    <phoneticPr fontId="14" type="noConversion"/>
  </si>
  <si>
    <t>座椅</t>
    <phoneticPr fontId="14" type="noConversion"/>
  </si>
  <si>
    <t>M4</t>
    <phoneticPr fontId="14" type="noConversion"/>
  </si>
  <si>
    <t>天津艺达模具(未合作过)</t>
    <phoneticPr fontId="14" type="noConversion"/>
  </si>
  <si>
    <t>说明：从产品交付、周期、质量综合对比，符合本次模具开发标准，经采购委员会最终评审，本次M4定点天津勃辉模具有限公司、香河森仕标塑胶有限公司（暂定只开模具）、天津艺达模具有限公司，见图红色处是各家细分模具</t>
    <phoneticPr fontId="14" type="noConversion"/>
  </si>
  <si>
    <t>只开模具</t>
    <phoneticPr fontId="14" type="noConversion"/>
  </si>
  <si>
    <t>模具报价填反了，更改</t>
    <phoneticPr fontId="14" type="noConversion"/>
  </si>
  <si>
    <t>议价回复此价格报亏，重新核价</t>
    <phoneticPr fontId="14" type="noConversion"/>
  </si>
  <si>
    <t>SLT0011196</t>
  </si>
  <si>
    <t>SLT0011117</t>
  </si>
  <si>
    <t>SLT0011111</t>
  </si>
  <si>
    <t>SLT0011112</t>
  </si>
  <si>
    <t>SLT0011148</t>
  </si>
  <si>
    <t>SLT0011052</t>
  </si>
  <si>
    <t>SLT0011054</t>
  </si>
  <si>
    <t>SLT0011118</t>
  </si>
  <si>
    <t>SLT0010924</t>
  </si>
  <si>
    <t>SLT0010951</t>
  </si>
  <si>
    <t>SLT0010952</t>
  </si>
  <si>
    <t>SLT0010942</t>
  </si>
  <si>
    <t>SLT0010944</t>
  </si>
  <si>
    <t>SLT0010943</t>
  </si>
  <si>
    <t>SLT0011311</t>
  </si>
  <si>
    <t>SLT0011312</t>
  </si>
  <si>
    <t>SLT0010945</t>
  </si>
  <si>
    <t>SLT0011310</t>
  </si>
  <si>
    <t>只开前模+皮纹</t>
    <phoneticPr fontId="14" type="noConversion"/>
  </si>
  <si>
    <t>1.塑件目标价22.1元，模具费全部分摊10万件或2年。牌号：未定，只定义价格         原材料价格暂定： PP-TD20   价格按11元，未税、 PP+30GF   价格按11.5元，未税、 PA6+30GF   价格按16元，未税，待确定材料，签订合同与价格协议</t>
    <phoneticPr fontId="14" type="noConversion"/>
  </si>
  <si>
    <t>产品价格不接受议价，第一次合作，只做模具，需要付全款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</si>
</sst>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&quot;¥&quot;#,##0.00_);[Red]\(&quot;¥&quot;#,##0.00\)"/>
    <numFmt numFmtId="182" formatCode="&quot;¥&quot;#,##0.000_);[Red]\(&quot;¥&quot;#,##0.000\)"/>
    <numFmt numFmtId="183" formatCode="&quot;¥&quot;#,##0_);[Red]\(&quot;¥&quot;#,##0\)"/>
    <numFmt numFmtId="184" formatCode="&quot;￥&quot;#,##0;&quot;￥&quot;\-#,##0"/>
    <numFmt numFmtId="185" formatCode="0.0"/>
    <numFmt numFmtId="186" formatCode="0.000"/>
    <numFmt numFmtId="187" formatCode="&quot;¥&quot;#,##0;[Red]&quot;¥&quot;#,##0"/>
    <numFmt numFmtId="188" formatCode="0.000000000_ "/>
    <numFmt numFmtId="189" formatCode="0.000000_ "/>
    <numFmt numFmtId="190" formatCode="0.00000000000000_ "/>
    <numFmt numFmtId="191" formatCode="0.0000000_ "/>
  </numFmts>
  <fonts count="48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4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8"/>
      <name val="微软雅黑"/>
      <family val="2"/>
      <charset val="134"/>
    </font>
    <font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6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6" fillId="0" borderId="3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9" fontId="38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180" fontId="25" fillId="0" borderId="3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30" fillId="0" borderId="3" xfId="0" applyFont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178" fontId="30" fillId="0" borderId="3" xfId="11" applyNumberFormat="1" applyFont="1" applyFill="1" applyBorder="1" applyAlignment="1">
      <alignment horizontal="center" vertical="center"/>
    </xf>
    <xf numFmtId="178" fontId="30" fillId="0" borderId="3" xfId="11" applyNumberFormat="1" applyFont="1" applyFill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/>
    <xf numFmtId="0" fontId="30" fillId="0" borderId="3" xfId="0" applyFont="1" applyBorder="1" applyAlignment="1">
      <alignment vertical="center" wrapText="1"/>
    </xf>
    <xf numFmtId="0" fontId="27" fillId="0" borderId="0" xfId="0" applyFo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14" applyFont="1" applyFill="1" applyBorder="1" applyAlignment="1">
      <alignment horizontal="center" vertical="center" wrapText="1"/>
    </xf>
    <xf numFmtId="181" fontId="32" fillId="3" borderId="3" xfId="0" applyNumberFormat="1" applyFont="1" applyFill="1" applyBorder="1" applyAlignment="1">
      <alignment horizontal="center" vertical="center"/>
    </xf>
    <xf numFmtId="181" fontId="32" fillId="0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81" fontId="32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5" fontId="9" fillId="0" borderId="3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80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81" fontId="1" fillId="3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83" fontId="9" fillId="3" borderId="2" xfId="0" applyNumberFormat="1" applyFont="1" applyFill="1" applyBorder="1" applyAlignment="1">
      <alignment horizontal="center" vertical="center" wrapText="1"/>
    </xf>
    <xf numFmtId="182" fontId="1" fillId="2" borderId="9" xfId="0" applyNumberFormat="1" applyFont="1" applyFill="1" applyBorder="1" applyAlignment="1">
      <alignment horizontal="center" vertical="center"/>
    </xf>
    <xf numFmtId="182" fontId="9" fillId="3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181" fontId="1" fillId="0" borderId="2" xfId="0" applyNumberFormat="1" applyFont="1" applyFill="1" applyBorder="1" applyAlignment="1">
      <alignment horizontal="center" vertical="center"/>
    </xf>
    <xf numFmtId="181" fontId="1" fillId="0" borderId="3" xfId="0" applyNumberFormat="1" applyFont="1" applyFill="1" applyBorder="1" applyAlignment="1">
      <alignment horizontal="center" vertical="center"/>
    </xf>
    <xf numFmtId="183" fontId="1" fillId="0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83" fontId="1" fillId="2" borderId="2" xfId="0" applyNumberFormat="1" applyFont="1" applyFill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30" fillId="0" borderId="3" xfId="0" applyNumberFormat="1" applyFont="1" applyBorder="1" applyAlignment="1">
      <alignment horizontal="center" vertical="center"/>
    </xf>
    <xf numFmtId="185" fontId="9" fillId="4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2" fontId="27" fillId="0" borderId="0" xfId="0" applyNumberFormat="1" applyFont="1" applyFill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3" fontId="1" fillId="2" borderId="2" xfId="0" applyNumberFormat="1" applyFont="1" applyFill="1" applyBorder="1" applyAlignment="1">
      <alignment horizontal="center" vertical="center"/>
    </xf>
    <xf numFmtId="2" fontId="37" fillId="0" borderId="3" xfId="0" applyNumberFormat="1" applyFont="1" applyFill="1" applyBorder="1" applyAlignment="1">
      <alignment horizontal="center" vertical="center" wrapText="1" shrinkToFit="1"/>
    </xf>
    <xf numFmtId="186" fontId="5" fillId="0" borderId="3" xfId="0" applyNumberFormat="1" applyFont="1" applyFill="1" applyBorder="1" applyAlignment="1">
      <alignment horizontal="center" vertical="center" wrapText="1" shrinkToFit="1"/>
    </xf>
    <xf numFmtId="1" fontId="27" fillId="0" borderId="3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183" fontId="1" fillId="2" borderId="2" xfId="0" applyNumberFormat="1" applyFont="1" applyFill="1" applyBorder="1" applyAlignment="1">
      <alignment horizontal="center" vertical="center"/>
    </xf>
    <xf numFmtId="2" fontId="6" fillId="0" borderId="3" xfId="16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87" fontId="40" fillId="2" borderId="11" xfId="0" applyNumberFormat="1" applyFont="1" applyFill="1" applyBorder="1" applyAlignment="1">
      <alignment horizontal="center" vertical="center" wrapText="1"/>
    </xf>
    <xf numFmtId="187" fontId="40" fillId="2" borderId="3" xfId="0" applyNumberFormat="1" applyFont="1" applyFill="1" applyBorder="1" applyAlignment="1">
      <alignment vertical="center" wrapText="1"/>
    </xf>
    <xf numFmtId="187" fontId="40" fillId="2" borderId="3" xfId="0" applyNumberFormat="1" applyFont="1" applyFill="1" applyBorder="1" applyAlignment="1">
      <alignment horizontal="center" vertical="center" wrapText="1"/>
    </xf>
    <xf numFmtId="187" fontId="40" fillId="0" borderId="1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183" fontId="9" fillId="3" borderId="2" xfId="0" applyNumberFormat="1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188" fontId="0" fillId="0" borderId="0" xfId="0" applyNumberFormat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 wrapText="1"/>
    </xf>
    <xf numFmtId="188" fontId="0" fillId="0" borderId="0" xfId="0" applyNumberFormat="1" applyFill="1" applyAlignment="1">
      <alignment horizontal="center" vertical="center"/>
    </xf>
    <xf numFmtId="1" fontId="27" fillId="3" borderId="3" xfId="0" applyNumberFormat="1" applyFont="1" applyFill="1" applyBorder="1" applyAlignment="1">
      <alignment horizontal="center" vertical="center"/>
    </xf>
    <xf numFmtId="2" fontId="37" fillId="4" borderId="3" xfId="0" applyNumberFormat="1" applyFont="1" applyFill="1" applyBorder="1" applyAlignment="1">
      <alignment horizontal="center" vertical="center" wrapText="1" shrinkToFit="1"/>
    </xf>
    <xf numFmtId="2" fontId="6" fillId="4" borderId="3" xfId="16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180" fontId="41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189" fontId="41" fillId="0" borderId="0" xfId="0" applyNumberFormat="1" applyFont="1" applyFill="1" applyAlignment="1">
      <alignment horizontal="center" vertical="center"/>
    </xf>
    <xf numFmtId="190" fontId="41" fillId="0" borderId="0" xfId="0" applyNumberFormat="1" applyFont="1" applyAlignment="1">
      <alignment horizontal="center" vertical="center"/>
    </xf>
    <xf numFmtId="184" fontId="41" fillId="0" borderId="0" xfId="0" applyNumberFormat="1" applyFont="1" applyFill="1" applyAlignment="1">
      <alignment horizontal="center" vertical="center"/>
    </xf>
    <xf numFmtId="179" fontId="41" fillId="0" borderId="0" xfId="0" applyNumberFormat="1" applyFont="1" applyAlignment="1">
      <alignment horizontal="center" vertical="center"/>
    </xf>
    <xf numFmtId="181" fontId="41" fillId="0" borderId="0" xfId="0" applyNumberFormat="1" applyFont="1" applyAlignment="1">
      <alignment horizontal="center" vertical="center"/>
    </xf>
    <xf numFmtId="191" fontId="41" fillId="0" borderId="0" xfId="0" applyNumberFormat="1" applyFont="1" applyAlignment="1">
      <alignment horizontal="center" vertical="center"/>
    </xf>
    <xf numFmtId="191" fontId="41" fillId="0" borderId="0" xfId="0" applyNumberFormat="1" applyFont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/>
    </xf>
    <xf numFmtId="180" fontId="45" fillId="0" borderId="3" xfId="0" applyNumberFormat="1" applyFont="1" applyBorder="1" applyAlignment="1">
      <alignment horizontal="center" vertical="center"/>
    </xf>
    <xf numFmtId="49" fontId="45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7" fillId="0" borderId="5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46" fillId="0" borderId="3" xfId="11" applyNumberFormat="1" applyFont="1" applyBorder="1" applyAlignment="1" applyProtection="1">
      <alignment horizontal="left" vertical="center" wrapText="1"/>
    </xf>
    <xf numFmtId="0" fontId="29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77" fontId="32" fillId="2" borderId="10" xfId="0" applyNumberFormat="1" applyFont="1" applyFill="1" applyBorder="1" applyAlignment="1">
      <alignment horizontal="center" vertical="center" wrapText="1"/>
    </xf>
    <xf numFmtId="177" fontId="32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2" fontId="6" fillId="0" borderId="1" xfId="16" applyNumberFormat="1" applyFont="1" applyFill="1" applyBorder="1" applyAlignment="1">
      <alignment horizontal="center" vertical="center" wrapText="1"/>
    </xf>
    <xf numFmtId="2" fontId="6" fillId="0" borderId="2" xfId="16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4" fillId="0" borderId="7" xfId="0" applyFont="1" applyBorder="1" applyAlignment="1">
      <alignment horizontal="left" vertical="center" wrapText="1"/>
    </xf>
    <xf numFmtId="0" fontId="44" fillId="0" borderId="8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8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37" fillId="4" borderId="1" xfId="0" applyNumberFormat="1" applyFont="1" applyFill="1" applyBorder="1" applyAlignment="1">
      <alignment horizontal="center" vertical="center" wrapText="1" shrinkToFit="1"/>
    </xf>
    <xf numFmtId="2" fontId="37" fillId="4" borderId="2" xfId="0" applyNumberFormat="1" applyFont="1" applyFill="1" applyBorder="1" applyAlignment="1">
      <alignment horizontal="center" vertical="center" wrapText="1" shrinkToFit="1"/>
    </xf>
    <xf numFmtId="2" fontId="37" fillId="0" borderId="1" xfId="0" applyNumberFormat="1" applyFont="1" applyFill="1" applyBorder="1" applyAlignment="1">
      <alignment horizontal="center" vertical="center" wrapText="1" shrinkToFit="1"/>
    </xf>
    <xf numFmtId="2" fontId="37" fillId="0" borderId="2" xfId="0" applyNumberFormat="1" applyFont="1" applyFill="1" applyBorder="1" applyAlignment="1">
      <alignment horizontal="center" vertical="center" wrapText="1" shrinkToFi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 vertical="center"/>
    </xf>
    <xf numFmtId="183" fontId="9" fillId="3" borderId="1" xfId="0" applyNumberFormat="1" applyFont="1" applyFill="1" applyBorder="1" applyAlignment="1">
      <alignment horizontal="center" vertical="center" wrapText="1"/>
    </xf>
    <xf numFmtId="183" fontId="9" fillId="3" borderId="2" xfId="0" applyNumberFormat="1" applyFont="1" applyFill="1" applyBorder="1" applyAlignment="1">
      <alignment horizontal="center" vertical="center" wrapText="1"/>
    </xf>
    <xf numFmtId="187" fontId="40" fillId="0" borderId="1" xfId="0" applyNumberFormat="1" applyFont="1" applyFill="1" applyBorder="1" applyAlignment="1">
      <alignment horizontal="center" vertical="center"/>
    </xf>
    <xf numFmtId="187" fontId="40" fillId="0" borderId="1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47" fillId="0" borderId="7" xfId="11" applyNumberFormat="1" applyFont="1" applyBorder="1" applyAlignment="1" applyProtection="1">
      <alignment horizontal="left" vertical="center" wrapText="1"/>
    </xf>
    <xf numFmtId="0" fontId="47" fillId="0" borderId="8" xfId="11" applyNumberFormat="1" applyFont="1" applyBorder="1" applyAlignment="1" applyProtection="1">
      <alignment horizontal="left" vertical="center" wrapText="1"/>
    </xf>
    <xf numFmtId="0" fontId="47" fillId="0" borderId="4" xfId="11" applyNumberFormat="1" applyFont="1" applyBorder="1" applyAlignment="1" applyProtection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17">
    <cellStyle name="BOM_Level_Below3 3" xfId="12"/>
    <cellStyle name="RowLevel_1 2" xfId="7"/>
    <cellStyle name="百分比" xfId="16" builtinId="5"/>
    <cellStyle name="常规" xfId="0" builtinId="0"/>
    <cellStyle name="常规 2" xfId="8"/>
    <cellStyle name="常规 2 27" xfId="3"/>
    <cellStyle name="常规 2 3" xfId="14"/>
    <cellStyle name="常规 2 3 2" xfId="6"/>
    <cellStyle name="常规 21" xfId="5"/>
    <cellStyle name="常规 3" xfId="15"/>
    <cellStyle name="常规 4" xfId="9"/>
    <cellStyle name="常规 5" xfId="10"/>
    <cellStyle name="常规 6 2" xfId="4"/>
    <cellStyle name="常规_Sheet1" xfId="11"/>
    <cellStyle name="货币" xfId="1" builtinId="4"/>
    <cellStyle name="样式 1" xfId="13"/>
    <cellStyle name="样式 1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99060</xdr:colOff>
          <xdr:row>2</xdr:row>
          <xdr:rowOff>22860</xdr:rowOff>
        </xdr:from>
        <xdr:to>
          <xdr:col>11</xdr:col>
          <xdr:colOff>76200</xdr:colOff>
          <xdr:row>3</xdr:row>
          <xdr:rowOff>83820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464820</xdr:colOff>
          <xdr:row>2</xdr:row>
          <xdr:rowOff>7620</xdr:rowOff>
        </xdr:from>
        <xdr:to>
          <xdr:col>12</xdr:col>
          <xdr:colOff>365760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1059180</xdr:colOff>
          <xdr:row>6</xdr:row>
          <xdr:rowOff>1097280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883920</xdr:colOff>
          <xdr:row>53</xdr:row>
          <xdr:rowOff>22860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30480</xdr:colOff>
          <xdr:row>1</xdr:row>
          <xdr:rowOff>7620</xdr:rowOff>
        </xdr:from>
        <xdr:to>
          <xdr:col>56</xdr:col>
          <xdr:colOff>487680</xdr:colOff>
          <xdr:row>1</xdr:row>
          <xdr:rowOff>342900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0</xdr:colOff>
          <xdr:row>1</xdr:row>
          <xdr:rowOff>7620</xdr:rowOff>
        </xdr:from>
        <xdr:to>
          <xdr:col>57</xdr:col>
          <xdr:colOff>365760</xdr:colOff>
          <xdr:row>2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464820</xdr:colOff>
          <xdr:row>1</xdr:row>
          <xdr:rowOff>7620</xdr:rowOff>
        </xdr:from>
        <xdr:to>
          <xdr:col>56</xdr:col>
          <xdr:colOff>365760</xdr:colOff>
          <xdr:row>2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752475</xdr:colOff>
      <xdr:row>23</xdr:row>
      <xdr:rowOff>0</xdr:rowOff>
    </xdr:from>
    <xdr:to>
      <xdr:col>6</xdr:col>
      <xdr:colOff>1868</xdr:colOff>
      <xdr:row>23</xdr:row>
      <xdr:rowOff>0</xdr:rowOff>
    </xdr:to>
    <xdr:pic>
      <xdr:nvPicPr>
        <xdr:cNvPr id="7" name="图片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4086225"/>
          <a:ext cx="1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4</xdr:row>
      <xdr:rowOff>152400</xdr:rowOff>
    </xdr:from>
    <xdr:to>
      <xdr:col>5</xdr:col>
      <xdr:colOff>590550</xdr:colOff>
      <xdr:row>4</xdr:row>
      <xdr:rowOff>466725</xdr:rowOff>
    </xdr:to>
    <xdr:pic>
      <xdr:nvPicPr>
        <xdr:cNvPr id="3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381250"/>
          <a:ext cx="466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5</xdr:row>
      <xdr:rowOff>39221</xdr:rowOff>
    </xdr:from>
    <xdr:to>
      <xdr:col>5</xdr:col>
      <xdr:colOff>561975</xdr:colOff>
      <xdr:row>5</xdr:row>
      <xdr:rowOff>477371</xdr:rowOff>
    </xdr:to>
    <xdr:pic>
      <xdr:nvPicPr>
        <xdr:cNvPr id="31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4556" y="2101103"/>
          <a:ext cx="428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6</xdr:row>
      <xdr:rowOff>142875</xdr:rowOff>
    </xdr:from>
    <xdr:to>
      <xdr:col>5</xdr:col>
      <xdr:colOff>638175</xdr:colOff>
      <xdr:row>6</xdr:row>
      <xdr:rowOff>485775</xdr:rowOff>
    </xdr:to>
    <xdr:pic>
      <xdr:nvPicPr>
        <xdr:cNvPr id="32" name="图片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60997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74519</xdr:colOff>
      <xdr:row>7</xdr:row>
      <xdr:rowOff>18490</xdr:rowOff>
    </xdr:from>
    <xdr:to>
      <xdr:col>5</xdr:col>
      <xdr:colOff>634052</xdr:colOff>
      <xdr:row>7</xdr:row>
      <xdr:rowOff>481853</xdr:rowOff>
    </xdr:to>
    <xdr:pic>
      <xdr:nvPicPr>
        <xdr:cNvPr id="33" name="图片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3088902"/>
          <a:ext cx="559533" cy="46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8</xdr:row>
      <xdr:rowOff>76200</xdr:rowOff>
    </xdr:from>
    <xdr:to>
      <xdr:col>5</xdr:col>
      <xdr:colOff>657225</xdr:colOff>
      <xdr:row>8</xdr:row>
      <xdr:rowOff>476250</xdr:rowOff>
    </xdr:to>
    <xdr:pic>
      <xdr:nvPicPr>
        <xdr:cNvPr id="34" name="图片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4781550"/>
          <a:ext cx="619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9</xdr:row>
      <xdr:rowOff>26333</xdr:rowOff>
    </xdr:from>
    <xdr:to>
      <xdr:col>5</xdr:col>
      <xdr:colOff>689610</xdr:colOff>
      <xdr:row>9</xdr:row>
      <xdr:rowOff>493058</xdr:rowOff>
    </xdr:to>
    <xdr:pic>
      <xdr:nvPicPr>
        <xdr:cNvPr id="35" name="图片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356" y="4105274"/>
          <a:ext cx="685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10</xdr:row>
      <xdr:rowOff>57151</xdr:rowOff>
    </xdr:from>
    <xdr:to>
      <xdr:col>5</xdr:col>
      <xdr:colOff>493059</xdr:colOff>
      <xdr:row>10</xdr:row>
      <xdr:rowOff>453167</xdr:rowOff>
    </xdr:to>
    <xdr:pic>
      <xdr:nvPicPr>
        <xdr:cNvPr id="36" name="图片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406" y="4640357"/>
          <a:ext cx="416859" cy="396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85726</xdr:colOff>
      <xdr:row>11</xdr:row>
      <xdr:rowOff>76200</xdr:rowOff>
    </xdr:from>
    <xdr:to>
      <xdr:col>5</xdr:col>
      <xdr:colOff>520066</xdr:colOff>
      <xdr:row>11</xdr:row>
      <xdr:rowOff>459441</xdr:rowOff>
    </xdr:to>
    <xdr:pic>
      <xdr:nvPicPr>
        <xdr:cNvPr id="37" name="图片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6932" y="5163671"/>
          <a:ext cx="434340" cy="383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123826</xdr:colOff>
      <xdr:row>12</xdr:row>
      <xdr:rowOff>123825</xdr:rowOff>
    </xdr:from>
    <xdr:to>
      <xdr:col>5</xdr:col>
      <xdr:colOff>504266</xdr:colOff>
      <xdr:row>12</xdr:row>
      <xdr:rowOff>470448</xdr:rowOff>
    </xdr:to>
    <xdr:pic>
      <xdr:nvPicPr>
        <xdr:cNvPr id="38" name="图片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5032" y="5715560"/>
          <a:ext cx="380440" cy="346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55469</xdr:colOff>
      <xdr:row>13</xdr:row>
      <xdr:rowOff>100854</xdr:rowOff>
    </xdr:from>
    <xdr:to>
      <xdr:col>5</xdr:col>
      <xdr:colOff>571500</xdr:colOff>
      <xdr:row>13</xdr:row>
      <xdr:rowOff>413380</xdr:rowOff>
    </xdr:to>
    <xdr:pic>
      <xdr:nvPicPr>
        <xdr:cNvPr id="39" name="图片 1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6196854"/>
          <a:ext cx="516031" cy="312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104776</xdr:colOff>
      <xdr:row>14</xdr:row>
      <xdr:rowOff>76200</xdr:rowOff>
    </xdr:from>
    <xdr:to>
      <xdr:col>5</xdr:col>
      <xdr:colOff>638736</xdr:colOff>
      <xdr:row>14</xdr:row>
      <xdr:rowOff>454079</xdr:rowOff>
    </xdr:to>
    <xdr:pic>
      <xdr:nvPicPr>
        <xdr:cNvPr id="40" name="图片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5982" y="6676465"/>
          <a:ext cx="533960" cy="377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66676</xdr:colOff>
      <xdr:row>15</xdr:row>
      <xdr:rowOff>95250</xdr:rowOff>
    </xdr:from>
    <xdr:to>
      <xdr:col>5</xdr:col>
      <xdr:colOff>627530</xdr:colOff>
      <xdr:row>15</xdr:row>
      <xdr:rowOff>480314</xdr:rowOff>
    </xdr:to>
    <xdr:pic>
      <xdr:nvPicPr>
        <xdr:cNvPr id="41" name="图片 2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882" y="7199779"/>
          <a:ext cx="560854" cy="385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85726</xdr:colOff>
      <xdr:row>16</xdr:row>
      <xdr:rowOff>76201</xdr:rowOff>
    </xdr:from>
    <xdr:to>
      <xdr:col>5</xdr:col>
      <xdr:colOff>481854</xdr:colOff>
      <xdr:row>16</xdr:row>
      <xdr:rowOff>456795</xdr:rowOff>
    </xdr:to>
    <xdr:pic>
      <xdr:nvPicPr>
        <xdr:cNvPr id="42" name="图片 2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6932" y="7684995"/>
          <a:ext cx="396128" cy="38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17</xdr:row>
      <xdr:rowOff>38100</xdr:rowOff>
    </xdr:from>
    <xdr:to>
      <xdr:col>5</xdr:col>
      <xdr:colOff>593912</xdr:colOff>
      <xdr:row>17</xdr:row>
      <xdr:rowOff>458741</xdr:rowOff>
    </xdr:to>
    <xdr:pic>
      <xdr:nvPicPr>
        <xdr:cNvPr id="43" name="图片 2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406" y="8151159"/>
          <a:ext cx="517712" cy="420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18</xdr:row>
      <xdr:rowOff>66675</xdr:rowOff>
    </xdr:from>
    <xdr:to>
      <xdr:col>5</xdr:col>
      <xdr:colOff>619125</xdr:colOff>
      <xdr:row>18</xdr:row>
      <xdr:rowOff>457200</xdr:rowOff>
    </xdr:to>
    <xdr:pic>
      <xdr:nvPicPr>
        <xdr:cNvPr id="44" name="图片 2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0925175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62193</xdr:colOff>
      <xdr:row>19</xdr:row>
      <xdr:rowOff>68356</xdr:rowOff>
    </xdr:from>
    <xdr:to>
      <xdr:col>5</xdr:col>
      <xdr:colOff>582706</xdr:colOff>
      <xdr:row>19</xdr:row>
      <xdr:rowOff>400277</xdr:rowOff>
    </xdr:to>
    <xdr:pic>
      <xdr:nvPicPr>
        <xdr:cNvPr id="45" name="图片 3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3399" y="9189944"/>
          <a:ext cx="520513" cy="331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20</xdr:row>
      <xdr:rowOff>19050</xdr:rowOff>
    </xdr:from>
    <xdr:to>
      <xdr:col>5</xdr:col>
      <xdr:colOff>609600</xdr:colOff>
      <xdr:row>20</xdr:row>
      <xdr:rowOff>447675</xdr:rowOff>
    </xdr:to>
    <xdr:pic>
      <xdr:nvPicPr>
        <xdr:cNvPr id="46" name="图片 3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1868150"/>
          <a:ext cx="514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21</xdr:row>
      <xdr:rowOff>47625</xdr:rowOff>
    </xdr:from>
    <xdr:to>
      <xdr:col>5</xdr:col>
      <xdr:colOff>590550</xdr:colOff>
      <xdr:row>21</xdr:row>
      <xdr:rowOff>381000</xdr:rowOff>
    </xdr:to>
    <xdr:pic>
      <xdr:nvPicPr>
        <xdr:cNvPr id="47" name="图片 3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2363450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99060</xdr:colOff>
          <xdr:row>2</xdr:row>
          <xdr:rowOff>22860</xdr:rowOff>
        </xdr:from>
        <xdr:to>
          <xdr:col>12</xdr:col>
          <xdr:colOff>76200</xdr:colOff>
          <xdr:row>3</xdr:row>
          <xdr:rowOff>83820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464820</xdr:colOff>
          <xdr:row>2</xdr:row>
          <xdr:rowOff>7620</xdr:rowOff>
        </xdr:from>
        <xdr:to>
          <xdr:col>13</xdr:col>
          <xdr:colOff>365760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99060</xdr:colOff>
          <xdr:row>16</xdr:row>
          <xdr:rowOff>22860</xdr:rowOff>
        </xdr:from>
        <xdr:to>
          <xdr:col>12</xdr:col>
          <xdr:colOff>76200</xdr:colOff>
          <xdr:row>17</xdr:row>
          <xdr:rowOff>83820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464820</xdr:colOff>
          <xdr:row>16</xdr:row>
          <xdr:rowOff>7620</xdr:rowOff>
        </xdr:from>
        <xdr:to>
          <xdr:col>13</xdr:col>
          <xdr:colOff>365760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99060</xdr:colOff>
          <xdr:row>2</xdr:row>
          <xdr:rowOff>22860</xdr:rowOff>
        </xdr:from>
        <xdr:to>
          <xdr:col>11</xdr:col>
          <xdr:colOff>76200</xdr:colOff>
          <xdr:row>3</xdr:row>
          <xdr:rowOff>83820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464820</xdr:colOff>
          <xdr:row>2</xdr:row>
          <xdr:rowOff>7620</xdr:rowOff>
        </xdr:from>
        <xdr:to>
          <xdr:col>12</xdr:col>
          <xdr:colOff>365760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295275</xdr:rowOff>
    </xdr:from>
    <xdr:to>
      <xdr:col>5</xdr:col>
      <xdr:colOff>91622</xdr:colOff>
      <xdr:row>2</xdr:row>
      <xdr:rowOff>295983</xdr:rowOff>
    </xdr:to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2076450"/>
          <a:ext cx="596447" cy="37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09375" defaultRowHeight="14.4" x14ac:dyDescent="0.25"/>
  <cols>
    <col min="1" max="1" width="0.77734375" style="2" customWidth="1"/>
    <col min="2" max="2" width="5" style="2" customWidth="1"/>
    <col min="3" max="3" width="10.44140625" style="3" customWidth="1"/>
    <col min="4" max="4" width="7.33203125" style="3" customWidth="1"/>
    <col min="5" max="5" width="14.21875" style="2" customWidth="1"/>
    <col min="6" max="6" width="12.77734375" style="4" customWidth="1"/>
    <col min="7" max="7" width="15.44140625" style="2" customWidth="1"/>
    <col min="8" max="8" width="8.33203125" style="2" customWidth="1"/>
    <col min="9" max="9" width="11" style="2" customWidth="1"/>
    <col min="10" max="10" width="12" style="2" customWidth="1"/>
    <col min="11" max="11" width="9.109375" style="2" customWidth="1"/>
    <col min="12" max="12" width="10" style="2" customWidth="1"/>
    <col min="13" max="13" width="9.77734375" style="2" customWidth="1"/>
    <col min="14" max="14" width="31.109375" style="2" customWidth="1"/>
    <col min="15" max="15" width="10" style="2" customWidth="1"/>
    <col min="16" max="254" width="9" style="2" customWidth="1"/>
    <col min="255" max="16369" width="5.109375" style="2"/>
  </cols>
  <sheetData>
    <row r="1" spans="2:18" ht="29.25" customHeight="1" x14ac:dyDescent="0.3">
      <c r="B1" s="187" t="s">
        <v>23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2:18" ht="20.25" customHeight="1" x14ac:dyDescent="0.25">
      <c r="B2" s="5"/>
      <c r="C2" s="5"/>
      <c r="D2" s="5"/>
      <c r="E2" s="5"/>
      <c r="F2" s="6"/>
      <c r="G2" s="5"/>
      <c r="H2" s="5"/>
      <c r="I2" s="5"/>
      <c r="J2" s="5"/>
      <c r="K2" s="188"/>
      <c r="L2" s="188"/>
      <c r="M2" s="188"/>
      <c r="N2" s="188"/>
    </row>
    <row r="3" spans="2:18" ht="20.25" customHeight="1" x14ac:dyDescent="0.25">
      <c r="B3" s="189" t="s">
        <v>24</v>
      </c>
      <c r="C3" s="189"/>
      <c r="D3" s="189"/>
      <c r="E3" s="189"/>
      <c r="F3" s="189"/>
      <c r="G3" s="189"/>
      <c r="H3" s="189"/>
      <c r="I3" s="189"/>
      <c r="J3" s="189"/>
      <c r="K3" s="23" t="s">
        <v>0</v>
      </c>
      <c r="L3" s="24"/>
      <c r="M3" s="24" t="s">
        <v>1</v>
      </c>
      <c r="N3" s="24" t="s">
        <v>2</v>
      </c>
    </row>
    <row r="4" spans="2:18" ht="7.5" customHeight="1" x14ac:dyDescent="0.25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 x14ac:dyDescent="0.25">
      <c r="B5" s="197" t="s">
        <v>3</v>
      </c>
      <c r="C5" s="202" t="s">
        <v>4</v>
      </c>
      <c r="D5" s="202" t="s">
        <v>5</v>
      </c>
      <c r="E5" s="195" t="s">
        <v>6</v>
      </c>
      <c r="F5" s="202" t="s">
        <v>7</v>
      </c>
      <c r="G5" s="197" t="s">
        <v>8</v>
      </c>
      <c r="H5" s="202" t="s">
        <v>9</v>
      </c>
      <c r="I5" s="190" t="s">
        <v>28</v>
      </c>
      <c r="J5" s="191"/>
      <c r="K5" s="192" t="s">
        <v>18</v>
      </c>
      <c r="L5" s="193"/>
      <c r="M5" s="194"/>
      <c r="N5" s="197" t="s">
        <v>10</v>
      </c>
    </row>
    <row r="6" spans="2:18" s="1" customFormat="1" ht="27.75" customHeight="1" x14ac:dyDescent="0.25">
      <c r="B6" s="198"/>
      <c r="C6" s="203"/>
      <c r="D6" s="203"/>
      <c r="E6" s="196"/>
      <c r="F6" s="203"/>
      <c r="G6" s="198"/>
      <c r="H6" s="203"/>
      <c r="I6" s="16" t="s">
        <v>31</v>
      </c>
      <c r="J6" s="16" t="s">
        <v>32</v>
      </c>
      <c r="K6" s="19" t="s">
        <v>12</v>
      </c>
      <c r="L6" s="19" t="s">
        <v>13</v>
      </c>
      <c r="M6" s="29" t="s">
        <v>14</v>
      </c>
      <c r="N6" s="198"/>
    </row>
    <row r="7" spans="2:18" s="1" customFormat="1" ht="90" customHeight="1" x14ac:dyDescent="0.25">
      <c r="B7" s="12">
        <v>1</v>
      </c>
      <c r="C7" s="14" t="s">
        <v>26</v>
      </c>
      <c r="D7" s="13">
        <v>712</v>
      </c>
      <c r="E7" s="33" t="s">
        <v>30</v>
      </c>
      <c r="F7" s="14" t="s">
        <v>25</v>
      </c>
      <c r="G7" s="13"/>
      <c r="H7" s="11" t="s">
        <v>27</v>
      </c>
      <c r="I7" s="25">
        <v>57.12</v>
      </c>
      <c r="J7" s="59">
        <v>54.2</v>
      </c>
      <c r="K7" s="59">
        <v>50</v>
      </c>
      <c r="L7" s="13"/>
      <c r="M7" s="13"/>
      <c r="N7" s="50" t="s">
        <v>29</v>
      </c>
    </row>
    <row r="8" spans="2:18" s="1" customFormat="1" ht="38.25" customHeight="1" x14ac:dyDescent="0.25">
      <c r="B8" s="12"/>
      <c r="C8" s="12"/>
      <c r="D8" s="12"/>
      <c r="E8" s="15" t="s">
        <v>15</v>
      </c>
      <c r="F8" s="17"/>
      <c r="G8" s="12"/>
      <c r="H8" s="16"/>
      <c r="I8" s="199" t="s">
        <v>56</v>
      </c>
      <c r="J8" s="200"/>
      <c r="K8" s="19"/>
      <c r="L8" s="26"/>
      <c r="M8" s="31"/>
      <c r="N8" s="30"/>
    </row>
    <row r="9" spans="2:18" s="1" customFormat="1" ht="39" customHeight="1" x14ac:dyDescent="0.25">
      <c r="B9" s="12"/>
      <c r="C9" s="12"/>
      <c r="D9" s="12"/>
      <c r="E9" s="15" t="s">
        <v>16</v>
      </c>
      <c r="F9" s="17"/>
      <c r="G9" s="18"/>
      <c r="H9" s="16"/>
      <c r="I9" s="199" t="s">
        <v>55</v>
      </c>
      <c r="J9" s="200"/>
      <c r="K9" s="19"/>
      <c r="L9" s="26"/>
      <c r="M9" s="31"/>
      <c r="N9" s="30"/>
    </row>
    <row r="10" spans="2:18" s="1" customFormat="1" ht="36" customHeight="1" x14ac:dyDescent="0.25">
      <c r="B10" s="204" t="s">
        <v>80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</row>
    <row r="11" spans="2:18" ht="24.75" customHeight="1" x14ac:dyDescent="0.25">
      <c r="B11" s="201" t="s">
        <v>17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Q11" s="32"/>
      <c r="R11" s="32"/>
    </row>
    <row r="12" spans="2:18" ht="14.25" customHeight="1" x14ac:dyDescent="0.25"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Q12" s="32"/>
      <c r="R12" s="32"/>
    </row>
    <row r="13" spans="2:18" ht="18.75" customHeight="1" x14ac:dyDescent="0.25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 x14ac:dyDescent="0.25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 x14ac:dyDescent="0.25">
      <c r="B15" s="22"/>
      <c r="C15" s="2"/>
      <c r="D15" s="4"/>
    </row>
    <row r="16" spans="2:18" ht="14.25" customHeight="1" x14ac:dyDescent="0.25">
      <c r="C16" s="2"/>
      <c r="D16" s="4"/>
    </row>
    <row r="17" spans="3:11" x14ac:dyDescent="0.25">
      <c r="C17" s="2"/>
      <c r="D17" s="4"/>
      <c r="K17" s="27"/>
    </row>
    <row r="18" spans="3:11" ht="78" customHeight="1" x14ac:dyDescent="0.25">
      <c r="C18" s="2"/>
      <c r="D18" s="4"/>
      <c r="K18" s="27"/>
    </row>
    <row r="19" spans="3:11" ht="13.5" customHeight="1" x14ac:dyDescent="0.25">
      <c r="C19" s="2"/>
      <c r="D19" s="4"/>
      <c r="K19" s="27"/>
    </row>
    <row r="20" spans="3:11" ht="13.5" customHeight="1" x14ac:dyDescent="0.25">
      <c r="C20" s="2"/>
      <c r="D20" s="4"/>
      <c r="K20" s="27"/>
    </row>
    <row r="21" spans="3:11" x14ac:dyDescent="0.25">
      <c r="C21" s="2"/>
      <c r="D21" s="4"/>
      <c r="K21" s="27"/>
    </row>
    <row r="22" spans="3:11" x14ac:dyDescent="0.25">
      <c r="C22" s="2"/>
      <c r="D22" s="4"/>
    </row>
    <row r="23" spans="3:11" ht="13.5" customHeight="1" x14ac:dyDescent="0.25">
      <c r="C23" s="2"/>
      <c r="D23" s="4"/>
    </row>
    <row r="24" spans="3:11" ht="13.5" customHeight="1" x14ac:dyDescent="0.25">
      <c r="C24" s="2"/>
      <c r="D24" s="4"/>
    </row>
    <row r="25" spans="3:11" x14ac:dyDescent="0.25">
      <c r="C25" s="2"/>
      <c r="D25" s="2"/>
    </row>
    <row r="26" spans="3:11" x14ac:dyDescent="0.25">
      <c r="C26" s="2"/>
      <c r="D26" s="2"/>
    </row>
    <row r="27" spans="3:11" x14ac:dyDescent="0.25">
      <c r="C27" s="2"/>
      <c r="D27" s="2"/>
    </row>
    <row r="28" spans="3:11" x14ac:dyDescent="0.25">
      <c r="C28" s="2"/>
      <c r="D28" s="2"/>
    </row>
    <row r="29" spans="3:11" ht="15.6" x14ac:dyDescent="0.25">
      <c r="C29" s="20"/>
      <c r="D29" s="20"/>
    </row>
    <row r="30" spans="3:11" ht="15.6" x14ac:dyDescent="0.25">
      <c r="C30" s="20"/>
      <c r="D30" s="20"/>
    </row>
    <row r="31" spans="3:11" ht="15.6" x14ac:dyDescent="0.25">
      <c r="C31" s="20"/>
      <c r="D31" s="20"/>
    </row>
    <row r="32" spans="3:11" ht="15.6" x14ac:dyDescent="0.25">
      <c r="C32" s="20"/>
      <c r="D32" s="20"/>
    </row>
    <row r="33" spans="3:4" ht="15.6" x14ac:dyDescent="0.25">
      <c r="C33" s="22"/>
      <c r="D33" s="22"/>
    </row>
  </sheetData>
  <mergeCells count="17">
    <mergeCell ref="I8:J8"/>
    <mergeCell ref="I9:J9"/>
    <mergeCell ref="B11:N12"/>
    <mergeCell ref="H5:H6"/>
    <mergeCell ref="F5:F6"/>
    <mergeCell ref="B5:B6"/>
    <mergeCell ref="C5:C6"/>
    <mergeCell ref="D5:D6"/>
    <mergeCell ref="B10:N10"/>
    <mergeCell ref="B1:N1"/>
    <mergeCell ref="K2:N2"/>
    <mergeCell ref="B3:J3"/>
    <mergeCell ref="I5:J5"/>
    <mergeCell ref="K5:M5"/>
    <mergeCell ref="E5:E6"/>
    <mergeCell ref="G5:G6"/>
    <mergeCell ref="N5:N6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1059180</xdr:colOff>
                <xdr:row>6</xdr:row>
                <xdr:rowOff>1097280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883920</xdr:colOff>
                <xdr:row>53</xdr:row>
                <xdr:rowOff>22860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99060</xdr:colOff>
                    <xdr:row>2</xdr:row>
                    <xdr:rowOff>22860</xdr:rowOff>
                  </from>
                  <to>
                    <xdr:col>11</xdr:col>
                    <xdr:colOff>76200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464820</xdr:colOff>
                    <xdr:row>2</xdr:row>
                    <xdr:rowOff>7620</xdr:rowOff>
                  </from>
                  <to>
                    <xdr:col>12</xdr:col>
                    <xdr:colOff>365760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V38"/>
  <sheetViews>
    <sheetView tabSelected="1" zoomScale="55" zoomScaleNormal="55" workbookViewId="0">
      <selection activeCell="AH26" sqref="AH26"/>
    </sheetView>
  </sheetViews>
  <sheetFormatPr defaultRowHeight="14.4" x14ac:dyDescent="0.25"/>
  <cols>
    <col min="1" max="1" width="5.33203125" customWidth="1"/>
    <col min="2" max="2" width="8.88671875" customWidth="1"/>
    <col min="3" max="3" width="8.77734375" customWidth="1"/>
    <col min="4" max="4" width="13.77734375" customWidth="1"/>
    <col min="5" max="5" width="11" customWidth="1"/>
    <col min="6" max="6" width="10.109375" customWidth="1"/>
    <col min="7" max="7" width="9" customWidth="1"/>
    <col min="8" max="8" width="10.109375" bestFit="1" customWidth="1"/>
    <col min="9" max="9" width="9" customWidth="1"/>
    <col min="10" max="10" width="5.88671875" customWidth="1"/>
    <col min="11" max="11" width="11" hidden="1" customWidth="1"/>
    <col min="12" max="12" width="9.33203125" hidden="1" customWidth="1"/>
    <col min="13" max="13" width="9" hidden="1" customWidth="1"/>
    <col min="14" max="14" width="8.6640625" hidden="1" customWidth="1"/>
    <col min="15" max="15" width="11" hidden="1" customWidth="1"/>
    <col min="16" max="16" width="9.33203125" hidden="1" customWidth="1"/>
    <col min="17" max="17" width="9" hidden="1" customWidth="1"/>
    <col min="18" max="18" width="8.6640625" hidden="1" customWidth="1"/>
    <col min="19" max="19" width="18.21875" style="32" hidden="1" customWidth="1"/>
    <col min="20" max="20" width="13.88671875" style="139" hidden="1" customWidth="1"/>
    <col min="21" max="21" width="10" style="139" hidden="1" customWidth="1"/>
    <col min="22" max="22" width="8.6640625" style="139" hidden="1" customWidth="1"/>
    <col min="23" max="23" width="15.109375" style="32" customWidth="1"/>
    <col min="24" max="24" width="18.33203125" style="139" customWidth="1"/>
    <col min="25" max="25" width="14" style="139" customWidth="1"/>
    <col min="26" max="26" width="10" style="139" customWidth="1"/>
    <col min="27" max="27" width="19.109375" style="32" hidden="1" customWidth="1"/>
    <col min="28" max="28" width="9.44140625" style="32" hidden="1" customWidth="1"/>
    <col min="29" max="29" width="10" style="32" hidden="1" customWidth="1"/>
    <col min="30" max="30" width="8.77734375" style="32" hidden="1" customWidth="1"/>
    <col min="31" max="31" width="21.88671875" style="32" bestFit="1" customWidth="1"/>
    <col min="32" max="32" width="18.5546875" style="32" customWidth="1"/>
    <col min="33" max="33" width="13.109375" style="32" customWidth="1"/>
    <col min="34" max="34" width="8.77734375" style="32" customWidth="1"/>
    <col min="35" max="35" width="17.5546875" style="32" customWidth="1"/>
    <col min="36" max="36" width="9.44140625" style="32" customWidth="1"/>
    <col min="37" max="37" width="10" style="32" bestFit="1" customWidth="1"/>
    <col min="38" max="38" width="8.77734375" style="32" customWidth="1"/>
    <col min="39" max="39" width="19.88671875" style="32" bestFit="1" customWidth="1"/>
    <col min="40" max="40" width="15.6640625" style="32" bestFit="1" customWidth="1"/>
    <col min="41" max="41" width="14.77734375" style="32" customWidth="1"/>
    <col min="42" max="42" width="10.77734375" style="32" bestFit="1" customWidth="1"/>
    <col min="43" max="43" width="19.109375" style="32" bestFit="1" customWidth="1"/>
    <col min="44" max="44" width="9.44140625" style="32" customWidth="1"/>
    <col min="45" max="45" width="10.6640625" style="32" customWidth="1"/>
    <col min="46" max="46" width="8.77734375" style="32" customWidth="1"/>
    <col min="47" max="47" width="19.109375" style="32" hidden="1" customWidth="1"/>
    <col min="48" max="48" width="9.44140625" style="32" hidden="1" customWidth="1"/>
    <col min="49" max="49" width="10" style="32" hidden="1" customWidth="1"/>
    <col min="50" max="50" width="8.77734375" style="32" hidden="1" customWidth="1"/>
    <col min="51" max="51" width="19.109375" style="32" hidden="1" customWidth="1"/>
    <col min="52" max="52" width="9.44140625" style="32" hidden="1" customWidth="1"/>
    <col min="53" max="53" width="10" style="32" hidden="1" customWidth="1"/>
    <col min="54" max="54" width="8.77734375" style="32" hidden="1" customWidth="1"/>
    <col min="55" max="55" width="14.33203125" style="32" customWidth="1"/>
    <col min="56" max="56" width="20.6640625" style="32" bestFit="1" customWidth="1"/>
    <col min="57" max="57" width="8.77734375" style="140" bestFit="1" customWidth="1"/>
    <col min="58" max="58" width="11.77734375" bestFit="1" customWidth="1"/>
    <col min="59" max="59" width="20" customWidth="1"/>
    <col min="61" max="62" width="9" customWidth="1"/>
  </cols>
  <sheetData>
    <row r="1" spans="1:74" ht="72.599999999999994" customHeight="1" x14ac:dyDescent="0.3">
      <c r="A1" s="229" t="s">
        <v>124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</row>
    <row r="2" spans="1:74" s="168" customFormat="1" ht="28.5" customHeight="1" x14ac:dyDescent="0.25">
      <c r="A2" s="231" t="s">
        <v>127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177"/>
      <c r="BC2" s="178" t="s">
        <v>0</v>
      </c>
      <c r="BD2" s="178"/>
      <c r="BE2" s="179"/>
      <c r="BF2" s="180" t="s">
        <v>126</v>
      </c>
      <c r="BG2" s="178" t="s">
        <v>2</v>
      </c>
    </row>
    <row r="3" spans="1:74" s="168" customFormat="1" ht="27" customHeight="1" x14ac:dyDescent="0.25">
      <c r="A3" s="233" t="s">
        <v>3</v>
      </c>
      <c r="B3" s="214" t="s">
        <v>4</v>
      </c>
      <c r="C3" s="214" t="s">
        <v>5</v>
      </c>
      <c r="D3" s="234" t="s">
        <v>90</v>
      </c>
      <c r="E3" s="214" t="s">
        <v>7</v>
      </c>
      <c r="F3" s="233" t="s">
        <v>89</v>
      </c>
      <c r="G3" s="236" t="s">
        <v>102</v>
      </c>
      <c r="H3" s="206" t="s">
        <v>119</v>
      </c>
      <c r="I3" s="236" t="s">
        <v>105</v>
      </c>
      <c r="J3" s="214" t="s">
        <v>19</v>
      </c>
      <c r="K3" s="226" t="s">
        <v>121</v>
      </c>
      <c r="L3" s="227"/>
      <c r="M3" s="227"/>
      <c r="N3" s="228"/>
      <c r="O3" s="226" t="s">
        <v>155</v>
      </c>
      <c r="P3" s="227"/>
      <c r="Q3" s="227"/>
      <c r="R3" s="228"/>
      <c r="S3" s="226" t="s">
        <v>170</v>
      </c>
      <c r="T3" s="227"/>
      <c r="U3" s="227"/>
      <c r="V3" s="227"/>
      <c r="W3" s="215" t="s">
        <v>122</v>
      </c>
      <c r="X3" s="215"/>
      <c r="Y3" s="215"/>
      <c r="Z3" s="215"/>
      <c r="AA3" s="215" t="s">
        <v>167</v>
      </c>
      <c r="AB3" s="215"/>
      <c r="AC3" s="215"/>
      <c r="AD3" s="215"/>
      <c r="AE3" s="215" t="s">
        <v>162</v>
      </c>
      <c r="AF3" s="215"/>
      <c r="AG3" s="215"/>
      <c r="AH3" s="215"/>
      <c r="AI3" s="215" t="s">
        <v>160</v>
      </c>
      <c r="AJ3" s="215"/>
      <c r="AK3" s="215"/>
      <c r="AL3" s="215"/>
      <c r="AM3" s="215" t="s">
        <v>177</v>
      </c>
      <c r="AN3" s="215"/>
      <c r="AO3" s="215"/>
      <c r="AP3" s="215"/>
      <c r="AQ3" s="215" t="s">
        <v>171</v>
      </c>
      <c r="AR3" s="215"/>
      <c r="AS3" s="215"/>
      <c r="AT3" s="215"/>
      <c r="AU3" s="215" t="s">
        <v>168</v>
      </c>
      <c r="AV3" s="215"/>
      <c r="AW3" s="215"/>
      <c r="AX3" s="215"/>
      <c r="AY3" s="215" t="s">
        <v>169</v>
      </c>
      <c r="AZ3" s="215"/>
      <c r="BA3" s="215"/>
      <c r="BB3" s="215"/>
      <c r="BC3" s="211" t="s">
        <v>101</v>
      </c>
      <c r="BD3" s="211"/>
      <c r="BE3" s="211"/>
      <c r="BF3" s="211"/>
      <c r="BG3" s="212" t="s">
        <v>10</v>
      </c>
    </row>
    <row r="4" spans="1:74" s="91" customFormat="1" ht="26.25" customHeight="1" x14ac:dyDescent="0.25">
      <c r="A4" s="233"/>
      <c r="B4" s="214"/>
      <c r="C4" s="214"/>
      <c r="D4" s="235"/>
      <c r="E4" s="214"/>
      <c r="F4" s="233"/>
      <c r="G4" s="237"/>
      <c r="H4" s="207"/>
      <c r="I4" s="237"/>
      <c r="J4" s="214"/>
      <c r="K4" s="16" t="s">
        <v>11</v>
      </c>
      <c r="L4" s="92" t="s">
        <v>118</v>
      </c>
      <c r="M4" s="16" t="s">
        <v>100</v>
      </c>
      <c r="N4" s="92" t="s">
        <v>91</v>
      </c>
      <c r="O4" s="16" t="s">
        <v>11</v>
      </c>
      <c r="P4" s="92" t="s">
        <v>118</v>
      </c>
      <c r="Q4" s="16" t="s">
        <v>100</v>
      </c>
      <c r="R4" s="92" t="s">
        <v>91</v>
      </c>
      <c r="S4" s="16" t="s">
        <v>11</v>
      </c>
      <c r="T4" s="132" t="s">
        <v>118</v>
      </c>
      <c r="U4" s="132" t="s">
        <v>100</v>
      </c>
      <c r="V4" s="132" t="s">
        <v>159</v>
      </c>
      <c r="W4" s="181" t="s">
        <v>11</v>
      </c>
      <c r="X4" s="182" t="s">
        <v>118</v>
      </c>
      <c r="Y4" s="182" t="s">
        <v>100</v>
      </c>
      <c r="Z4" s="182" t="s">
        <v>157</v>
      </c>
      <c r="AA4" s="181" t="s">
        <v>11</v>
      </c>
      <c r="AB4" s="183" t="s">
        <v>118</v>
      </c>
      <c r="AC4" s="181" t="s">
        <v>100</v>
      </c>
      <c r="AD4" s="183" t="s">
        <v>47</v>
      </c>
      <c r="AE4" s="181" t="s">
        <v>11</v>
      </c>
      <c r="AF4" s="183" t="s">
        <v>118</v>
      </c>
      <c r="AG4" s="181" t="s">
        <v>100</v>
      </c>
      <c r="AH4" s="183" t="s">
        <v>47</v>
      </c>
      <c r="AI4" s="181" t="s">
        <v>11</v>
      </c>
      <c r="AJ4" s="183" t="s">
        <v>118</v>
      </c>
      <c r="AK4" s="181" t="s">
        <v>100</v>
      </c>
      <c r="AL4" s="183" t="s">
        <v>47</v>
      </c>
      <c r="AM4" s="181" t="s">
        <v>11</v>
      </c>
      <c r="AN4" s="183" t="s">
        <v>118</v>
      </c>
      <c r="AO4" s="181" t="s">
        <v>100</v>
      </c>
      <c r="AP4" s="183" t="s">
        <v>47</v>
      </c>
      <c r="AQ4" s="181" t="s">
        <v>11</v>
      </c>
      <c r="AR4" s="183" t="s">
        <v>118</v>
      </c>
      <c r="AS4" s="181" t="s">
        <v>100</v>
      </c>
      <c r="AT4" s="183" t="s">
        <v>47</v>
      </c>
      <c r="AU4" s="16" t="s">
        <v>11</v>
      </c>
      <c r="AV4" s="92" t="s">
        <v>118</v>
      </c>
      <c r="AW4" s="16" t="s">
        <v>100</v>
      </c>
      <c r="AX4" s="92" t="s">
        <v>47</v>
      </c>
      <c r="AY4" s="16" t="s">
        <v>11</v>
      </c>
      <c r="AZ4" s="92" t="s">
        <v>118</v>
      </c>
      <c r="BA4" s="16" t="s">
        <v>100</v>
      </c>
      <c r="BB4" s="92" t="s">
        <v>47</v>
      </c>
      <c r="BC4" s="19" t="s">
        <v>12</v>
      </c>
      <c r="BD4" s="16" t="s">
        <v>13</v>
      </c>
      <c r="BE4" s="127" t="s">
        <v>106</v>
      </c>
      <c r="BF4" s="93" t="s">
        <v>14</v>
      </c>
      <c r="BG4" s="212"/>
      <c r="BI4" s="242" t="s">
        <v>158</v>
      </c>
      <c r="BJ4" s="242"/>
    </row>
    <row r="5" spans="1:74" s="91" customFormat="1" ht="39.75" customHeight="1" x14ac:dyDescent="0.25">
      <c r="A5" s="81">
        <v>1</v>
      </c>
      <c r="B5" s="103" t="s">
        <v>175</v>
      </c>
      <c r="C5" s="103" t="s">
        <v>176</v>
      </c>
      <c r="D5" s="78" t="s">
        <v>182</v>
      </c>
      <c r="E5" s="77" t="s">
        <v>130</v>
      </c>
      <c r="F5" s="76"/>
      <c r="G5" s="107" t="s">
        <v>146</v>
      </c>
      <c r="H5" s="78" t="s">
        <v>151</v>
      </c>
      <c r="I5" s="102" t="s">
        <v>125</v>
      </c>
      <c r="J5" s="79" t="s">
        <v>94</v>
      </c>
      <c r="K5" s="16"/>
      <c r="L5" s="92"/>
      <c r="M5" s="104"/>
      <c r="N5" s="92"/>
      <c r="O5" s="16"/>
      <c r="P5" s="92"/>
      <c r="Q5" s="104"/>
      <c r="R5" s="92"/>
      <c r="S5" s="131">
        <f>BI5/1.13</f>
        <v>54955.752212389387</v>
      </c>
      <c r="T5" s="144"/>
      <c r="U5" s="133">
        <f>BJ5/1.13</f>
        <v>0.22123893805309736</v>
      </c>
      <c r="V5" s="137"/>
      <c r="W5" s="176">
        <v>67000</v>
      </c>
      <c r="X5" s="158">
        <v>55000</v>
      </c>
      <c r="Y5" s="133">
        <v>0.32</v>
      </c>
      <c r="Z5" s="133">
        <v>0.21</v>
      </c>
      <c r="AA5" s="111">
        <v>105000</v>
      </c>
      <c r="AB5" s="110"/>
      <c r="AC5" s="111">
        <v>0.254</v>
      </c>
      <c r="AD5" s="110"/>
      <c r="AE5" s="142">
        <f>BL5/1.13</f>
        <v>30973.451327433631</v>
      </c>
      <c r="AF5" s="110"/>
      <c r="AG5" s="143">
        <f t="shared" ref="AG5:AG21" si="0">BM5/1.13</f>
        <v>0.51327433628318586</v>
      </c>
      <c r="AH5" s="110"/>
      <c r="AI5" s="111">
        <f>BQ5*10000</f>
        <v>65000</v>
      </c>
      <c r="AJ5" s="110"/>
      <c r="AK5" s="111">
        <v>0.28999999999999998</v>
      </c>
      <c r="AL5" s="110"/>
      <c r="AM5" s="147">
        <v>60000</v>
      </c>
      <c r="AN5" s="110"/>
      <c r="AO5" s="148">
        <v>0.192008806329549</v>
      </c>
      <c r="AP5" s="110"/>
      <c r="AQ5" s="147">
        <f>BT5/1.13</f>
        <v>63274.336283185847</v>
      </c>
      <c r="AR5" s="110"/>
      <c r="AS5" s="148">
        <f>BV5/1.13</f>
        <v>0.35461122699817393</v>
      </c>
      <c r="AT5" s="110"/>
      <c r="AU5" s="147"/>
      <c r="AV5" s="110"/>
      <c r="AW5" s="148"/>
      <c r="AX5" s="110"/>
      <c r="AY5" s="147"/>
      <c r="AZ5" s="110"/>
      <c r="BA5" s="148"/>
      <c r="BB5" s="110"/>
      <c r="BC5" s="124">
        <v>50000</v>
      </c>
      <c r="BD5" s="120">
        <f>X5</f>
        <v>55000</v>
      </c>
      <c r="BE5" s="128">
        <v>9.181480416666668E-2</v>
      </c>
      <c r="BF5" s="120">
        <f>Z5</f>
        <v>0.21</v>
      </c>
      <c r="BG5" s="105"/>
      <c r="BI5" s="91">
        <v>62100</v>
      </c>
      <c r="BJ5" s="91">
        <v>0.25</v>
      </c>
      <c r="BL5" s="91">
        <v>35000</v>
      </c>
      <c r="BM5" s="91">
        <v>0.57999999999999996</v>
      </c>
      <c r="BO5" s="91">
        <v>6.3</v>
      </c>
      <c r="BP5" s="91">
        <v>0.2</v>
      </c>
      <c r="BQ5" s="91">
        <f>BO5+BP5</f>
        <v>6.5</v>
      </c>
      <c r="BT5" s="149">
        <v>71500</v>
      </c>
      <c r="BV5" s="91">
        <v>0.40071068650793651</v>
      </c>
    </row>
    <row r="6" spans="1:74" s="80" customFormat="1" ht="39.75" customHeight="1" x14ac:dyDescent="0.25">
      <c r="A6" s="81">
        <v>2</v>
      </c>
      <c r="B6" s="103" t="s">
        <v>175</v>
      </c>
      <c r="C6" s="103" t="s">
        <v>176</v>
      </c>
      <c r="D6" s="78" t="s">
        <v>183</v>
      </c>
      <c r="E6" s="77" t="s">
        <v>131</v>
      </c>
      <c r="F6" s="76"/>
      <c r="G6" s="107" t="s">
        <v>147</v>
      </c>
      <c r="H6" s="78" t="s">
        <v>151</v>
      </c>
      <c r="I6" s="102" t="s">
        <v>125</v>
      </c>
      <c r="J6" s="79" t="s">
        <v>94</v>
      </c>
      <c r="K6" s="16"/>
      <c r="L6" s="92"/>
      <c r="M6" s="104"/>
      <c r="N6" s="92"/>
      <c r="O6" s="16"/>
      <c r="P6" s="92"/>
      <c r="Q6" s="104"/>
      <c r="R6" s="92"/>
      <c r="S6" s="131">
        <f t="shared" ref="S6:S22" si="1">BI6/1.13</f>
        <v>207964.60176991153</v>
      </c>
      <c r="T6" s="144"/>
      <c r="U6" s="133">
        <f t="shared" ref="U6:U22" si="2">BJ6/1.13</f>
        <v>1.6460176991150446</v>
      </c>
      <c r="V6" s="137"/>
      <c r="W6" s="111">
        <v>152000</v>
      </c>
      <c r="X6" s="158"/>
      <c r="Y6" s="133">
        <v>3.1235033333333333</v>
      </c>
      <c r="Z6" s="133"/>
      <c r="AA6" s="111">
        <v>223000</v>
      </c>
      <c r="AB6" s="110"/>
      <c r="AC6" s="111">
        <v>2.2999999999999998</v>
      </c>
      <c r="AD6" s="110"/>
      <c r="AE6" s="142">
        <f>BL6/1.13</f>
        <v>66371.681415929212</v>
      </c>
      <c r="AF6" s="110"/>
      <c r="AG6" s="143">
        <f t="shared" si="0"/>
        <v>2.4778761061946901</v>
      </c>
      <c r="AH6" s="110"/>
      <c r="AI6" s="111">
        <f t="shared" ref="AI6:AI18" si="3">BQ6*10000</f>
        <v>147000</v>
      </c>
      <c r="AJ6" s="110"/>
      <c r="AK6" s="111">
        <v>2.91</v>
      </c>
      <c r="AL6" s="110"/>
      <c r="AM6" s="162">
        <v>110000</v>
      </c>
      <c r="AN6" s="110">
        <v>110000</v>
      </c>
      <c r="AO6" s="148">
        <v>1.702250292397661</v>
      </c>
      <c r="AP6" s="155">
        <f>AO6</f>
        <v>1.702250292397661</v>
      </c>
      <c r="AQ6" s="147">
        <f t="shared" ref="AQ6:AQ18" si="4">BT6/1.13</f>
        <v>155309.73451327436</v>
      </c>
      <c r="AR6" s="110"/>
      <c r="AS6" s="148">
        <f t="shared" ref="AS6:AS21" si="5">BV6/1.13</f>
        <v>2.2763183312262965</v>
      </c>
      <c r="AT6" s="110"/>
      <c r="AU6" s="147"/>
      <c r="AV6" s="110"/>
      <c r="AW6" s="148"/>
      <c r="AX6" s="110"/>
      <c r="AY6" s="147"/>
      <c r="AZ6" s="110"/>
      <c r="BA6" s="148"/>
      <c r="BB6" s="110"/>
      <c r="BC6" s="124">
        <v>150000</v>
      </c>
      <c r="BD6" s="120">
        <f>AM6</f>
        <v>110000</v>
      </c>
      <c r="BE6" s="112">
        <v>1.257929985763889</v>
      </c>
      <c r="BF6" s="184">
        <f>AP6</f>
        <v>1.702250292397661</v>
      </c>
      <c r="BG6" s="105"/>
      <c r="BI6" s="80">
        <v>235000</v>
      </c>
      <c r="BJ6" s="80">
        <v>1.86</v>
      </c>
      <c r="BL6" s="91">
        <v>75000</v>
      </c>
      <c r="BM6" s="80">
        <v>2.8</v>
      </c>
      <c r="BO6" s="80">
        <v>14</v>
      </c>
      <c r="BP6" s="80">
        <v>0.7</v>
      </c>
      <c r="BQ6" s="91">
        <f t="shared" ref="BQ6:BQ21" si="6">BO6+BP6</f>
        <v>14.7</v>
      </c>
      <c r="BT6" s="149">
        <v>175500</v>
      </c>
      <c r="BV6" s="80">
        <v>2.5722397142857147</v>
      </c>
    </row>
    <row r="7" spans="1:74" s="80" customFormat="1" ht="39.75" customHeight="1" x14ac:dyDescent="0.25">
      <c r="A7" s="81">
        <v>3</v>
      </c>
      <c r="B7" s="103" t="s">
        <v>175</v>
      </c>
      <c r="C7" s="103" t="s">
        <v>176</v>
      </c>
      <c r="D7" s="78" t="s">
        <v>184</v>
      </c>
      <c r="E7" s="77" t="s">
        <v>132</v>
      </c>
      <c r="F7" s="76"/>
      <c r="G7" s="107" t="s">
        <v>147</v>
      </c>
      <c r="H7" s="78" t="s">
        <v>152</v>
      </c>
      <c r="I7" s="102" t="s">
        <v>125</v>
      </c>
      <c r="J7" s="79" t="s">
        <v>94</v>
      </c>
      <c r="K7" s="101"/>
      <c r="L7" s="99"/>
      <c r="M7" s="100"/>
      <c r="N7" s="95"/>
      <c r="O7" s="101"/>
      <c r="P7" s="99"/>
      <c r="Q7" s="100"/>
      <c r="R7" s="95"/>
      <c r="S7" s="131">
        <f t="shared" si="1"/>
        <v>83185.840707964613</v>
      </c>
      <c r="T7" s="144"/>
      <c r="U7" s="133">
        <f t="shared" si="2"/>
        <v>0.74336283185840712</v>
      </c>
      <c r="V7" s="137"/>
      <c r="W7" s="176">
        <v>68000</v>
      </c>
      <c r="X7" s="158">
        <v>58000</v>
      </c>
      <c r="Y7" s="115">
        <v>1.2333868333333333</v>
      </c>
      <c r="Z7" s="133">
        <v>1</v>
      </c>
      <c r="AA7" s="111">
        <v>89000</v>
      </c>
      <c r="AB7" s="116"/>
      <c r="AC7" s="111">
        <v>0.95699999999999996</v>
      </c>
      <c r="AD7" s="118"/>
      <c r="AE7" s="142">
        <f t="shared" ref="AE7:AE13" si="7">BL7/1.13</f>
        <v>30973.451327433631</v>
      </c>
      <c r="AF7" s="116"/>
      <c r="AG7" s="143">
        <f t="shared" si="0"/>
        <v>1.5929203539823011</v>
      </c>
      <c r="AH7" s="118"/>
      <c r="AI7" s="111">
        <f t="shared" si="3"/>
        <v>77000</v>
      </c>
      <c r="AJ7" s="116"/>
      <c r="AK7" s="117">
        <v>1.24</v>
      </c>
      <c r="AL7" s="118"/>
      <c r="AM7" s="147">
        <v>80000</v>
      </c>
      <c r="AN7" s="110"/>
      <c r="AO7" s="148">
        <v>0.83168885476436205</v>
      </c>
      <c r="AP7" s="155"/>
      <c r="AQ7" s="147">
        <f t="shared" si="4"/>
        <v>71327.433628318584</v>
      </c>
      <c r="AR7" s="116"/>
      <c r="AS7" s="148">
        <f t="shared" si="5"/>
        <v>1.0646581612586035</v>
      </c>
      <c r="AT7" s="118"/>
      <c r="AU7" s="147"/>
      <c r="AV7" s="116"/>
      <c r="AW7" s="148"/>
      <c r="AX7" s="118"/>
      <c r="AY7" s="147"/>
      <c r="AZ7" s="116"/>
      <c r="BA7" s="148"/>
      <c r="BB7" s="118"/>
      <c r="BC7" s="125">
        <v>65000</v>
      </c>
      <c r="BD7" s="163">
        <f>X7</f>
        <v>58000</v>
      </c>
      <c r="BE7" s="112">
        <v>0.62850194428333328</v>
      </c>
      <c r="BF7" s="184">
        <f>Z7</f>
        <v>1</v>
      </c>
      <c r="BG7" s="105"/>
      <c r="BI7" s="80">
        <v>94000</v>
      </c>
      <c r="BJ7" s="80">
        <v>0.84</v>
      </c>
      <c r="BL7" s="91">
        <v>35000</v>
      </c>
      <c r="BM7" s="80">
        <v>1.8</v>
      </c>
      <c r="BO7" s="80">
        <v>7.5</v>
      </c>
      <c r="BP7" s="80">
        <v>0.2</v>
      </c>
      <c r="BQ7" s="91">
        <f t="shared" si="6"/>
        <v>7.7</v>
      </c>
      <c r="BT7" s="150">
        <v>80600</v>
      </c>
      <c r="BV7" s="80">
        <v>1.2030637222222218</v>
      </c>
    </row>
    <row r="8" spans="1:74" s="91" customFormat="1" ht="39.75" customHeight="1" x14ac:dyDescent="0.25">
      <c r="A8" s="81">
        <v>4</v>
      </c>
      <c r="B8" s="103" t="s">
        <v>175</v>
      </c>
      <c r="C8" s="103" t="s">
        <v>176</v>
      </c>
      <c r="D8" s="78" t="s">
        <v>185</v>
      </c>
      <c r="E8" s="77" t="s">
        <v>133</v>
      </c>
      <c r="F8" s="76"/>
      <c r="G8" s="107" t="s">
        <v>147</v>
      </c>
      <c r="H8" s="108" t="s">
        <v>152</v>
      </c>
      <c r="I8" s="102" t="s">
        <v>125</v>
      </c>
      <c r="J8" s="79" t="s">
        <v>94</v>
      </c>
      <c r="K8" s="16"/>
      <c r="L8" s="92"/>
      <c r="M8" s="104"/>
      <c r="N8" s="92"/>
      <c r="O8" s="16"/>
      <c r="P8" s="92"/>
      <c r="Q8" s="104"/>
      <c r="R8" s="92"/>
      <c r="S8" s="131">
        <f t="shared" si="1"/>
        <v>75752.21238938054</v>
      </c>
      <c r="T8" s="144"/>
      <c r="U8" s="133">
        <f t="shared" si="2"/>
        <v>1.6902654867256639</v>
      </c>
      <c r="V8" s="137"/>
      <c r="W8" s="176">
        <v>115000</v>
      </c>
      <c r="X8" s="158">
        <v>105000</v>
      </c>
      <c r="Y8" s="133">
        <v>2.569925</v>
      </c>
      <c r="Z8" s="133">
        <v>2.41</v>
      </c>
      <c r="AA8" s="111">
        <v>131000</v>
      </c>
      <c r="AB8" s="110"/>
      <c r="AC8" s="111">
        <v>2.2170000000000001</v>
      </c>
      <c r="AD8" s="110"/>
      <c r="AE8" s="142">
        <f t="shared" si="7"/>
        <v>57522.123893805314</v>
      </c>
      <c r="AF8" s="110"/>
      <c r="AG8" s="143">
        <f t="shared" si="0"/>
        <v>2.8318584070796464</v>
      </c>
      <c r="AH8" s="110"/>
      <c r="AI8" s="111">
        <f t="shared" si="3"/>
        <v>113000</v>
      </c>
      <c r="AJ8" s="110"/>
      <c r="AK8" s="111">
        <v>2.44</v>
      </c>
      <c r="AL8" s="110"/>
      <c r="AM8" s="147">
        <v>160000</v>
      </c>
      <c r="AN8" s="110"/>
      <c r="AO8" s="148">
        <v>1.8161085600275197</v>
      </c>
      <c r="AP8" s="155"/>
      <c r="AQ8" s="147">
        <f t="shared" si="4"/>
        <v>126548.67256637169</v>
      </c>
      <c r="AR8" s="110"/>
      <c r="AS8" s="148">
        <f t="shared" si="5"/>
        <v>1.977332616940586</v>
      </c>
      <c r="AT8" s="110"/>
      <c r="AU8" s="147"/>
      <c r="AV8" s="110"/>
      <c r="AW8" s="148"/>
      <c r="AX8" s="110"/>
      <c r="AY8" s="147"/>
      <c r="AZ8" s="110"/>
      <c r="BA8" s="148"/>
      <c r="BB8" s="110"/>
      <c r="BC8" s="124">
        <v>70000</v>
      </c>
      <c r="BD8" s="120">
        <f>X8</f>
        <v>105000</v>
      </c>
      <c r="BE8" s="128">
        <v>1.6208649830833335</v>
      </c>
      <c r="BF8" s="120">
        <f>Z8</f>
        <v>2.41</v>
      </c>
      <c r="BG8" s="105"/>
      <c r="BI8" s="91">
        <v>85600</v>
      </c>
      <c r="BJ8" s="91">
        <v>1.91</v>
      </c>
      <c r="BL8" s="91">
        <v>65000</v>
      </c>
      <c r="BM8" s="91">
        <v>3.2</v>
      </c>
      <c r="BO8" s="91">
        <v>11</v>
      </c>
      <c r="BP8" s="91">
        <v>0.3</v>
      </c>
      <c r="BQ8" s="91">
        <f t="shared" si="6"/>
        <v>11.3</v>
      </c>
      <c r="BT8" s="150">
        <v>143000</v>
      </c>
      <c r="BV8" s="91">
        <v>2.2343858571428621</v>
      </c>
    </row>
    <row r="9" spans="1:74" s="80" customFormat="1" ht="39.75" customHeight="1" x14ac:dyDescent="0.25">
      <c r="A9" s="81">
        <v>5</v>
      </c>
      <c r="B9" s="103" t="s">
        <v>175</v>
      </c>
      <c r="C9" s="103" t="s">
        <v>176</v>
      </c>
      <c r="D9" s="78" t="s">
        <v>186</v>
      </c>
      <c r="E9" s="77" t="s">
        <v>134</v>
      </c>
      <c r="F9" s="76"/>
      <c r="G9" s="107" t="s">
        <v>146</v>
      </c>
      <c r="H9" s="78" t="s">
        <v>151</v>
      </c>
      <c r="I9" s="102" t="s">
        <v>125</v>
      </c>
      <c r="J9" s="79" t="s">
        <v>94</v>
      </c>
      <c r="K9" s="16"/>
      <c r="L9" s="92"/>
      <c r="M9" s="104"/>
      <c r="N9" s="92"/>
      <c r="O9" s="16"/>
      <c r="P9" s="92"/>
      <c r="Q9" s="104"/>
      <c r="R9" s="92"/>
      <c r="S9" s="131">
        <f t="shared" si="1"/>
        <v>87610.619469026555</v>
      </c>
      <c r="T9" s="144"/>
      <c r="U9" s="133">
        <f t="shared" si="2"/>
        <v>0.44247787610619471</v>
      </c>
      <c r="V9" s="137"/>
      <c r="W9" s="111">
        <v>96000</v>
      </c>
      <c r="X9" s="158"/>
      <c r="Y9" s="133">
        <v>0.85085850000000007</v>
      </c>
      <c r="Z9" s="133"/>
      <c r="AA9" s="111">
        <v>147000</v>
      </c>
      <c r="AB9" s="110"/>
      <c r="AC9" s="111">
        <v>0.67300000000000004</v>
      </c>
      <c r="AD9" s="110"/>
      <c r="AE9" s="161">
        <f t="shared" si="7"/>
        <v>39823.008849557526</v>
      </c>
      <c r="AF9" s="155">
        <f>AE9</f>
        <v>39823.008849557526</v>
      </c>
      <c r="AG9" s="143">
        <f t="shared" si="0"/>
        <v>1.0619469026548674</v>
      </c>
      <c r="AH9" s="155"/>
      <c r="AI9" s="111">
        <f t="shared" si="3"/>
        <v>93000</v>
      </c>
      <c r="AJ9" s="110"/>
      <c r="AK9" s="111">
        <v>0.9</v>
      </c>
      <c r="AL9" s="110"/>
      <c r="AM9" s="147">
        <v>50000</v>
      </c>
      <c r="AN9" s="110"/>
      <c r="AO9" s="148">
        <v>0.46323406948744417</v>
      </c>
      <c r="AP9" s="155"/>
      <c r="AQ9" s="147">
        <f t="shared" si="4"/>
        <v>101238.93805309736</v>
      </c>
      <c r="AR9" s="110"/>
      <c r="AS9" s="148">
        <f t="shared" si="5"/>
        <v>0.63570110619469</v>
      </c>
      <c r="AT9" s="110"/>
      <c r="AU9" s="147"/>
      <c r="AV9" s="110"/>
      <c r="AW9" s="148"/>
      <c r="AX9" s="110"/>
      <c r="AY9" s="147"/>
      <c r="AZ9" s="110"/>
      <c r="BA9" s="148"/>
      <c r="BB9" s="110"/>
      <c r="BC9" s="124">
        <v>85000</v>
      </c>
      <c r="BD9" s="120">
        <f>AF9</f>
        <v>39823.008849557526</v>
      </c>
      <c r="BE9" s="112">
        <v>0.34213420604166678</v>
      </c>
      <c r="BF9" s="113"/>
      <c r="BG9" s="105" t="s">
        <v>179</v>
      </c>
      <c r="BI9" s="80">
        <v>99000</v>
      </c>
      <c r="BJ9" s="80">
        <v>0.5</v>
      </c>
      <c r="BL9" s="91">
        <v>45000</v>
      </c>
      <c r="BM9" s="80">
        <v>1.2</v>
      </c>
      <c r="BO9" s="80">
        <v>9</v>
      </c>
      <c r="BP9" s="80">
        <v>0.3</v>
      </c>
      <c r="BQ9" s="91">
        <f t="shared" si="6"/>
        <v>9.3000000000000007</v>
      </c>
      <c r="BT9" s="151">
        <v>114400</v>
      </c>
      <c r="BV9" s="80">
        <v>0.71834224999999963</v>
      </c>
    </row>
    <row r="10" spans="1:74" s="80" customFormat="1" ht="39.75" customHeight="1" x14ac:dyDescent="0.25">
      <c r="A10" s="81">
        <v>6</v>
      </c>
      <c r="B10" s="103" t="s">
        <v>175</v>
      </c>
      <c r="C10" s="103" t="s">
        <v>176</v>
      </c>
      <c r="D10" s="78" t="s">
        <v>187</v>
      </c>
      <c r="E10" s="77" t="s">
        <v>135</v>
      </c>
      <c r="F10" s="76"/>
      <c r="G10" s="107" t="s">
        <v>147</v>
      </c>
      <c r="H10" s="78" t="s">
        <v>151</v>
      </c>
      <c r="I10" s="102" t="s">
        <v>125</v>
      </c>
      <c r="J10" s="79" t="s">
        <v>94</v>
      </c>
      <c r="K10" s="101"/>
      <c r="L10" s="99"/>
      <c r="M10" s="100"/>
      <c r="N10" s="95"/>
      <c r="O10" s="101"/>
      <c r="P10" s="99"/>
      <c r="Q10" s="100"/>
      <c r="R10" s="95"/>
      <c r="S10" s="131">
        <f t="shared" si="1"/>
        <v>145132.74336283188</v>
      </c>
      <c r="T10" s="144"/>
      <c r="U10" s="133">
        <f t="shared" si="2"/>
        <v>1.9557522123893807</v>
      </c>
      <c r="V10" s="137"/>
      <c r="W10" s="111">
        <v>152000</v>
      </c>
      <c r="X10" s="158"/>
      <c r="Y10" s="115">
        <v>3.5236333333333332</v>
      </c>
      <c r="Z10" s="133"/>
      <c r="AA10" s="111">
        <v>226000</v>
      </c>
      <c r="AB10" s="116"/>
      <c r="AC10" s="111">
        <v>3.4569999999999999</v>
      </c>
      <c r="AD10" s="118"/>
      <c r="AE10" s="142">
        <f t="shared" si="7"/>
        <v>84070.796460176993</v>
      </c>
      <c r="AF10" s="110"/>
      <c r="AG10" s="143">
        <f t="shared" si="0"/>
        <v>2.8318584070796464</v>
      </c>
      <c r="AH10" s="155"/>
      <c r="AI10" s="111">
        <f t="shared" si="3"/>
        <v>147000</v>
      </c>
      <c r="AJ10" s="116"/>
      <c r="AK10" s="117">
        <v>3.28</v>
      </c>
      <c r="AL10" s="118"/>
      <c r="AM10" s="162">
        <v>50000</v>
      </c>
      <c r="AN10" s="110">
        <v>100000</v>
      </c>
      <c r="AO10" s="148">
        <v>1.8814791419332648</v>
      </c>
      <c r="AP10" s="155">
        <f t="shared" ref="AP10:AP17" si="8">AO10</f>
        <v>1.8814791419332648</v>
      </c>
      <c r="AQ10" s="147">
        <f t="shared" si="4"/>
        <v>164513.27433628321</v>
      </c>
      <c r="AR10" s="116"/>
      <c r="AS10" s="148">
        <f t="shared" si="5"/>
        <v>2.4221791087231392</v>
      </c>
      <c r="AT10" s="118"/>
      <c r="AU10" s="147"/>
      <c r="AV10" s="116"/>
      <c r="AW10" s="148"/>
      <c r="AX10" s="118"/>
      <c r="AY10" s="147"/>
      <c r="AZ10" s="116"/>
      <c r="BA10" s="148"/>
      <c r="BB10" s="118"/>
      <c r="BC10" s="125">
        <v>140000</v>
      </c>
      <c r="BD10" s="119">
        <f>AN10</f>
        <v>100000</v>
      </c>
      <c r="BE10" s="112">
        <v>1.4798286821888891</v>
      </c>
      <c r="BF10" s="184">
        <f>AP10</f>
        <v>1.8814791419332648</v>
      </c>
      <c r="BG10" s="186" t="s">
        <v>181</v>
      </c>
      <c r="BI10" s="80">
        <v>164000</v>
      </c>
      <c r="BJ10" s="80">
        <v>2.21</v>
      </c>
      <c r="BL10" s="91">
        <v>95000</v>
      </c>
      <c r="BM10" s="80">
        <v>3.2</v>
      </c>
      <c r="BO10" s="80">
        <v>14</v>
      </c>
      <c r="BP10" s="80">
        <v>0.7</v>
      </c>
      <c r="BQ10" s="91">
        <f t="shared" si="6"/>
        <v>14.7</v>
      </c>
      <c r="BT10" s="151">
        <v>185900</v>
      </c>
      <c r="BV10" s="80">
        <v>2.7370623928571471</v>
      </c>
    </row>
    <row r="11" spans="1:74" s="91" customFormat="1" ht="39.75" customHeight="1" x14ac:dyDescent="0.25">
      <c r="A11" s="81">
        <v>7</v>
      </c>
      <c r="B11" s="103" t="s">
        <v>175</v>
      </c>
      <c r="C11" s="103" t="s">
        <v>176</v>
      </c>
      <c r="D11" s="78" t="s">
        <v>188</v>
      </c>
      <c r="E11" s="77" t="s">
        <v>136</v>
      </c>
      <c r="F11" s="76"/>
      <c r="G11" s="107" t="s">
        <v>147</v>
      </c>
      <c r="H11" s="108" t="s">
        <v>152</v>
      </c>
      <c r="I11" s="102" t="s">
        <v>125</v>
      </c>
      <c r="J11" s="79" t="s">
        <v>94</v>
      </c>
      <c r="K11" s="16"/>
      <c r="L11" s="92"/>
      <c r="M11" s="104"/>
      <c r="N11" s="92"/>
      <c r="O11" s="16"/>
      <c r="P11" s="92"/>
      <c r="Q11" s="104"/>
      <c r="R11" s="92"/>
      <c r="S11" s="131">
        <f t="shared" si="1"/>
        <v>84070.796460176993</v>
      </c>
      <c r="T11" s="144"/>
      <c r="U11" s="133">
        <f t="shared" si="2"/>
        <v>1.5840707964601772</v>
      </c>
      <c r="V11" s="137"/>
      <c r="W11" s="111">
        <v>96000</v>
      </c>
      <c r="X11" s="158"/>
      <c r="Y11" s="133">
        <v>2.3586420000000001</v>
      </c>
      <c r="Z11" s="133"/>
      <c r="AA11" s="111">
        <v>126000</v>
      </c>
      <c r="AB11" s="110"/>
      <c r="AC11" s="111">
        <v>2.02</v>
      </c>
      <c r="AD11" s="110"/>
      <c r="AE11" s="161">
        <f t="shared" si="7"/>
        <v>44247.787610619474</v>
      </c>
      <c r="AF11" s="155">
        <f>AE11</f>
        <v>44247.787610619474</v>
      </c>
      <c r="AG11" s="143">
        <f t="shared" si="0"/>
        <v>3.0973451327433632</v>
      </c>
      <c r="AH11" s="155"/>
      <c r="AI11" s="111">
        <f t="shared" si="3"/>
        <v>96000.000000000015</v>
      </c>
      <c r="AJ11" s="110"/>
      <c r="AK11" s="111">
        <v>2.31</v>
      </c>
      <c r="AL11" s="110"/>
      <c r="AM11" s="147">
        <v>160000</v>
      </c>
      <c r="AN11" s="110"/>
      <c r="AO11" s="148">
        <v>1.6337287705538353</v>
      </c>
      <c r="AP11" s="155"/>
      <c r="AQ11" s="147">
        <f t="shared" si="4"/>
        <v>64424.778761061956</v>
      </c>
      <c r="AR11" s="110"/>
      <c r="AS11" s="148">
        <f t="shared" si="5"/>
        <v>2.0121038558786313</v>
      </c>
      <c r="AT11" s="110"/>
      <c r="AU11" s="147"/>
      <c r="AV11" s="110"/>
      <c r="AW11" s="148"/>
      <c r="AX11" s="110"/>
      <c r="AY11" s="147"/>
      <c r="AZ11" s="110"/>
      <c r="BA11" s="148"/>
      <c r="BB11" s="110"/>
      <c r="BC11" s="124">
        <v>80000</v>
      </c>
      <c r="BD11" s="120">
        <f>AE11</f>
        <v>44247.787610619474</v>
      </c>
      <c r="BE11" s="128">
        <v>1.4417814823333333</v>
      </c>
      <c r="BF11" s="103"/>
      <c r="BG11" s="105" t="s">
        <v>179</v>
      </c>
      <c r="BI11" s="91">
        <v>95000</v>
      </c>
      <c r="BJ11" s="91">
        <v>1.79</v>
      </c>
      <c r="BL11" s="91">
        <v>50000</v>
      </c>
      <c r="BM11" s="91">
        <v>3.5</v>
      </c>
      <c r="BO11" s="91">
        <v>9.3000000000000007</v>
      </c>
      <c r="BP11" s="91">
        <v>0.3</v>
      </c>
      <c r="BQ11" s="91">
        <f t="shared" si="6"/>
        <v>9.6000000000000014</v>
      </c>
      <c r="BT11" s="151">
        <v>72800</v>
      </c>
      <c r="BV11" s="91">
        <v>2.2736773571428532</v>
      </c>
    </row>
    <row r="12" spans="1:74" s="80" customFormat="1" ht="39.75" customHeight="1" x14ac:dyDescent="0.25">
      <c r="A12" s="81">
        <v>8</v>
      </c>
      <c r="B12" s="103" t="s">
        <v>175</v>
      </c>
      <c r="C12" s="103" t="s">
        <v>176</v>
      </c>
      <c r="D12" s="78" t="s">
        <v>189</v>
      </c>
      <c r="E12" s="77" t="s">
        <v>137</v>
      </c>
      <c r="F12" s="76"/>
      <c r="G12" s="107" t="s">
        <v>148</v>
      </c>
      <c r="H12" s="78" t="s">
        <v>151</v>
      </c>
      <c r="I12" s="102" t="s">
        <v>125</v>
      </c>
      <c r="J12" s="79" t="s">
        <v>94</v>
      </c>
      <c r="K12" s="16"/>
      <c r="L12" s="92"/>
      <c r="M12" s="104"/>
      <c r="N12" s="92"/>
      <c r="O12" s="16"/>
      <c r="P12" s="92"/>
      <c r="Q12" s="104"/>
      <c r="R12" s="92"/>
      <c r="S12" s="131">
        <f t="shared" si="1"/>
        <v>56637.168141592927</v>
      </c>
      <c r="T12" s="144"/>
      <c r="U12" s="133">
        <f t="shared" si="2"/>
        <v>8.8495575221238951E-2</v>
      </c>
      <c r="V12" s="137"/>
      <c r="W12" s="111">
        <v>74000</v>
      </c>
      <c r="X12" s="158"/>
      <c r="Y12" s="133">
        <v>0.19372850000000003</v>
      </c>
      <c r="Z12" s="133"/>
      <c r="AA12" s="111">
        <v>100000</v>
      </c>
      <c r="AB12" s="110"/>
      <c r="AC12" s="111">
        <v>0.192</v>
      </c>
      <c r="AD12" s="110"/>
      <c r="AE12" s="142">
        <f t="shared" si="7"/>
        <v>26548.672566371682</v>
      </c>
      <c r="AF12" s="155">
        <f t="shared" ref="AF12:AF16" si="9">AE12</f>
        <v>26548.672566371682</v>
      </c>
      <c r="AG12" s="143">
        <f t="shared" si="0"/>
        <v>0.66371681415929207</v>
      </c>
      <c r="AH12" s="155"/>
      <c r="AI12" s="111">
        <f t="shared" si="3"/>
        <v>74000</v>
      </c>
      <c r="AJ12" s="110"/>
      <c r="AK12" s="111">
        <v>0.22</v>
      </c>
      <c r="AL12" s="110"/>
      <c r="AM12" s="162">
        <v>40000</v>
      </c>
      <c r="AN12" s="110">
        <v>40000</v>
      </c>
      <c r="AO12" s="148">
        <v>8.0508785689714493E-2</v>
      </c>
      <c r="AP12" s="155">
        <f t="shared" si="8"/>
        <v>8.0508785689714493E-2</v>
      </c>
      <c r="AQ12" s="147">
        <f t="shared" si="4"/>
        <v>78230.088495575226</v>
      </c>
      <c r="AR12" s="110"/>
      <c r="AS12" s="148">
        <f t="shared" si="5"/>
        <v>0.26393708737182198</v>
      </c>
      <c r="AT12" s="110"/>
      <c r="AU12" s="147"/>
      <c r="AV12" s="110"/>
      <c r="AW12" s="148"/>
      <c r="AX12" s="110"/>
      <c r="AY12" s="147"/>
      <c r="AZ12" s="110"/>
      <c r="BA12" s="148"/>
      <c r="BB12" s="110"/>
      <c r="BC12" s="124">
        <v>50000</v>
      </c>
      <c r="BD12" s="103">
        <f>AN12</f>
        <v>40000</v>
      </c>
      <c r="BE12" s="112">
        <v>4.6568839739583333E-2</v>
      </c>
      <c r="BF12" s="184">
        <f>AP12</f>
        <v>8.0508785689714493E-2</v>
      </c>
      <c r="BG12" s="105"/>
      <c r="BI12" s="80">
        <v>64000</v>
      </c>
      <c r="BJ12" s="80">
        <v>0.1</v>
      </c>
      <c r="BL12" s="91">
        <v>30000</v>
      </c>
      <c r="BM12" s="80">
        <v>0.75</v>
      </c>
      <c r="BO12" s="80">
        <v>7</v>
      </c>
      <c r="BP12" s="80">
        <v>0.4</v>
      </c>
      <c r="BQ12" s="91">
        <f t="shared" si="6"/>
        <v>7.4</v>
      </c>
      <c r="BT12" s="152">
        <v>88400</v>
      </c>
      <c r="BV12" s="80">
        <v>0.2982489087301588</v>
      </c>
    </row>
    <row r="13" spans="1:74" s="80" customFormat="1" ht="39.75" customHeight="1" x14ac:dyDescent="0.25">
      <c r="A13" s="81">
        <v>9</v>
      </c>
      <c r="B13" s="103" t="s">
        <v>175</v>
      </c>
      <c r="C13" s="103" t="s">
        <v>176</v>
      </c>
      <c r="D13" s="78" t="s">
        <v>190</v>
      </c>
      <c r="E13" s="77" t="s">
        <v>138</v>
      </c>
      <c r="F13" s="76"/>
      <c r="G13" s="107" t="s">
        <v>148</v>
      </c>
      <c r="H13" s="78" t="s">
        <v>153</v>
      </c>
      <c r="I13" s="102" t="s">
        <v>125</v>
      </c>
      <c r="J13" s="79" t="s">
        <v>94</v>
      </c>
      <c r="K13" s="101"/>
      <c r="L13" s="99"/>
      <c r="M13" s="100"/>
      <c r="N13" s="95"/>
      <c r="O13" s="101"/>
      <c r="P13" s="99"/>
      <c r="Q13" s="100"/>
      <c r="R13" s="95"/>
      <c r="S13" s="131">
        <f t="shared" si="1"/>
        <v>47787.610619469029</v>
      </c>
      <c r="T13" s="144"/>
      <c r="U13" s="133">
        <f t="shared" si="2"/>
        <v>0.18584070796460178</v>
      </c>
      <c r="V13" s="137"/>
      <c r="W13" s="111">
        <v>35000</v>
      </c>
      <c r="X13" s="158"/>
      <c r="Y13" s="115">
        <v>0.30630250000000003</v>
      </c>
      <c r="Z13" s="133"/>
      <c r="AA13" s="111">
        <v>72000</v>
      </c>
      <c r="AB13" s="116"/>
      <c r="AC13" s="111">
        <v>0.309</v>
      </c>
      <c r="AD13" s="118"/>
      <c r="AE13" s="161">
        <f t="shared" si="7"/>
        <v>22123.893805309737</v>
      </c>
      <c r="AF13" s="155">
        <f t="shared" si="9"/>
        <v>22123.893805309737</v>
      </c>
      <c r="AG13" s="143">
        <f t="shared" si="0"/>
        <v>0.47787610619469034</v>
      </c>
      <c r="AH13" s="155"/>
      <c r="AI13" s="111">
        <f t="shared" si="3"/>
        <v>50000</v>
      </c>
      <c r="AJ13" s="116"/>
      <c r="AK13" s="117">
        <v>0.34</v>
      </c>
      <c r="AL13" s="118"/>
      <c r="AM13" s="147">
        <v>30000</v>
      </c>
      <c r="AN13" s="110"/>
      <c r="AO13" s="148">
        <v>0.19324310147918819</v>
      </c>
      <c r="AP13" s="155"/>
      <c r="AQ13" s="147">
        <f t="shared" si="4"/>
        <v>49469.026548672569</v>
      </c>
      <c r="AR13" s="116"/>
      <c r="AS13" s="148">
        <f t="shared" si="5"/>
        <v>0.38534770332911905</v>
      </c>
      <c r="AT13" s="118"/>
      <c r="AU13" s="147"/>
      <c r="AV13" s="116"/>
      <c r="AW13" s="148"/>
      <c r="AX13" s="118"/>
      <c r="AY13" s="147"/>
      <c r="AZ13" s="116"/>
      <c r="BA13" s="148"/>
      <c r="BB13" s="118"/>
      <c r="BC13" s="125">
        <v>35000</v>
      </c>
      <c r="BD13" s="163">
        <f>AE13</f>
        <v>22123.893805309737</v>
      </c>
      <c r="BE13" s="112">
        <v>0.15865387420833332</v>
      </c>
      <c r="BF13" s="113"/>
      <c r="BG13" s="105" t="s">
        <v>179</v>
      </c>
      <c r="BI13" s="80">
        <v>54000</v>
      </c>
      <c r="BJ13" s="80">
        <v>0.21</v>
      </c>
      <c r="BL13" s="91">
        <v>25000</v>
      </c>
      <c r="BM13" s="80">
        <v>0.54</v>
      </c>
      <c r="BO13" s="80">
        <v>5</v>
      </c>
      <c r="BQ13" s="91">
        <f t="shared" si="6"/>
        <v>5</v>
      </c>
      <c r="BT13" s="152">
        <v>55900</v>
      </c>
      <c r="BV13" s="80">
        <v>0.4354429047619045</v>
      </c>
    </row>
    <row r="14" spans="1:74" s="91" customFormat="1" ht="39.6" customHeight="1" x14ac:dyDescent="0.25">
      <c r="A14" s="81">
        <v>10</v>
      </c>
      <c r="B14" s="103" t="s">
        <v>175</v>
      </c>
      <c r="C14" s="103" t="s">
        <v>176</v>
      </c>
      <c r="D14" s="78" t="s">
        <v>191</v>
      </c>
      <c r="E14" s="77" t="s">
        <v>139</v>
      </c>
      <c r="F14" s="76"/>
      <c r="G14" s="107" t="s">
        <v>146</v>
      </c>
      <c r="H14" s="78" t="s">
        <v>151</v>
      </c>
      <c r="I14" s="102" t="s">
        <v>125</v>
      </c>
      <c r="J14" s="79" t="s">
        <v>94</v>
      </c>
      <c r="K14" s="16"/>
      <c r="L14" s="92"/>
      <c r="M14" s="104"/>
      <c r="N14" s="92"/>
      <c r="O14" s="16"/>
      <c r="P14" s="92"/>
      <c r="Q14" s="104"/>
      <c r="R14" s="92"/>
      <c r="S14" s="109">
        <f t="shared" si="1"/>
        <v>74336.283185840715</v>
      </c>
      <c r="T14" s="134"/>
      <c r="U14" s="133">
        <f t="shared" si="2"/>
        <v>0.44247787610619471</v>
      </c>
      <c r="V14" s="134"/>
      <c r="W14" s="111">
        <v>96000</v>
      </c>
      <c r="X14" s="160"/>
      <c r="Y14" s="133">
        <v>0.85847249999999997</v>
      </c>
      <c r="Z14" s="133"/>
      <c r="AA14" s="111">
        <v>146000</v>
      </c>
      <c r="AB14" s="110"/>
      <c r="AC14" s="111">
        <v>0.58579999999999999</v>
      </c>
      <c r="AD14" s="110"/>
      <c r="AE14" s="161">
        <f>BL14/1.13</f>
        <v>39823.008849557526</v>
      </c>
      <c r="AF14" s="155">
        <f t="shared" si="9"/>
        <v>39823.008849557526</v>
      </c>
      <c r="AG14" s="143">
        <f t="shared" si="0"/>
        <v>1.3274336283185841</v>
      </c>
      <c r="AH14" s="155"/>
      <c r="AI14" s="111">
        <f t="shared" si="3"/>
        <v>93200</v>
      </c>
      <c r="AJ14" s="110"/>
      <c r="AK14" s="111">
        <v>0.82</v>
      </c>
      <c r="AL14" s="110"/>
      <c r="AM14" s="147">
        <v>50000</v>
      </c>
      <c r="AN14" s="110"/>
      <c r="AO14" s="148">
        <v>0.43757841348469223</v>
      </c>
      <c r="AP14" s="155"/>
      <c r="AQ14" s="147">
        <f t="shared" si="4"/>
        <v>79380.530973451328</v>
      </c>
      <c r="AR14" s="110"/>
      <c r="AS14" s="148">
        <f t="shared" si="5"/>
        <v>0.67958316477033343</v>
      </c>
      <c r="AT14" s="110"/>
      <c r="AU14" s="147"/>
      <c r="AV14" s="110"/>
      <c r="AW14" s="148"/>
      <c r="AX14" s="110"/>
      <c r="AY14" s="147"/>
      <c r="AZ14" s="110"/>
      <c r="BA14" s="148"/>
      <c r="BB14" s="110"/>
      <c r="BC14" s="124">
        <v>70000</v>
      </c>
      <c r="BD14" s="163">
        <f t="shared" ref="BD14:BD16" si="10">AE14</f>
        <v>39823.008849557526</v>
      </c>
      <c r="BE14" s="128">
        <v>0.3482200664166667</v>
      </c>
      <c r="BF14" s="103"/>
      <c r="BG14" s="105" t="s">
        <v>179</v>
      </c>
      <c r="BI14" s="91">
        <v>84000</v>
      </c>
      <c r="BJ14" s="91">
        <v>0.5</v>
      </c>
      <c r="BL14" s="91">
        <v>45000</v>
      </c>
      <c r="BM14" s="91">
        <v>1.5</v>
      </c>
      <c r="BO14" s="91">
        <v>9</v>
      </c>
      <c r="BP14" s="91">
        <v>0.32</v>
      </c>
      <c r="BQ14" s="91">
        <f t="shared" si="6"/>
        <v>9.32</v>
      </c>
      <c r="BT14" s="152">
        <v>89700</v>
      </c>
      <c r="BV14" s="91">
        <v>0.76792897619047673</v>
      </c>
    </row>
    <row r="15" spans="1:74" s="80" customFormat="1" ht="39.75" customHeight="1" x14ac:dyDescent="0.25">
      <c r="A15" s="81">
        <v>11</v>
      </c>
      <c r="B15" s="103" t="s">
        <v>175</v>
      </c>
      <c r="C15" s="103" t="s">
        <v>176</v>
      </c>
      <c r="D15" s="78" t="s">
        <v>192</v>
      </c>
      <c r="E15" s="77" t="s">
        <v>140</v>
      </c>
      <c r="F15" s="76"/>
      <c r="G15" s="107" t="s">
        <v>146</v>
      </c>
      <c r="H15" s="78" t="s">
        <v>151</v>
      </c>
      <c r="I15" s="102" t="s">
        <v>125</v>
      </c>
      <c r="J15" s="79" t="s">
        <v>94</v>
      </c>
      <c r="K15" s="16"/>
      <c r="L15" s="92"/>
      <c r="M15" s="104"/>
      <c r="N15" s="92"/>
      <c r="O15" s="16"/>
      <c r="P15" s="92"/>
      <c r="Q15" s="104"/>
      <c r="R15" s="92"/>
      <c r="S15" s="109">
        <f t="shared" si="1"/>
        <v>66460.176991150453</v>
      </c>
      <c r="T15" s="134"/>
      <c r="U15" s="133">
        <f t="shared" si="2"/>
        <v>0.33628318584070799</v>
      </c>
      <c r="V15" s="134"/>
      <c r="W15" s="111">
        <v>87000</v>
      </c>
      <c r="X15" s="160"/>
      <c r="Y15" s="133">
        <v>0.61969250000000009</v>
      </c>
      <c r="Z15" s="133"/>
      <c r="AA15" s="111">
        <v>101000</v>
      </c>
      <c r="AB15" s="110"/>
      <c r="AC15" s="111">
        <v>0.44350000000000001</v>
      </c>
      <c r="AD15" s="110"/>
      <c r="AE15" s="161">
        <f>BL15/1.13</f>
        <v>39823.008849557526</v>
      </c>
      <c r="AF15" s="155">
        <f t="shared" si="9"/>
        <v>39823.008849557526</v>
      </c>
      <c r="AG15" s="143">
        <f t="shared" si="0"/>
        <v>1.3274336283185841</v>
      </c>
      <c r="AH15" s="155"/>
      <c r="AI15" s="111">
        <f>BQ15*10000</f>
        <v>83200</v>
      </c>
      <c r="AJ15" s="110"/>
      <c r="AK15" s="111">
        <v>0.61</v>
      </c>
      <c r="AL15" s="110"/>
      <c r="AM15" s="147">
        <v>50000</v>
      </c>
      <c r="AN15" s="110"/>
      <c r="AO15" s="148">
        <v>0.32256704506363953</v>
      </c>
      <c r="AP15" s="155"/>
      <c r="AQ15" s="147">
        <f t="shared" si="4"/>
        <v>57522.123893805314</v>
      </c>
      <c r="AR15" s="110"/>
      <c r="AS15" s="148">
        <f t="shared" si="5"/>
        <v>0.5708644683242029</v>
      </c>
      <c r="AT15" s="110"/>
      <c r="AU15" s="147"/>
      <c r="AV15" s="110"/>
      <c r="AW15" s="148"/>
      <c r="AX15" s="110"/>
      <c r="AY15" s="147"/>
      <c r="AZ15" s="110"/>
      <c r="BA15" s="148"/>
      <c r="BB15" s="110"/>
      <c r="BC15" s="124">
        <v>60000</v>
      </c>
      <c r="BD15" s="163">
        <f t="shared" si="10"/>
        <v>39823.008849557526</v>
      </c>
      <c r="BE15" s="112">
        <v>0.23734624791666667</v>
      </c>
      <c r="BF15" s="113"/>
      <c r="BG15" s="105" t="s">
        <v>179</v>
      </c>
      <c r="BI15" s="80">
        <v>75100</v>
      </c>
      <c r="BJ15" s="80">
        <v>0.38</v>
      </c>
      <c r="BL15" s="91">
        <v>45000</v>
      </c>
      <c r="BM15" s="80">
        <v>1.5</v>
      </c>
      <c r="BO15" s="80">
        <v>8</v>
      </c>
      <c r="BP15" s="80">
        <v>0.32</v>
      </c>
      <c r="BQ15" s="91">
        <f t="shared" si="6"/>
        <v>8.32</v>
      </c>
      <c r="BT15" s="152">
        <v>65000</v>
      </c>
      <c r="BV15" s="80">
        <v>0.64507684920634922</v>
      </c>
    </row>
    <row r="16" spans="1:74" s="80" customFormat="1" ht="39.75" customHeight="1" x14ac:dyDescent="0.25">
      <c r="A16" s="81">
        <v>12</v>
      </c>
      <c r="B16" s="103" t="s">
        <v>175</v>
      </c>
      <c r="C16" s="103" t="s">
        <v>176</v>
      </c>
      <c r="D16" s="78" t="s">
        <v>193</v>
      </c>
      <c r="E16" s="77" t="s">
        <v>141</v>
      </c>
      <c r="F16" s="76"/>
      <c r="G16" s="107" t="s">
        <v>147</v>
      </c>
      <c r="H16" s="108" t="s">
        <v>152</v>
      </c>
      <c r="I16" s="102" t="s">
        <v>125</v>
      </c>
      <c r="J16" s="79" t="s">
        <v>94</v>
      </c>
      <c r="K16" s="101"/>
      <c r="L16" s="99"/>
      <c r="M16" s="100"/>
      <c r="N16" s="95"/>
      <c r="O16" s="101"/>
      <c r="P16" s="99"/>
      <c r="Q16" s="100"/>
      <c r="R16" s="95"/>
      <c r="S16" s="109">
        <f t="shared" si="1"/>
        <v>90530.973451327445</v>
      </c>
      <c r="T16" s="135"/>
      <c r="U16" s="133">
        <f t="shared" si="2"/>
        <v>1.6725663716814161</v>
      </c>
      <c r="V16" s="122"/>
      <c r="W16" s="111">
        <v>96000</v>
      </c>
      <c r="X16" s="160"/>
      <c r="Y16" s="115">
        <v>2.3586420000000001</v>
      </c>
      <c r="Z16" s="133"/>
      <c r="AA16" s="111">
        <v>126000</v>
      </c>
      <c r="AB16" s="116"/>
      <c r="AC16" s="111">
        <v>2.0586000000000002</v>
      </c>
      <c r="AD16" s="118"/>
      <c r="AE16" s="161">
        <f t="shared" ref="AE16" si="11">BL16/1.13</f>
        <v>44247.787610619474</v>
      </c>
      <c r="AF16" s="155">
        <f t="shared" si="9"/>
        <v>44247.787610619474</v>
      </c>
      <c r="AG16" s="143">
        <f t="shared" si="0"/>
        <v>3.0973451327433632</v>
      </c>
      <c r="AH16" s="155"/>
      <c r="AI16" s="111">
        <f t="shared" si="3"/>
        <v>96000.000000000015</v>
      </c>
      <c r="AJ16" s="116"/>
      <c r="AK16" s="117">
        <v>2.29</v>
      </c>
      <c r="AL16" s="118"/>
      <c r="AM16" s="147">
        <v>160000</v>
      </c>
      <c r="AN16" s="110"/>
      <c r="AO16" s="148">
        <v>1.6337287705538353</v>
      </c>
      <c r="AP16" s="155"/>
      <c r="AQ16" s="147">
        <f t="shared" si="4"/>
        <v>103539.82300884956</v>
      </c>
      <c r="AR16" s="116"/>
      <c r="AS16" s="148">
        <f t="shared" si="5"/>
        <v>1.9930752844500594</v>
      </c>
      <c r="AT16" s="118"/>
      <c r="AU16" s="147"/>
      <c r="AV16" s="116"/>
      <c r="AW16" s="148"/>
      <c r="AX16" s="118"/>
      <c r="AY16" s="147"/>
      <c r="AZ16" s="116"/>
      <c r="BA16" s="148"/>
      <c r="BB16" s="118"/>
      <c r="BC16" s="125">
        <v>90000</v>
      </c>
      <c r="BD16" s="163">
        <f t="shared" si="10"/>
        <v>44247.787610619474</v>
      </c>
      <c r="BE16" s="112">
        <v>1.4417814823333333</v>
      </c>
      <c r="BF16" s="113"/>
      <c r="BG16" s="105" t="s">
        <v>179</v>
      </c>
      <c r="BI16" s="80">
        <v>102300</v>
      </c>
      <c r="BJ16" s="80">
        <v>1.89</v>
      </c>
      <c r="BL16" s="91">
        <v>50000</v>
      </c>
      <c r="BM16" s="80">
        <v>3.5</v>
      </c>
      <c r="BO16" s="80">
        <v>9.3000000000000007</v>
      </c>
      <c r="BP16" s="80">
        <v>0.3</v>
      </c>
      <c r="BQ16" s="91">
        <f t="shared" si="6"/>
        <v>9.6000000000000014</v>
      </c>
      <c r="BT16" s="152">
        <v>117000</v>
      </c>
      <c r="BV16" s="80">
        <v>2.2521750714285669</v>
      </c>
    </row>
    <row r="17" spans="1:74" s="91" customFormat="1" ht="39.75" customHeight="1" x14ac:dyDescent="0.25">
      <c r="A17" s="81">
        <v>13</v>
      </c>
      <c r="B17" s="103" t="s">
        <v>175</v>
      </c>
      <c r="C17" s="103" t="s">
        <v>176</v>
      </c>
      <c r="D17" s="78" t="s">
        <v>194</v>
      </c>
      <c r="E17" s="77" t="s">
        <v>142</v>
      </c>
      <c r="F17" s="76"/>
      <c r="G17" s="107" t="s">
        <v>147</v>
      </c>
      <c r="H17" s="78" t="s">
        <v>151</v>
      </c>
      <c r="I17" s="102" t="s">
        <v>125</v>
      </c>
      <c r="J17" s="79" t="s">
        <v>94</v>
      </c>
      <c r="K17" s="16"/>
      <c r="L17" s="92"/>
      <c r="M17" s="104"/>
      <c r="N17" s="92"/>
      <c r="O17" s="16"/>
      <c r="P17" s="92"/>
      <c r="Q17" s="104"/>
      <c r="R17" s="92"/>
      <c r="S17" s="109">
        <f t="shared" si="1"/>
        <v>116460.17699115045</v>
      </c>
      <c r="T17" s="134"/>
      <c r="U17" s="133">
        <f t="shared" si="2"/>
        <v>1.6548672566371685</v>
      </c>
      <c r="V17" s="134"/>
      <c r="W17" s="111">
        <v>102000</v>
      </c>
      <c r="X17" s="160"/>
      <c r="Y17" s="133">
        <v>2.8052574999999997</v>
      </c>
      <c r="Z17" s="133"/>
      <c r="AA17" s="111">
        <v>200000</v>
      </c>
      <c r="AB17" s="110"/>
      <c r="AC17" s="111">
        <v>1.8971</v>
      </c>
      <c r="AD17" s="110"/>
      <c r="AE17" s="142">
        <f>BL17/1.13</f>
        <v>44247.787610619474</v>
      </c>
      <c r="AF17" s="110"/>
      <c r="AG17" s="143">
        <f t="shared" si="0"/>
        <v>2.4778761061946901</v>
      </c>
      <c r="AH17" s="155"/>
      <c r="AI17" s="111">
        <f t="shared" si="3"/>
        <v>94500</v>
      </c>
      <c r="AJ17" s="110"/>
      <c r="AK17" s="111">
        <v>2.54</v>
      </c>
      <c r="AL17" s="110"/>
      <c r="AM17" s="162">
        <v>50000</v>
      </c>
      <c r="AN17" s="110">
        <v>100000</v>
      </c>
      <c r="AO17" s="148">
        <v>1.6044440261437911</v>
      </c>
      <c r="AP17" s="155">
        <f t="shared" si="8"/>
        <v>1.6044440261437911</v>
      </c>
      <c r="AQ17" s="147">
        <f t="shared" si="4"/>
        <v>120796.46017699117</v>
      </c>
      <c r="AR17" s="110"/>
      <c r="AS17" s="148">
        <f t="shared" si="5"/>
        <v>2.1162645104649505</v>
      </c>
      <c r="AT17" s="110"/>
      <c r="AU17" s="147"/>
      <c r="AV17" s="110"/>
      <c r="AW17" s="148"/>
      <c r="AX17" s="110"/>
      <c r="AY17" s="147"/>
      <c r="AZ17" s="110"/>
      <c r="BA17" s="148"/>
      <c r="BB17" s="110"/>
      <c r="BC17" s="124">
        <v>100000</v>
      </c>
      <c r="BD17" s="103">
        <f>AN17</f>
        <v>100000</v>
      </c>
      <c r="BE17" s="128">
        <v>1.3241003394305557</v>
      </c>
      <c r="BF17" s="120">
        <f>AP17</f>
        <v>1.6044440261437911</v>
      </c>
      <c r="BG17" s="185" t="s">
        <v>180</v>
      </c>
      <c r="BI17" s="91">
        <v>131600</v>
      </c>
      <c r="BJ17" s="91">
        <v>1.87</v>
      </c>
      <c r="BL17" s="91">
        <v>50000</v>
      </c>
      <c r="BM17" s="91">
        <v>2.8</v>
      </c>
      <c r="BO17" s="91">
        <v>9</v>
      </c>
      <c r="BP17" s="91">
        <v>0.45</v>
      </c>
      <c r="BQ17" s="91">
        <f t="shared" si="6"/>
        <v>9.4499999999999993</v>
      </c>
      <c r="BT17" s="152">
        <v>136500</v>
      </c>
      <c r="BV17" s="91">
        <v>2.391378896825394</v>
      </c>
    </row>
    <row r="18" spans="1:74" s="80" customFormat="1" ht="39.75" customHeight="1" x14ac:dyDescent="0.25">
      <c r="A18" s="81">
        <v>14</v>
      </c>
      <c r="B18" s="103" t="s">
        <v>175</v>
      </c>
      <c r="C18" s="103" t="s">
        <v>176</v>
      </c>
      <c r="D18" s="78" t="s">
        <v>195</v>
      </c>
      <c r="E18" s="77" t="s">
        <v>143</v>
      </c>
      <c r="F18" s="76"/>
      <c r="G18" s="107" t="s">
        <v>147</v>
      </c>
      <c r="H18" s="78" t="s">
        <v>151</v>
      </c>
      <c r="I18" s="102" t="s">
        <v>125</v>
      </c>
      <c r="J18" s="79" t="s">
        <v>94</v>
      </c>
      <c r="K18" s="16"/>
      <c r="L18" s="92"/>
      <c r="M18" s="104"/>
      <c r="N18" s="92"/>
      <c r="O18" s="16"/>
      <c r="P18" s="92"/>
      <c r="Q18" s="104"/>
      <c r="R18" s="92"/>
      <c r="S18" s="109">
        <f t="shared" si="1"/>
        <v>99734.513274336292</v>
      </c>
      <c r="T18" s="134"/>
      <c r="U18" s="133">
        <f t="shared" si="2"/>
        <v>1.4070796460176993</v>
      </c>
      <c r="V18" s="134"/>
      <c r="W18" s="111">
        <v>60000</v>
      </c>
      <c r="X18" s="160"/>
      <c r="Y18" s="133">
        <v>2.2932239999999999</v>
      </c>
      <c r="Z18" s="133"/>
      <c r="AA18" s="111">
        <v>175000</v>
      </c>
      <c r="AB18" s="110"/>
      <c r="AC18" s="111">
        <v>1.4512</v>
      </c>
      <c r="AD18" s="110"/>
      <c r="AE18" s="142">
        <f>BL18/1.13</f>
        <v>44247.787610619474</v>
      </c>
      <c r="AF18" s="110"/>
      <c r="AG18" s="143">
        <f t="shared" si="0"/>
        <v>2.4778761061946901</v>
      </c>
      <c r="AH18" s="155"/>
      <c r="AI18" s="111">
        <f t="shared" si="3"/>
        <v>88800.000000000015</v>
      </c>
      <c r="AJ18" s="110"/>
      <c r="AK18" s="111">
        <v>2.17</v>
      </c>
      <c r="AL18" s="110"/>
      <c r="AM18" s="162">
        <v>100000</v>
      </c>
      <c r="AN18" s="110">
        <v>50000</v>
      </c>
      <c r="AO18" s="148">
        <v>1.3422596050911595</v>
      </c>
      <c r="AP18" s="155">
        <f>AO18</f>
        <v>1.3422596050911595</v>
      </c>
      <c r="AQ18" s="147">
        <f t="shared" si="4"/>
        <v>92035.398230088511</v>
      </c>
      <c r="AR18" s="110"/>
      <c r="AS18" s="148">
        <f t="shared" si="5"/>
        <v>1.8508766118836917</v>
      </c>
      <c r="AT18" s="110"/>
      <c r="AU18" s="147"/>
      <c r="AV18" s="110"/>
      <c r="AW18" s="148"/>
      <c r="AX18" s="110"/>
      <c r="AY18" s="147"/>
      <c r="AZ18" s="110"/>
      <c r="BA18" s="148"/>
      <c r="BB18" s="110"/>
      <c r="BC18" s="124">
        <v>55000</v>
      </c>
      <c r="BD18" s="103">
        <f>AN18</f>
        <v>50000</v>
      </c>
      <c r="BE18" s="112">
        <v>1.1848817218680556</v>
      </c>
      <c r="BF18" s="120">
        <f>AP18</f>
        <v>1.3422596050911595</v>
      </c>
      <c r="BG18" s="185" t="s">
        <v>180</v>
      </c>
      <c r="BI18" s="80">
        <v>112700</v>
      </c>
      <c r="BJ18" s="80">
        <v>1.59</v>
      </c>
      <c r="BL18" s="91">
        <v>50000</v>
      </c>
      <c r="BM18" s="80">
        <v>2.8</v>
      </c>
      <c r="BO18" s="80">
        <v>8.5</v>
      </c>
      <c r="BP18" s="80">
        <v>0.38</v>
      </c>
      <c r="BQ18" s="91">
        <f t="shared" si="6"/>
        <v>8.8800000000000008</v>
      </c>
      <c r="BT18" s="152">
        <v>104000</v>
      </c>
      <c r="BV18" s="80">
        <v>2.0914905714285714</v>
      </c>
    </row>
    <row r="19" spans="1:74" s="80" customFormat="1" ht="39.75" customHeight="1" x14ac:dyDescent="0.25">
      <c r="A19" s="81">
        <v>15</v>
      </c>
      <c r="B19" s="103" t="s">
        <v>175</v>
      </c>
      <c r="C19" s="103" t="s">
        <v>176</v>
      </c>
      <c r="D19" s="78" t="s">
        <v>196</v>
      </c>
      <c r="E19" s="106" t="s">
        <v>128</v>
      </c>
      <c r="F19" s="76"/>
      <c r="G19" s="218" t="s">
        <v>149</v>
      </c>
      <c r="H19" s="78" t="s">
        <v>151</v>
      </c>
      <c r="I19" s="102" t="s">
        <v>125</v>
      </c>
      <c r="J19" s="79" t="s">
        <v>94</v>
      </c>
      <c r="K19" s="101"/>
      <c r="L19" s="99"/>
      <c r="M19" s="100"/>
      <c r="N19" s="95"/>
      <c r="O19" s="101"/>
      <c r="P19" s="99"/>
      <c r="Q19" s="100"/>
      <c r="R19" s="95"/>
      <c r="S19" s="224">
        <f t="shared" si="1"/>
        <v>80707.964601769912</v>
      </c>
      <c r="T19" s="135"/>
      <c r="U19" s="133">
        <f t="shared" si="2"/>
        <v>0.61946902654867253</v>
      </c>
      <c r="V19" s="122"/>
      <c r="W19" s="111">
        <v>95000</v>
      </c>
      <c r="X19" s="255"/>
      <c r="Y19" s="115">
        <v>0.78606050000000016</v>
      </c>
      <c r="Z19" s="133"/>
      <c r="AA19" s="111">
        <v>135000</v>
      </c>
      <c r="AB19" s="116"/>
      <c r="AC19" s="111">
        <v>0.56689999999999996</v>
      </c>
      <c r="AD19" s="118"/>
      <c r="AE19" s="246">
        <f>BL19/1.13</f>
        <v>44247.787610619474</v>
      </c>
      <c r="AF19" s="243">
        <f>AE19</f>
        <v>44247.787610619474</v>
      </c>
      <c r="AG19" s="143">
        <f t="shared" si="0"/>
        <v>1.3274336283185841</v>
      </c>
      <c r="AH19" s="155"/>
      <c r="AI19" s="250">
        <v>93000</v>
      </c>
      <c r="AJ19" s="116"/>
      <c r="AK19" s="117">
        <v>0.95</v>
      </c>
      <c r="AL19" s="118"/>
      <c r="AM19" s="222">
        <v>50000</v>
      </c>
      <c r="AN19" s="257"/>
      <c r="AO19" s="148">
        <v>0.42321722738218098</v>
      </c>
      <c r="AP19" s="118"/>
      <c r="AQ19" s="222">
        <f>BT19/1.13</f>
        <v>101238.93805309736</v>
      </c>
      <c r="AR19" s="116"/>
      <c r="AS19" s="148">
        <f t="shared" si="5"/>
        <v>0.65628671512852998</v>
      </c>
      <c r="AT19" s="118"/>
      <c r="AU19" s="147"/>
      <c r="AV19" s="116"/>
      <c r="AW19" s="148"/>
      <c r="AX19" s="118"/>
      <c r="AY19" s="147"/>
      <c r="AZ19" s="116"/>
      <c r="BA19" s="148"/>
      <c r="BB19" s="118"/>
      <c r="BC19" s="220">
        <v>80000</v>
      </c>
      <c r="BD19" s="224">
        <f>AF19</f>
        <v>44247.787610619474</v>
      </c>
      <c r="BE19" s="112">
        <v>0.44141285166666666</v>
      </c>
      <c r="BF19" s="113"/>
      <c r="BG19" s="105" t="s">
        <v>179</v>
      </c>
      <c r="BI19" s="80">
        <v>91200</v>
      </c>
      <c r="BJ19" s="80">
        <v>0.7</v>
      </c>
      <c r="BL19" s="91">
        <v>50000</v>
      </c>
      <c r="BM19" s="80">
        <v>1.5</v>
      </c>
      <c r="BO19" s="80">
        <v>9</v>
      </c>
      <c r="BP19" s="80">
        <v>0.3</v>
      </c>
      <c r="BQ19" s="91">
        <f t="shared" si="6"/>
        <v>9.3000000000000007</v>
      </c>
      <c r="BT19" s="259">
        <v>114400</v>
      </c>
      <c r="BV19" s="80">
        <v>0.74160398809523875</v>
      </c>
    </row>
    <row r="20" spans="1:74" s="91" customFormat="1" ht="39.75" customHeight="1" x14ac:dyDescent="0.25">
      <c r="A20" s="81">
        <v>16</v>
      </c>
      <c r="B20" s="103" t="s">
        <v>175</v>
      </c>
      <c r="C20" s="103" t="s">
        <v>176</v>
      </c>
      <c r="D20" s="78" t="s">
        <v>197</v>
      </c>
      <c r="E20" s="106" t="s">
        <v>129</v>
      </c>
      <c r="F20" s="76"/>
      <c r="G20" s="219"/>
      <c r="H20" s="78" t="s">
        <v>151</v>
      </c>
      <c r="I20" s="102" t="s">
        <v>125</v>
      </c>
      <c r="J20" s="79" t="s">
        <v>94</v>
      </c>
      <c r="K20" s="16"/>
      <c r="L20" s="92"/>
      <c r="M20" s="104"/>
      <c r="N20" s="92"/>
      <c r="O20" s="16"/>
      <c r="P20" s="92"/>
      <c r="Q20" s="104"/>
      <c r="R20" s="92"/>
      <c r="S20" s="245"/>
      <c r="T20" s="134"/>
      <c r="U20" s="133">
        <f t="shared" si="2"/>
        <v>0.54867256637168149</v>
      </c>
      <c r="V20" s="134"/>
      <c r="W20" s="111"/>
      <c r="X20" s="256"/>
      <c r="Y20" s="133">
        <v>0.63119250000000005</v>
      </c>
      <c r="Z20" s="133"/>
      <c r="AA20" s="111"/>
      <c r="AB20" s="110"/>
      <c r="AC20" s="111">
        <v>0.48680000000000001</v>
      </c>
      <c r="AD20" s="110"/>
      <c r="AE20" s="247"/>
      <c r="AF20" s="244"/>
      <c r="AG20" s="143">
        <f t="shared" si="0"/>
        <v>1.3274336283185841</v>
      </c>
      <c r="AH20" s="155"/>
      <c r="AI20" s="251"/>
      <c r="AJ20" s="110"/>
      <c r="AK20" s="111">
        <v>0.88</v>
      </c>
      <c r="AL20" s="110"/>
      <c r="AM20" s="223"/>
      <c r="AN20" s="258"/>
      <c r="AO20" s="148">
        <v>0.35444754317165467</v>
      </c>
      <c r="AP20" s="110"/>
      <c r="AQ20" s="223"/>
      <c r="AR20" s="110"/>
      <c r="AS20" s="148">
        <f t="shared" si="5"/>
        <v>0.42614583860092758</v>
      </c>
      <c r="AT20" s="110"/>
      <c r="AU20" s="147"/>
      <c r="AV20" s="110"/>
      <c r="AW20" s="148"/>
      <c r="AX20" s="110"/>
      <c r="AY20" s="147"/>
      <c r="AZ20" s="110"/>
      <c r="BA20" s="148"/>
      <c r="BB20" s="110"/>
      <c r="BC20" s="221"/>
      <c r="BD20" s="225"/>
      <c r="BE20" s="128">
        <v>0.42502504266666669</v>
      </c>
      <c r="BF20" s="103"/>
      <c r="BG20" s="105" t="s">
        <v>179</v>
      </c>
      <c r="BJ20" s="91">
        <v>0.62</v>
      </c>
      <c r="BM20" s="91">
        <v>1.5</v>
      </c>
      <c r="BQ20" s="91">
        <f t="shared" si="6"/>
        <v>0</v>
      </c>
      <c r="BT20" s="260"/>
      <c r="BV20" s="91">
        <v>0.48154479761904811</v>
      </c>
    </row>
    <row r="21" spans="1:74" s="80" customFormat="1" ht="39.75" customHeight="1" x14ac:dyDescent="0.25">
      <c r="A21" s="81">
        <v>17</v>
      </c>
      <c r="B21" s="103" t="s">
        <v>175</v>
      </c>
      <c r="C21" s="103" t="s">
        <v>176</v>
      </c>
      <c r="D21" s="78" t="s">
        <v>198</v>
      </c>
      <c r="E21" s="106" t="s">
        <v>144</v>
      </c>
      <c r="F21" s="76"/>
      <c r="G21" s="107" t="s">
        <v>150</v>
      </c>
      <c r="H21" s="78" t="s">
        <v>151</v>
      </c>
      <c r="I21" s="102" t="s">
        <v>125</v>
      </c>
      <c r="J21" s="79" t="s">
        <v>94</v>
      </c>
      <c r="K21" s="16"/>
      <c r="L21" s="92"/>
      <c r="M21" s="104"/>
      <c r="N21" s="92"/>
      <c r="O21" s="16"/>
      <c r="P21" s="92"/>
      <c r="Q21" s="104"/>
      <c r="R21" s="92"/>
      <c r="S21" s="120">
        <f t="shared" si="1"/>
        <v>203097.34513274339</v>
      </c>
      <c r="T21" s="134"/>
      <c r="U21" s="133">
        <f t="shared" si="2"/>
        <v>3.9380530973451333</v>
      </c>
      <c r="V21" s="134"/>
      <c r="W21" s="111">
        <v>230000</v>
      </c>
      <c r="X21" s="160"/>
      <c r="Y21" s="133">
        <v>9.3042850000000019</v>
      </c>
      <c r="Z21" s="133"/>
      <c r="AA21" s="111">
        <v>277000</v>
      </c>
      <c r="AB21" s="110"/>
      <c r="AC21" s="111">
        <v>7.2781000000000002</v>
      </c>
      <c r="AD21" s="110"/>
      <c r="AE21" s="248">
        <f>BL21/1.13</f>
        <v>119469.02654867258</v>
      </c>
      <c r="AF21" s="110"/>
      <c r="AG21" s="143">
        <f t="shared" si="0"/>
        <v>5.1327433628318584</v>
      </c>
      <c r="AH21" s="110"/>
      <c r="AI21" s="111">
        <v>224000</v>
      </c>
      <c r="AJ21" s="110"/>
      <c r="AK21" s="111">
        <v>7.97</v>
      </c>
      <c r="AL21" s="110"/>
      <c r="AM21" s="162">
        <v>270000</v>
      </c>
      <c r="AN21" s="153">
        <v>200000</v>
      </c>
      <c r="AO21" s="148">
        <v>5.0327412507739941</v>
      </c>
      <c r="AP21" s="155">
        <f>AO21</f>
        <v>5.0327412507739941</v>
      </c>
      <c r="AQ21" s="147">
        <f>BT21/1.13</f>
        <v>258849.55752212391</v>
      </c>
      <c r="AR21" s="110"/>
      <c r="AS21" s="148">
        <f t="shared" si="5"/>
        <v>5.4615622629582834</v>
      </c>
      <c r="AT21" s="110"/>
      <c r="AU21" s="147"/>
      <c r="AV21" s="110"/>
      <c r="AW21" s="148"/>
      <c r="AX21" s="110"/>
      <c r="AY21" s="147"/>
      <c r="AZ21" s="110"/>
      <c r="BA21" s="148"/>
      <c r="BB21" s="110"/>
      <c r="BC21" s="124">
        <v>200000</v>
      </c>
      <c r="BD21" s="103">
        <f>AN21</f>
        <v>200000</v>
      </c>
      <c r="BE21" s="112">
        <v>4.8162008620000005</v>
      </c>
      <c r="BF21" s="184">
        <f>AP21</f>
        <v>5.0327412507739941</v>
      </c>
      <c r="BG21" s="105"/>
      <c r="BI21" s="80">
        <v>229500</v>
      </c>
      <c r="BJ21" s="80">
        <v>4.45</v>
      </c>
      <c r="BL21" s="91">
        <v>135000</v>
      </c>
      <c r="BM21" s="80">
        <v>5.8</v>
      </c>
      <c r="BO21" s="80">
        <v>21</v>
      </c>
      <c r="BP21" s="80">
        <v>1.4</v>
      </c>
      <c r="BQ21" s="91">
        <f t="shared" si="6"/>
        <v>22.4</v>
      </c>
      <c r="BT21" s="152">
        <v>292500</v>
      </c>
      <c r="BV21" s="80">
        <v>6.1715653571428595</v>
      </c>
    </row>
    <row r="22" spans="1:74" s="80" customFormat="1" ht="39.75" customHeight="1" x14ac:dyDescent="0.25">
      <c r="A22" s="81">
        <v>18</v>
      </c>
      <c r="B22" s="103" t="s">
        <v>175</v>
      </c>
      <c r="C22" s="103" t="s">
        <v>176</v>
      </c>
      <c r="D22" s="78" t="s">
        <v>199</v>
      </c>
      <c r="E22" s="106" t="s">
        <v>145</v>
      </c>
      <c r="F22" s="76"/>
      <c r="G22" s="94"/>
      <c r="H22" s="78" t="s">
        <v>151</v>
      </c>
      <c r="I22" s="102" t="s">
        <v>125</v>
      </c>
      <c r="J22" s="79" t="s">
        <v>94</v>
      </c>
      <c r="K22" s="101"/>
      <c r="L22" s="99"/>
      <c r="M22" s="100"/>
      <c r="N22" s="95"/>
      <c r="O22" s="101"/>
      <c r="P22" s="99"/>
      <c r="Q22" s="100"/>
      <c r="R22" s="95"/>
      <c r="S22" s="103">
        <f t="shared" si="1"/>
        <v>0</v>
      </c>
      <c r="T22" s="135"/>
      <c r="U22" s="133">
        <f t="shared" si="2"/>
        <v>0</v>
      </c>
      <c r="V22" s="122"/>
      <c r="W22" s="126"/>
      <c r="X22" s="135"/>
      <c r="Y22" s="121"/>
      <c r="Z22" s="122"/>
      <c r="AA22" s="126"/>
      <c r="AB22" s="116"/>
      <c r="AC22" s="111"/>
      <c r="AD22" s="118"/>
      <c r="AE22" s="249"/>
      <c r="AF22" s="116"/>
      <c r="AG22" s="143"/>
      <c r="AH22" s="118"/>
      <c r="AI22" s="111"/>
      <c r="AJ22" s="116"/>
      <c r="AK22" s="117"/>
      <c r="AL22" s="118"/>
      <c r="AM22" s="111">
        <v>85000</v>
      </c>
      <c r="AN22" s="154">
        <v>85000</v>
      </c>
      <c r="AO22" s="148">
        <v>5.03</v>
      </c>
      <c r="AP22" s="118"/>
      <c r="AQ22" s="111"/>
      <c r="AR22" s="116"/>
      <c r="AS22" s="117"/>
      <c r="AT22" s="118"/>
      <c r="AU22" s="111"/>
      <c r="AV22" s="116"/>
      <c r="AW22" s="117"/>
      <c r="AX22" s="118"/>
      <c r="AY22" s="111"/>
      <c r="AZ22" s="116"/>
      <c r="BA22" s="117"/>
      <c r="BB22" s="118"/>
      <c r="BC22" s="125">
        <v>90000</v>
      </c>
      <c r="BD22" s="103">
        <f>AN22</f>
        <v>85000</v>
      </c>
      <c r="BE22" s="112">
        <v>4.8162008620000005</v>
      </c>
      <c r="BF22" s="184">
        <v>5.03</v>
      </c>
      <c r="BG22" s="164" t="s">
        <v>200</v>
      </c>
      <c r="BL22" s="91"/>
      <c r="BM22" s="80">
        <v>5.8</v>
      </c>
      <c r="BO22" s="80">
        <v>7</v>
      </c>
      <c r="BP22" s="80">
        <v>1.4</v>
      </c>
      <c r="BQ22" s="91">
        <f>BO22+BP22</f>
        <v>8.4</v>
      </c>
    </row>
    <row r="23" spans="1:74" s="80" customFormat="1" ht="39.75" customHeight="1" x14ac:dyDescent="0.25">
      <c r="A23" s="81"/>
      <c r="B23" s="103"/>
      <c r="C23" s="103"/>
      <c r="D23" s="78"/>
      <c r="E23" s="77"/>
      <c r="F23" s="78"/>
      <c r="G23" s="94"/>
      <c r="H23" s="82"/>
      <c r="I23" s="98" t="s">
        <v>125</v>
      </c>
      <c r="J23" s="79" t="s">
        <v>94</v>
      </c>
      <c r="K23" s="101"/>
      <c r="L23" s="99"/>
      <c r="M23" s="100"/>
      <c r="N23" s="95"/>
      <c r="O23" s="97"/>
      <c r="P23" s="99"/>
      <c r="Q23" s="100"/>
      <c r="R23" s="95"/>
      <c r="S23" s="119"/>
      <c r="T23" s="135"/>
      <c r="U23" s="121"/>
      <c r="V23" s="122"/>
      <c r="W23" s="126"/>
      <c r="X23" s="135"/>
      <c r="Y23" s="121"/>
      <c r="Z23" s="122"/>
      <c r="AA23" s="126"/>
      <c r="AB23" s="116"/>
      <c r="AC23" s="117"/>
      <c r="AD23" s="118"/>
      <c r="AE23" s="126"/>
      <c r="AF23" s="116"/>
      <c r="AG23" s="117"/>
      <c r="AH23" s="118"/>
      <c r="AI23" s="141"/>
      <c r="AJ23" s="116"/>
      <c r="AK23" s="117"/>
      <c r="AL23" s="118"/>
      <c r="AM23" s="146"/>
      <c r="AN23" s="116"/>
      <c r="AO23" s="117"/>
      <c r="AP23" s="118"/>
      <c r="AQ23" s="146"/>
      <c r="AR23" s="116"/>
      <c r="AS23" s="117"/>
      <c r="AT23" s="118"/>
      <c r="AU23" s="146"/>
      <c r="AV23" s="116"/>
      <c r="AW23" s="117"/>
      <c r="AX23" s="118"/>
      <c r="AY23" s="146"/>
      <c r="AZ23" s="116"/>
      <c r="BA23" s="117"/>
      <c r="BB23" s="118"/>
      <c r="BC23" s="125"/>
      <c r="BD23" s="119"/>
      <c r="BE23" s="112"/>
      <c r="BF23" s="113"/>
      <c r="BG23" s="216"/>
      <c r="BI23" s="80">
        <f>SUM(BI5:BI21)</f>
        <v>1779100</v>
      </c>
      <c r="BJ23" s="80">
        <f>SUM(BJ5:BJ21)</f>
        <v>21.67</v>
      </c>
    </row>
    <row r="24" spans="1:74" s="80" customFormat="1" ht="39.75" customHeight="1" x14ac:dyDescent="0.25">
      <c r="A24" s="81"/>
      <c r="B24" s="208" t="s">
        <v>120</v>
      </c>
      <c r="C24" s="209"/>
      <c r="D24" s="209"/>
      <c r="E24" s="209"/>
      <c r="F24" s="209"/>
      <c r="G24" s="209"/>
      <c r="H24" s="209"/>
      <c r="I24" s="209"/>
      <c r="J24" s="210"/>
      <c r="K24" s="96">
        <f>SUM(K5:K23)</f>
        <v>0</v>
      </c>
      <c r="L24" s="95">
        <f>SUM(L5:L23)</f>
        <v>0</v>
      </c>
      <c r="M24" s="96">
        <f>SUM(M5:M23)</f>
        <v>0</v>
      </c>
      <c r="N24" s="95">
        <f t="shared" ref="N24" si="12">SUM(N5:N23)</f>
        <v>0</v>
      </c>
      <c r="O24" s="96">
        <f>SUM(O5:O23)</f>
        <v>0</v>
      </c>
      <c r="P24" s="95">
        <f>SUM(P5:P23)</f>
        <v>0</v>
      </c>
      <c r="Q24" s="96">
        <f>SUM(Q5:Q23)</f>
        <v>0</v>
      </c>
      <c r="R24" s="95">
        <f t="shared" ref="R24:BC24" si="13">SUM(R5:R23)</f>
        <v>0</v>
      </c>
      <c r="S24" s="122">
        <f t="shared" si="13"/>
        <v>1574424.7787610623</v>
      </c>
      <c r="T24" s="122">
        <f t="shared" si="13"/>
        <v>0</v>
      </c>
      <c r="U24" s="122">
        <f t="shared" si="13"/>
        <v>19.176991150442479</v>
      </c>
      <c r="V24" s="122">
        <f t="shared" si="13"/>
        <v>0</v>
      </c>
      <c r="W24" s="123">
        <f t="shared" si="13"/>
        <v>1621000</v>
      </c>
      <c r="X24" s="122">
        <f t="shared" si="13"/>
        <v>218000</v>
      </c>
      <c r="Y24" s="122">
        <f t="shared" si="13"/>
        <v>34.136806499999999</v>
      </c>
      <c r="Z24" s="122">
        <f t="shared" si="13"/>
        <v>3.62</v>
      </c>
      <c r="AA24" s="122">
        <f t="shared" si="13"/>
        <v>2379000</v>
      </c>
      <c r="AB24" s="114">
        <f t="shared" si="13"/>
        <v>0</v>
      </c>
      <c r="AC24" s="122">
        <f t="shared" si="13"/>
        <v>27.146999999999998</v>
      </c>
      <c r="AD24" s="114">
        <f t="shared" si="13"/>
        <v>0</v>
      </c>
      <c r="AE24" s="122">
        <f t="shared" si="13"/>
        <v>778761.06194690266</v>
      </c>
      <c r="AF24" s="114">
        <f t="shared" si="13"/>
        <v>300884.95575221238</v>
      </c>
      <c r="AG24" s="122">
        <f t="shared" si="13"/>
        <v>34.044247787610622</v>
      </c>
      <c r="AH24" s="114">
        <f t="shared" si="13"/>
        <v>0</v>
      </c>
      <c r="AI24" s="123">
        <f t="shared" ref="AI24:AL24" si="14">SUM(AI5:AI23)</f>
        <v>1634700</v>
      </c>
      <c r="AJ24" s="114">
        <f t="shared" si="14"/>
        <v>0</v>
      </c>
      <c r="AK24" s="122">
        <f t="shared" si="14"/>
        <v>32.159999999999997</v>
      </c>
      <c r="AL24" s="114">
        <f t="shared" si="14"/>
        <v>0</v>
      </c>
      <c r="AM24" s="122">
        <f t="shared" ref="AM24:AT24" si="15">SUM(AM5:AM23)</f>
        <v>1555000</v>
      </c>
      <c r="AN24" s="114">
        <f t="shared" si="15"/>
        <v>685000</v>
      </c>
      <c r="AO24" s="122">
        <f t="shared" si="15"/>
        <v>24.975234264327486</v>
      </c>
      <c r="AP24" s="114">
        <f t="shared" si="15"/>
        <v>11.643683102029584</v>
      </c>
      <c r="AQ24" s="122">
        <f t="shared" si="15"/>
        <v>1687699.1150442478</v>
      </c>
      <c r="AR24" s="114">
        <f t="shared" si="15"/>
        <v>0</v>
      </c>
      <c r="AS24" s="122">
        <f t="shared" si="15"/>
        <v>25.146848054502037</v>
      </c>
      <c r="AT24" s="114">
        <f t="shared" si="15"/>
        <v>0</v>
      </c>
      <c r="AU24" s="122">
        <f t="shared" ref="AU24:AX24" si="16">SUM(AU5:AU23)</f>
        <v>0</v>
      </c>
      <c r="AV24" s="114">
        <f t="shared" si="16"/>
        <v>0</v>
      </c>
      <c r="AW24" s="122">
        <f t="shared" si="16"/>
        <v>0</v>
      </c>
      <c r="AX24" s="114">
        <f t="shared" si="16"/>
        <v>0</v>
      </c>
      <c r="AY24" s="122">
        <f t="shared" ref="AY24:BB24" si="17">SUM(AY5:AY23)</f>
        <v>0</v>
      </c>
      <c r="AZ24" s="114">
        <f t="shared" si="17"/>
        <v>0</v>
      </c>
      <c r="BA24" s="122">
        <f t="shared" si="17"/>
        <v>0</v>
      </c>
      <c r="BB24" s="114">
        <f t="shared" si="17"/>
        <v>0</v>
      </c>
      <c r="BC24" s="123">
        <f t="shared" si="13"/>
        <v>1470000</v>
      </c>
      <c r="BD24" s="122">
        <f t="shared" ref="BD24" si="18">SUM(BD5:BD23)</f>
        <v>1177336.2831858406</v>
      </c>
      <c r="BE24" s="129">
        <f t="shared" ref="BE24" si="19">SUM(BE5:BE23)</f>
        <v>22.103248278107642</v>
      </c>
      <c r="BF24" s="122">
        <f t="shared" ref="BF24" si="20">SUM(BF5:BF23)</f>
        <v>20.293683102029586</v>
      </c>
      <c r="BG24" s="216"/>
      <c r="BI24" s="80">
        <f>BI23/1.13</f>
        <v>1574424.7787610621</v>
      </c>
      <c r="BJ24" s="80">
        <f>BJ23/1.13</f>
        <v>19.176991150442483</v>
      </c>
    </row>
    <row r="25" spans="1:74" s="80" customFormat="1" ht="39.75" customHeight="1" x14ac:dyDescent="0.25">
      <c r="A25" s="12"/>
      <c r="B25" s="12"/>
      <c r="C25" s="79" t="s">
        <v>92</v>
      </c>
      <c r="D25" s="83"/>
      <c r="E25" s="84"/>
      <c r="F25" s="12"/>
      <c r="G25" s="12"/>
      <c r="H25" s="86"/>
      <c r="I25" s="12"/>
      <c r="J25" s="79"/>
      <c r="K25" s="79" t="s">
        <v>154</v>
      </c>
      <c r="L25" s="85"/>
      <c r="M25" s="85"/>
      <c r="N25" s="86"/>
      <c r="O25" s="79" t="s">
        <v>156</v>
      </c>
      <c r="P25" s="85"/>
      <c r="Q25" s="85"/>
      <c r="R25" s="86"/>
      <c r="S25" s="79" t="s">
        <v>123</v>
      </c>
      <c r="T25" s="239" t="s">
        <v>163</v>
      </c>
      <c r="U25" s="240"/>
      <c r="V25" s="241"/>
      <c r="W25" s="79" t="s">
        <v>123</v>
      </c>
      <c r="X25" s="239" t="s">
        <v>164</v>
      </c>
      <c r="Y25" s="240"/>
      <c r="Z25" s="241"/>
      <c r="AA25" s="79" t="s">
        <v>123</v>
      </c>
      <c r="AB25" s="252"/>
      <c r="AC25" s="253"/>
      <c r="AD25" s="254"/>
      <c r="AE25" s="79" t="s">
        <v>174</v>
      </c>
      <c r="AF25" s="303" t="s">
        <v>202</v>
      </c>
      <c r="AG25" s="304"/>
      <c r="AH25" s="305"/>
      <c r="AI25" s="79" t="s">
        <v>161</v>
      </c>
      <c r="AJ25" s="85"/>
      <c r="AK25" s="85"/>
      <c r="AL25" s="138"/>
      <c r="AM25" s="79" t="s">
        <v>123</v>
      </c>
      <c r="AN25" s="239" t="s">
        <v>173</v>
      </c>
      <c r="AO25" s="240"/>
      <c r="AP25" s="241"/>
      <c r="AQ25" s="79" t="s">
        <v>172</v>
      </c>
      <c r="AR25" s="145"/>
      <c r="AS25" s="145"/>
      <c r="AT25" s="138"/>
      <c r="AU25" s="79" t="s">
        <v>165</v>
      </c>
      <c r="AV25" s="145"/>
      <c r="AW25" s="145"/>
      <c r="AX25" s="138"/>
      <c r="AY25" s="79" t="s">
        <v>166</v>
      </c>
      <c r="AZ25" s="145"/>
      <c r="BA25" s="145"/>
      <c r="BB25" s="138"/>
      <c r="BC25" s="81"/>
      <c r="BD25" s="79" t="s">
        <v>123</v>
      </c>
      <c r="BE25" s="130"/>
      <c r="BF25" s="79" t="s">
        <v>123</v>
      </c>
      <c r="BG25" s="216"/>
    </row>
    <row r="26" spans="1:74" s="80" customFormat="1" ht="39.75" customHeight="1" x14ac:dyDescent="0.25">
      <c r="A26" s="12"/>
      <c r="B26" s="12"/>
      <c r="C26" s="79" t="s">
        <v>93</v>
      </c>
      <c r="D26" s="83"/>
      <c r="E26" s="84"/>
      <c r="F26" s="89"/>
      <c r="G26" s="89"/>
      <c r="H26" s="90"/>
      <c r="I26" s="89"/>
      <c r="J26" s="79"/>
      <c r="K26" s="74"/>
      <c r="L26" s="79"/>
      <c r="M26" s="79"/>
      <c r="N26" s="90"/>
      <c r="O26" s="74"/>
      <c r="P26" s="79"/>
      <c r="Q26" s="79"/>
      <c r="R26" s="90"/>
      <c r="S26" s="74">
        <v>40</v>
      </c>
      <c r="T26" s="136"/>
      <c r="U26" s="136"/>
      <c r="V26" s="136"/>
      <c r="W26" s="79">
        <v>40</v>
      </c>
      <c r="X26" s="136"/>
      <c r="Y26" s="136"/>
      <c r="Z26" s="136"/>
      <c r="AA26" s="79">
        <v>40</v>
      </c>
      <c r="AB26" s="79"/>
      <c r="AC26" s="79"/>
      <c r="AD26" s="79"/>
      <c r="AE26" s="79">
        <v>40</v>
      </c>
      <c r="AF26" s="79"/>
      <c r="AG26" s="79"/>
      <c r="AH26" s="79"/>
      <c r="AI26" s="79">
        <v>40</v>
      </c>
      <c r="AJ26" s="79"/>
      <c r="AK26" s="79"/>
      <c r="AL26" s="79"/>
      <c r="AM26" s="79">
        <v>40</v>
      </c>
      <c r="AN26" s="79"/>
      <c r="AO26" s="79"/>
      <c r="AP26" s="79"/>
      <c r="AQ26" s="79">
        <v>40</v>
      </c>
      <c r="AR26" s="79"/>
      <c r="AS26" s="79"/>
      <c r="AT26" s="79"/>
      <c r="AU26" s="79">
        <v>40</v>
      </c>
      <c r="AV26" s="79"/>
      <c r="AW26" s="79"/>
      <c r="AX26" s="79"/>
      <c r="AY26" s="79">
        <v>40</v>
      </c>
      <c r="AZ26" s="79"/>
      <c r="BA26" s="79"/>
      <c r="BB26" s="79"/>
      <c r="BC26" s="81"/>
      <c r="BD26" s="87"/>
      <c r="BE26" s="130"/>
      <c r="BF26" s="88"/>
      <c r="BG26" s="217"/>
    </row>
    <row r="27" spans="1:74" s="80" customFormat="1" ht="39.75" customHeight="1" x14ac:dyDescent="0.25">
      <c r="A27" s="300" t="s">
        <v>201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2"/>
    </row>
    <row r="28" spans="1:74" s="80" customFormat="1" ht="47.4" customHeight="1" x14ac:dyDescent="0.25">
      <c r="A28" s="213" t="s">
        <v>178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</row>
    <row r="29" spans="1:74" s="91" customFormat="1" ht="33.9" customHeight="1" x14ac:dyDescent="0.25">
      <c r="A29" s="205" t="s">
        <v>117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</row>
    <row r="32" spans="1:74" x14ac:dyDescent="0.25">
      <c r="X32" s="159">
        <f>X5+X7+X8</f>
        <v>218000</v>
      </c>
      <c r="AE32" s="157">
        <f>AE9+AE11+AE13+AE14+AE15+AE16+AE19</f>
        <v>274336.2831858407</v>
      </c>
      <c r="AM32" s="156">
        <f>AM6+AM10+AM12+AM17+AM18+AM21</f>
        <v>620000</v>
      </c>
    </row>
    <row r="33" spans="19:57" s="168" customFormat="1" ht="73.2" customHeight="1" x14ac:dyDescent="0.25">
      <c r="S33" s="165"/>
      <c r="T33" s="166"/>
      <c r="U33" s="166"/>
      <c r="V33" s="166"/>
      <c r="W33" s="165"/>
      <c r="X33" s="166"/>
      <c r="Y33" s="166"/>
      <c r="Z33" s="166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7"/>
    </row>
    <row r="34" spans="19:57" s="168" customFormat="1" ht="73.2" customHeight="1" x14ac:dyDescent="0.25">
      <c r="S34" s="165"/>
      <c r="T34" s="166"/>
      <c r="U34" s="166"/>
      <c r="V34" s="166"/>
      <c r="W34" s="165"/>
      <c r="X34" s="166"/>
      <c r="Y34" s="166"/>
      <c r="Z34" s="166"/>
      <c r="AA34" s="165"/>
      <c r="AB34" s="165"/>
      <c r="AC34" s="165"/>
      <c r="AD34" s="165"/>
      <c r="AE34" s="173">
        <f>AE24*1.13</f>
        <v>879999.99999999988</v>
      </c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7"/>
    </row>
    <row r="35" spans="19:57" s="168" customFormat="1" ht="73.2" customHeight="1" x14ac:dyDescent="0.25">
      <c r="S35" s="165"/>
      <c r="T35" s="166"/>
      <c r="U35" s="166"/>
      <c r="V35" s="166"/>
      <c r="W35" s="165"/>
      <c r="X35" s="166"/>
      <c r="Y35" s="169">
        <f>Y9+Y11+Y13+Y14+Y15+Y16+Y19+Y20</f>
        <v>8.7698630000000009</v>
      </c>
      <c r="Z35" s="166"/>
      <c r="AA35" s="165"/>
      <c r="AB35" s="165"/>
      <c r="AC35" s="165"/>
      <c r="AD35" s="165"/>
      <c r="AE35" s="165"/>
      <c r="AF35" s="174">
        <f>AG35</f>
        <v>13.044247787610621</v>
      </c>
      <c r="AG35" s="175">
        <f>AG9+AG11+AG13+AG14+AG15+AG16+AG19+AG20</f>
        <v>13.044247787610621</v>
      </c>
      <c r="AH35" s="165"/>
      <c r="AI35" s="165"/>
      <c r="AJ35" s="165"/>
      <c r="AK35" s="165"/>
      <c r="AL35" s="165"/>
      <c r="AM35" s="165"/>
      <c r="AN35" s="165"/>
      <c r="AO35" s="170">
        <f>AO9+AO11+AO13+AO14+AO15+AO16+AO19+AO20</f>
        <v>5.4617449411764705</v>
      </c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7"/>
    </row>
    <row r="36" spans="19:57" s="168" customFormat="1" ht="73.2" customHeight="1" x14ac:dyDescent="0.25">
      <c r="S36" s="165"/>
      <c r="T36" s="166"/>
      <c r="U36" s="166"/>
      <c r="V36" s="166"/>
      <c r="W36" s="165"/>
      <c r="X36" s="166"/>
      <c r="Y36" s="166"/>
      <c r="Z36" s="166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7"/>
    </row>
    <row r="37" spans="19:57" s="168" customFormat="1" ht="73.2" customHeight="1" x14ac:dyDescent="0.25">
      <c r="S37" s="165"/>
      <c r="T37" s="166"/>
      <c r="U37" s="166"/>
      <c r="V37" s="166"/>
      <c r="W37" s="165"/>
      <c r="X37" s="171">
        <f>W9+W11+W13+W14+W15+W16+W19</f>
        <v>601000</v>
      </c>
      <c r="Y37" s="166"/>
      <c r="Z37" s="166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72">
        <f>AM9+AM11+AM13+AM14+AM15+AM16+AM19</f>
        <v>550000</v>
      </c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7"/>
    </row>
    <row r="38" spans="19:57" s="168" customFormat="1" ht="73.2" customHeight="1" x14ac:dyDescent="0.25">
      <c r="S38" s="165"/>
      <c r="T38" s="166"/>
      <c r="U38" s="166"/>
      <c r="V38" s="166"/>
      <c r="W38" s="165"/>
      <c r="X38" s="166"/>
      <c r="Y38" s="166"/>
      <c r="Z38" s="166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7"/>
    </row>
  </sheetData>
  <mergeCells count="50">
    <mergeCell ref="AU3:AX3"/>
    <mergeCell ref="BT19:BT20"/>
    <mergeCell ref="AY3:BB3"/>
    <mergeCell ref="AQ3:AT3"/>
    <mergeCell ref="AF25:AH25"/>
    <mergeCell ref="AN25:AP25"/>
    <mergeCell ref="X25:Z25"/>
    <mergeCell ref="BI4:BJ4"/>
    <mergeCell ref="AF19:AF20"/>
    <mergeCell ref="S19:S20"/>
    <mergeCell ref="AM19:AM20"/>
    <mergeCell ref="T25:V25"/>
    <mergeCell ref="AE19:AE20"/>
    <mergeCell ref="AE21:AE22"/>
    <mergeCell ref="AI19:AI20"/>
    <mergeCell ref="AB25:AD25"/>
    <mergeCell ref="X19:X20"/>
    <mergeCell ref="AN19:AN20"/>
    <mergeCell ref="A1:BG1"/>
    <mergeCell ref="A2:Z2"/>
    <mergeCell ref="A3:A4"/>
    <mergeCell ref="B3:B4"/>
    <mergeCell ref="C3:C4"/>
    <mergeCell ref="D3:D4"/>
    <mergeCell ref="E3:E4"/>
    <mergeCell ref="F3:F4"/>
    <mergeCell ref="G3:G4"/>
    <mergeCell ref="I3:I4"/>
    <mergeCell ref="S3:V3"/>
    <mergeCell ref="O3:R3"/>
    <mergeCell ref="AA3:AD3"/>
    <mergeCell ref="AM3:AP3"/>
    <mergeCell ref="AA2:BA2"/>
    <mergeCell ref="AI3:AL3"/>
    <mergeCell ref="A29:BG29"/>
    <mergeCell ref="H3:H4"/>
    <mergeCell ref="B24:J24"/>
    <mergeCell ref="BC3:BF3"/>
    <mergeCell ref="BG3:BG4"/>
    <mergeCell ref="A27:BG27"/>
    <mergeCell ref="A28:BG28"/>
    <mergeCell ref="J3:J4"/>
    <mergeCell ref="W3:Z3"/>
    <mergeCell ref="AE3:AH3"/>
    <mergeCell ref="BG23:BG26"/>
    <mergeCell ref="G19:G20"/>
    <mergeCell ref="BC19:BC20"/>
    <mergeCell ref="AQ19:AQ20"/>
    <mergeCell ref="BD19:BD20"/>
    <mergeCell ref="K3:N3"/>
  </mergeCells>
  <phoneticPr fontId="14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3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Pict="0">
                <anchor moveWithCells="1" sizeWithCells="1">
                  <from>
                    <xdr:col>54</xdr:col>
                    <xdr:colOff>30480</xdr:colOff>
                    <xdr:row>1</xdr:row>
                    <xdr:rowOff>7620</xdr:rowOff>
                  </from>
                  <to>
                    <xdr:col>56</xdr:col>
                    <xdr:colOff>487680</xdr:colOff>
                    <xdr:row>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Pict="0">
                <anchor moveWithCells="1" sizeWithCells="1">
                  <from>
                    <xdr:col>57</xdr:col>
                    <xdr:colOff>0</xdr:colOff>
                    <xdr:row>1</xdr:row>
                    <xdr:rowOff>7620</xdr:rowOff>
                  </from>
                  <to>
                    <xdr:col>57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Pict="0">
                <anchor moveWithCells="1" sizeWithCells="1">
                  <from>
                    <xdr:col>55</xdr:col>
                    <xdr:colOff>464820</xdr:colOff>
                    <xdr:row>1</xdr:row>
                    <xdr:rowOff>7620</xdr:rowOff>
                  </from>
                  <to>
                    <xdr:col>56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4.4" x14ac:dyDescent="0.25"/>
  <cols>
    <col min="1" max="1" width="6.21875" customWidth="1"/>
    <col min="2" max="2" width="7.6640625" customWidth="1"/>
    <col min="4" max="4" width="12.33203125" customWidth="1"/>
    <col min="5" max="5" width="10" customWidth="1"/>
    <col min="6" max="6" width="14" customWidth="1"/>
    <col min="8" max="8" width="8.6640625" customWidth="1"/>
    <col min="15" max="15" width="20.88671875" customWidth="1"/>
  </cols>
  <sheetData>
    <row r="1" spans="1:15" ht="22.2" x14ac:dyDescent="0.3">
      <c r="A1" s="187" t="s">
        <v>22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5.6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188"/>
      <c r="M2" s="188"/>
      <c r="N2" s="188"/>
      <c r="O2" s="188"/>
    </row>
    <row r="3" spans="1:15" ht="18.75" customHeight="1" x14ac:dyDescent="0.25">
      <c r="A3" s="261" t="s">
        <v>36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23" t="s">
        <v>0</v>
      </c>
      <c r="M3" s="24"/>
      <c r="N3" s="24" t="s">
        <v>1</v>
      </c>
      <c r="O3" s="24" t="s">
        <v>2</v>
      </c>
    </row>
    <row r="4" spans="1:15" ht="15.6" x14ac:dyDescent="0.2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 x14ac:dyDescent="0.25">
      <c r="A5" s="262" t="s">
        <v>3</v>
      </c>
      <c r="B5" s="264" t="s">
        <v>4</v>
      </c>
      <c r="C5" s="264" t="s">
        <v>5</v>
      </c>
      <c r="D5" s="266" t="s">
        <v>6</v>
      </c>
      <c r="E5" s="264" t="s">
        <v>7</v>
      </c>
      <c r="F5" s="262" t="s">
        <v>8</v>
      </c>
      <c r="G5" s="264" t="s">
        <v>19</v>
      </c>
      <c r="H5" s="268" t="s">
        <v>37</v>
      </c>
      <c r="I5" s="269"/>
      <c r="J5" s="268" t="s">
        <v>38</v>
      </c>
      <c r="K5" s="269"/>
      <c r="L5" s="270" t="s">
        <v>40</v>
      </c>
      <c r="M5" s="271"/>
      <c r="N5" s="272"/>
      <c r="O5" s="262" t="s">
        <v>10</v>
      </c>
    </row>
    <row r="6" spans="1:15" ht="21" customHeight="1" x14ac:dyDescent="0.25">
      <c r="A6" s="263"/>
      <c r="B6" s="265"/>
      <c r="C6" s="265"/>
      <c r="D6" s="267"/>
      <c r="E6" s="265"/>
      <c r="F6" s="263"/>
      <c r="G6" s="265"/>
      <c r="H6" s="35" t="s">
        <v>46</v>
      </c>
      <c r="I6" s="35" t="s">
        <v>47</v>
      </c>
      <c r="J6" s="35" t="s">
        <v>46</v>
      </c>
      <c r="K6" s="35" t="s">
        <v>47</v>
      </c>
      <c r="L6" s="48" t="s">
        <v>12</v>
      </c>
      <c r="M6" s="36" t="s">
        <v>13</v>
      </c>
      <c r="N6" s="37" t="s">
        <v>14</v>
      </c>
      <c r="O6" s="263"/>
    </row>
    <row r="7" spans="1:15" ht="48.75" customHeight="1" x14ac:dyDescent="0.25">
      <c r="A7" s="38">
        <v>1</v>
      </c>
      <c r="B7" s="39" t="s">
        <v>34</v>
      </c>
      <c r="C7" s="39" t="s">
        <v>21</v>
      </c>
      <c r="D7" s="40" t="s">
        <v>42</v>
      </c>
      <c r="E7" s="34" t="s">
        <v>35</v>
      </c>
      <c r="F7" s="40"/>
      <c r="G7" s="49" t="s">
        <v>33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278" t="s">
        <v>53</v>
      </c>
    </row>
    <row r="8" spans="1:15" ht="32.25" customHeight="1" x14ac:dyDescent="0.25">
      <c r="A8" s="38"/>
      <c r="B8" s="38"/>
      <c r="C8" s="38"/>
      <c r="D8" s="42" t="s">
        <v>15</v>
      </c>
      <c r="E8" s="43"/>
      <c r="F8" s="38"/>
      <c r="G8" s="35"/>
      <c r="H8" s="273" t="s">
        <v>57</v>
      </c>
      <c r="I8" s="274"/>
      <c r="J8" s="273" t="s">
        <v>48</v>
      </c>
      <c r="K8" s="274"/>
      <c r="L8" s="36"/>
      <c r="M8" s="44"/>
      <c r="N8" s="45"/>
      <c r="O8" s="279"/>
    </row>
    <row r="9" spans="1:15" ht="32.25" customHeight="1" x14ac:dyDescent="0.15">
      <c r="A9" s="38"/>
      <c r="B9" s="38"/>
      <c r="C9" s="38"/>
      <c r="D9" s="42" t="s">
        <v>16</v>
      </c>
      <c r="E9" s="43"/>
      <c r="F9" s="46"/>
      <c r="G9" s="35"/>
      <c r="H9" s="273" t="s">
        <v>20</v>
      </c>
      <c r="I9" s="274"/>
      <c r="J9" s="273" t="s">
        <v>41</v>
      </c>
      <c r="K9" s="274"/>
      <c r="L9" s="36"/>
      <c r="M9" s="44"/>
      <c r="N9" s="45"/>
      <c r="O9" s="280"/>
    </row>
    <row r="10" spans="1:15" ht="36.75" customHeight="1" x14ac:dyDescent="0.25">
      <c r="A10" s="275" t="s">
        <v>78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</row>
    <row r="11" spans="1:15" ht="22.5" customHeight="1" x14ac:dyDescent="0.25">
      <c r="A11" s="277" t="s">
        <v>17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</row>
    <row r="12" spans="1:15" x14ac:dyDescent="0.25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</row>
    <row r="15" spans="1:15" ht="22.2" x14ac:dyDescent="0.3">
      <c r="A15" s="187" t="s">
        <v>22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</row>
    <row r="16" spans="1:15" ht="15.6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188"/>
      <c r="M16" s="188"/>
      <c r="N16" s="188"/>
      <c r="O16" s="188"/>
    </row>
    <row r="17" spans="1:15" ht="15.6" x14ac:dyDescent="0.25">
      <c r="A17" s="261" t="s">
        <v>36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23" t="s">
        <v>0</v>
      </c>
      <c r="M17" s="24"/>
      <c r="N17" s="24" t="s">
        <v>1</v>
      </c>
      <c r="O17" s="24" t="s">
        <v>2</v>
      </c>
    </row>
    <row r="18" spans="1:15" ht="15.6" x14ac:dyDescent="0.2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 x14ac:dyDescent="0.25">
      <c r="A19" s="262" t="s">
        <v>3</v>
      </c>
      <c r="B19" s="264" t="s">
        <v>4</v>
      </c>
      <c r="C19" s="264" t="s">
        <v>5</v>
      </c>
      <c r="D19" s="266" t="s">
        <v>6</v>
      </c>
      <c r="E19" s="264" t="s">
        <v>7</v>
      </c>
      <c r="F19" s="262" t="s">
        <v>8</v>
      </c>
      <c r="G19" s="264" t="s">
        <v>19</v>
      </c>
      <c r="H19" s="281" t="s">
        <v>39</v>
      </c>
      <c r="I19" s="281"/>
      <c r="J19" s="273" t="s">
        <v>49</v>
      </c>
      <c r="K19" s="274"/>
      <c r="L19" s="270" t="s">
        <v>18</v>
      </c>
      <c r="M19" s="271"/>
      <c r="N19" s="272"/>
      <c r="O19" s="262" t="s">
        <v>10</v>
      </c>
    </row>
    <row r="20" spans="1:15" ht="27" customHeight="1" x14ac:dyDescent="0.25">
      <c r="A20" s="263"/>
      <c r="B20" s="265"/>
      <c r="C20" s="265"/>
      <c r="D20" s="267"/>
      <c r="E20" s="265"/>
      <c r="F20" s="263"/>
      <c r="G20" s="265"/>
      <c r="H20" s="35" t="s">
        <v>46</v>
      </c>
      <c r="I20" s="35" t="s">
        <v>54</v>
      </c>
      <c r="J20" s="35" t="s">
        <v>50</v>
      </c>
      <c r="K20" s="35" t="s">
        <v>51</v>
      </c>
      <c r="L20" s="48" t="s">
        <v>12</v>
      </c>
      <c r="M20" s="36" t="s">
        <v>13</v>
      </c>
      <c r="N20" s="37" t="s">
        <v>14</v>
      </c>
      <c r="O20" s="263"/>
    </row>
    <row r="21" spans="1:15" ht="91.5" customHeight="1" x14ac:dyDescent="0.25">
      <c r="A21" s="38">
        <v>1</v>
      </c>
      <c r="B21" s="39" t="s">
        <v>34</v>
      </c>
      <c r="C21" s="39" t="s">
        <v>21</v>
      </c>
      <c r="D21" s="40" t="s">
        <v>43</v>
      </c>
      <c r="E21" s="34" t="s">
        <v>44</v>
      </c>
      <c r="G21" s="49" t="s">
        <v>77</v>
      </c>
      <c r="H21" s="58">
        <v>52.88</v>
      </c>
      <c r="I21" s="58">
        <v>51</v>
      </c>
      <c r="J21" s="35" t="s">
        <v>52</v>
      </c>
      <c r="K21" s="56">
        <v>46.91</v>
      </c>
      <c r="L21" s="57"/>
      <c r="M21" s="39"/>
      <c r="N21" s="39"/>
      <c r="O21" s="278" t="s">
        <v>59</v>
      </c>
    </row>
    <row r="22" spans="1:15" ht="31.5" customHeight="1" x14ac:dyDescent="0.25">
      <c r="A22" s="38"/>
      <c r="B22" s="38"/>
      <c r="C22" s="38"/>
      <c r="D22" s="42" t="s">
        <v>15</v>
      </c>
      <c r="E22" s="43"/>
      <c r="F22" s="38"/>
      <c r="G22" s="35"/>
      <c r="H22" s="273" t="s">
        <v>58</v>
      </c>
      <c r="I22" s="282"/>
      <c r="J22" s="282"/>
      <c r="K22" s="274"/>
      <c r="L22" s="53"/>
      <c r="M22" s="44"/>
      <c r="N22" s="45"/>
      <c r="O22" s="279"/>
    </row>
    <row r="23" spans="1:15" ht="40.5" customHeight="1" x14ac:dyDescent="0.15">
      <c r="A23" s="38"/>
      <c r="B23" s="38"/>
      <c r="C23" s="38"/>
      <c r="D23" s="42" t="s">
        <v>16</v>
      </c>
      <c r="E23" s="43"/>
      <c r="F23" s="46"/>
      <c r="G23" s="35"/>
      <c r="H23" s="273" t="s">
        <v>45</v>
      </c>
      <c r="I23" s="282"/>
      <c r="J23" s="282"/>
      <c r="K23" s="274"/>
      <c r="L23" s="36"/>
      <c r="M23" s="44"/>
      <c r="N23" s="45"/>
      <c r="O23" s="280"/>
    </row>
    <row r="24" spans="1:15" ht="33" customHeight="1" x14ac:dyDescent="0.25">
      <c r="A24" s="275" t="s">
        <v>76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</row>
    <row r="25" spans="1:15" ht="18" customHeight="1" x14ac:dyDescent="0.25">
      <c r="A25" s="277" t="s">
        <v>17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</row>
    <row r="26" spans="1:15" ht="27" customHeight="1" x14ac:dyDescent="0.25">
      <c r="A26" s="277"/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</row>
  </sheetData>
  <mergeCells count="40">
    <mergeCell ref="A24:O24"/>
    <mergeCell ref="A25:O26"/>
    <mergeCell ref="H23:K23"/>
    <mergeCell ref="H22:K22"/>
    <mergeCell ref="L19:N19"/>
    <mergeCell ref="O19:O20"/>
    <mergeCell ref="O21:O23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99060</xdr:colOff>
                    <xdr:row>2</xdr:row>
                    <xdr:rowOff>22860</xdr:rowOff>
                  </from>
                  <to>
                    <xdr:col>12</xdr:col>
                    <xdr:colOff>76200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464820</xdr:colOff>
                    <xdr:row>2</xdr:row>
                    <xdr:rowOff>7620</xdr:rowOff>
                  </from>
                  <to>
                    <xdr:col>13</xdr:col>
                    <xdr:colOff>365760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99060</xdr:colOff>
                    <xdr:row>16</xdr:row>
                    <xdr:rowOff>22860</xdr:rowOff>
                  </from>
                  <to>
                    <xdr:col>12</xdr:col>
                    <xdr:colOff>76200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464820</xdr:colOff>
                    <xdr:row>16</xdr:row>
                    <xdr:rowOff>7620</xdr:rowOff>
                  </from>
                  <to>
                    <xdr:col>13</xdr:col>
                    <xdr:colOff>365760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4.4" x14ac:dyDescent="0.25"/>
  <cols>
    <col min="1" max="1" width="5.6640625" customWidth="1"/>
    <col min="2" max="2" width="7.88671875" customWidth="1"/>
    <col min="3" max="3" width="9.88671875" customWidth="1"/>
    <col min="4" max="4" width="20" customWidth="1"/>
    <col min="5" max="5" width="11.6640625" customWidth="1"/>
    <col min="8" max="8" width="11.44140625" customWidth="1"/>
    <col min="9" max="9" width="10.21875" customWidth="1"/>
    <col min="10" max="10" width="10.33203125" customWidth="1"/>
    <col min="14" max="14" width="10.21875" customWidth="1"/>
  </cols>
  <sheetData>
    <row r="1" spans="1:14" ht="22.2" x14ac:dyDescent="0.3">
      <c r="A1" s="187" t="s">
        <v>22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15.6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188"/>
      <c r="L2" s="188"/>
      <c r="M2" s="188"/>
      <c r="N2" s="188"/>
    </row>
    <row r="3" spans="1:14" ht="14.2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60"/>
      <c r="K3" s="23" t="s">
        <v>0</v>
      </c>
      <c r="L3" s="24"/>
      <c r="M3" s="24" t="s">
        <v>1</v>
      </c>
      <c r="N3" s="24" t="s">
        <v>2</v>
      </c>
    </row>
    <row r="4" spans="1:14" ht="15.6" x14ac:dyDescent="0.2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 x14ac:dyDescent="0.25">
      <c r="A5" s="262" t="s">
        <v>3</v>
      </c>
      <c r="B5" s="264" t="s">
        <v>4</v>
      </c>
      <c r="C5" s="264" t="s">
        <v>5</v>
      </c>
      <c r="D5" s="266" t="s">
        <v>6</v>
      </c>
      <c r="E5" s="264" t="s">
        <v>7</v>
      </c>
      <c r="F5" s="262" t="s">
        <v>8</v>
      </c>
      <c r="G5" s="264" t="s">
        <v>19</v>
      </c>
      <c r="H5" s="264" t="s">
        <v>60</v>
      </c>
      <c r="I5" s="264" t="s">
        <v>61</v>
      </c>
      <c r="J5" s="264" t="s">
        <v>62</v>
      </c>
      <c r="K5" s="270" t="s">
        <v>75</v>
      </c>
      <c r="L5" s="271"/>
      <c r="M5" s="272"/>
      <c r="N5" s="262" t="s">
        <v>10</v>
      </c>
    </row>
    <row r="6" spans="1:14" ht="21" customHeight="1" x14ac:dyDescent="0.25">
      <c r="A6" s="263"/>
      <c r="B6" s="265"/>
      <c r="C6" s="265"/>
      <c r="D6" s="267"/>
      <c r="E6" s="265"/>
      <c r="F6" s="263"/>
      <c r="G6" s="265"/>
      <c r="H6" s="265"/>
      <c r="I6" s="265"/>
      <c r="J6" s="265"/>
      <c r="K6" s="62" t="s">
        <v>12</v>
      </c>
      <c r="L6" s="36" t="s">
        <v>13</v>
      </c>
      <c r="M6" s="37" t="s">
        <v>14</v>
      </c>
      <c r="N6" s="263"/>
    </row>
    <row r="7" spans="1:14" ht="51" customHeight="1" x14ac:dyDescent="0.25">
      <c r="A7" s="38">
        <v>1</v>
      </c>
      <c r="B7" s="39" t="s">
        <v>64</v>
      </c>
      <c r="C7" s="39" t="s">
        <v>65</v>
      </c>
      <c r="D7" s="40" t="s">
        <v>67</v>
      </c>
      <c r="E7" s="34" t="s">
        <v>68</v>
      </c>
      <c r="F7" s="40"/>
      <c r="G7" s="63" t="s">
        <v>63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 x14ac:dyDescent="0.25">
      <c r="A8" s="283">
        <v>2</v>
      </c>
      <c r="B8" s="283" t="s">
        <v>64</v>
      </c>
      <c r="C8" s="39" t="s">
        <v>65</v>
      </c>
      <c r="D8" s="40" t="s">
        <v>70</v>
      </c>
      <c r="E8" s="34" t="s">
        <v>69</v>
      </c>
      <c r="F8" s="286"/>
      <c r="G8" s="63" t="s">
        <v>63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 x14ac:dyDescent="0.25">
      <c r="A9" s="284"/>
      <c r="B9" s="284"/>
      <c r="C9" s="39" t="s">
        <v>65</v>
      </c>
      <c r="D9" s="40" t="s">
        <v>71</v>
      </c>
      <c r="E9" s="34" t="s">
        <v>73</v>
      </c>
      <c r="F9" s="287"/>
      <c r="G9" s="63" t="s">
        <v>63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 x14ac:dyDescent="0.25">
      <c r="A10" s="285"/>
      <c r="B10" s="285"/>
      <c r="C10" s="39" t="s">
        <v>66</v>
      </c>
      <c r="D10" s="40" t="s">
        <v>72</v>
      </c>
      <c r="E10" s="34" t="s">
        <v>74</v>
      </c>
      <c r="F10" s="288"/>
      <c r="G10" s="63" t="s">
        <v>63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 x14ac:dyDescent="0.25">
      <c r="A11" s="67"/>
      <c r="B11" s="67"/>
      <c r="C11" s="39"/>
      <c r="D11" s="70" t="s">
        <v>79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 x14ac:dyDescent="0.25">
      <c r="A12" s="38"/>
      <c r="B12" s="38"/>
      <c r="C12" s="38"/>
      <c r="D12" s="42" t="s">
        <v>15</v>
      </c>
      <c r="E12" s="43"/>
      <c r="F12" s="38"/>
      <c r="G12" s="64"/>
      <c r="H12" s="72" t="s">
        <v>82</v>
      </c>
      <c r="I12" s="72" t="s">
        <v>83</v>
      </c>
      <c r="J12" s="72" t="s">
        <v>82</v>
      </c>
      <c r="K12" s="36"/>
      <c r="L12" s="44"/>
      <c r="M12" s="45"/>
      <c r="N12" s="41"/>
    </row>
    <row r="13" spans="1:14" ht="40.5" customHeight="1" x14ac:dyDescent="0.15">
      <c r="A13" s="38"/>
      <c r="B13" s="38"/>
      <c r="C13" s="38"/>
      <c r="D13" s="42" t="s">
        <v>16</v>
      </c>
      <c r="E13" s="43"/>
      <c r="F13" s="46"/>
      <c r="G13" s="64"/>
      <c r="H13" s="64" t="s">
        <v>85</v>
      </c>
      <c r="I13" s="64" t="s">
        <v>86</v>
      </c>
      <c r="J13" s="61" t="s">
        <v>81</v>
      </c>
      <c r="K13" s="36"/>
      <c r="L13" s="44"/>
      <c r="M13" s="45"/>
      <c r="N13" s="41"/>
    </row>
    <row r="14" spans="1:14" ht="40.5" customHeight="1" x14ac:dyDescent="0.25">
      <c r="A14" s="275" t="s">
        <v>84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</row>
    <row r="15" spans="1:14" ht="33.75" customHeight="1" x14ac:dyDescent="0.25">
      <c r="A15" s="277" t="s">
        <v>87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</row>
    <row r="16" spans="1:14" ht="33.75" customHeight="1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</row>
  </sheetData>
  <mergeCells count="20">
    <mergeCell ref="A14:N14"/>
    <mergeCell ref="A15:N16"/>
    <mergeCell ref="A8:A10"/>
    <mergeCell ref="B8:B10"/>
    <mergeCell ref="F8:F10"/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99060</xdr:colOff>
                    <xdr:row>2</xdr:row>
                    <xdr:rowOff>22860</xdr:rowOff>
                  </from>
                  <to>
                    <xdr:col>11</xdr:col>
                    <xdr:colOff>76200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464820</xdr:colOff>
                    <xdr:row>2</xdr:row>
                    <xdr:rowOff>7620</xdr:rowOff>
                  </from>
                  <to>
                    <xdr:col>12</xdr:col>
                    <xdr:colOff>365760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"/>
  <sheetViews>
    <sheetView workbookViewId="0">
      <selection activeCell="E12" sqref="E12"/>
    </sheetView>
  </sheetViews>
  <sheetFormatPr defaultRowHeight="14.4" x14ac:dyDescent="0.25"/>
  <cols>
    <col min="1" max="1" width="16.88671875" style="32" customWidth="1"/>
    <col min="2" max="3" width="10.109375" customWidth="1"/>
    <col min="4" max="4" width="12.44140625" customWidth="1"/>
    <col min="5" max="5" width="12.33203125" customWidth="1"/>
    <col min="6" max="6" width="13.44140625" customWidth="1"/>
    <col min="7" max="7" width="14.6640625" customWidth="1"/>
    <col min="8" max="8" width="13" customWidth="1"/>
    <col min="9" max="9" width="12.44140625" customWidth="1"/>
    <col min="10" max="10" width="14.77734375" customWidth="1"/>
    <col min="11" max="11" width="17.6640625" customWidth="1"/>
    <col min="12" max="12" width="32.109375" customWidth="1"/>
  </cols>
  <sheetData>
    <row r="1" spans="1:1" ht="54.75" customHeight="1" x14ac:dyDescent="0.25">
      <c r="A1"/>
    </row>
    <row r="2" spans="1:1" ht="59.25" customHeight="1" x14ac:dyDescent="0.25">
      <c r="A2"/>
    </row>
    <row r="3" spans="1:1" ht="48" customHeight="1" x14ac:dyDescent="0.25">
      <c r="A3"/>
    </row>
    <row r="4" spans="1:1" ht="48" customHeight="1" x14ac:dyDescent="0.25">
      <c r="A4"/>
    </row>
    <row r="5" spans="1:1" ht="48" customHeight="1" x14ac:dyDescent="0.25">
      <c r="A5"/>
    </row>
    <row r="6" spans="1:1" ht="48" customHeight="1" x14ac:dyDescent="0.25">
      <c r="A6"/>
    </row>
    <row r="7" spans="1:1" ht="53.25" customHeight="1" x14ac:dyDescent="0.25">
      <c r="A7"/>
    </row>
  </sheetData>
  <phoneticPr fontId="14" type="noConversion"/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J20" sqref="J20"/>
    </sheetView>
  </sheetViews>
  <sheetFormatPr defaultRowHeight="14.4" x14ac:dyDescent="0.25"/>
  <cols>
    <col min="1" max="1" width="3.88671875" customWidth="1"/>
    <col min="4" max="4" width="12.33203125" customWidth="1"/>
    <col min="5" max="5" width="6.6640625" customWidth="1"/>
    <col min="6" max="6" width="4.21875" customWidth="1"/>
    <col min="7" max="7" width="4" customWidth="1"/>
  </cols>
  <sheetData>
    <row r="1" spans="1:9" x14ac:dyDescent="0.25">
      <c r="A1" s="297" t="s">
        <v>3</v>
      </c>
      <c r="B1" s="296" t="s">
        <v>4</v>
      </c>
      <c r="C1" s="298" t="s">
        <v>111</v>
      </c>
      <c r="D1" s="296" t="s">
        <v>107</v>
      </c>
      <c r="E1" s="292" t="s">
        <v>102</v>
      </c>
      <c r="F1" s="294" t="s">
        <v>109</v>
      </c>
      <c r="G1" s="296" t="s">
        <v>108</v>
      </c>
      <c r="H1" s="294" t="s">
        <v>112</v>
      </c>
      <c r="I1" s="296" t="s">
        <v>113</v>
      </c>
    </row>
    <row r="2" spans="1:9" x14ac:dyDescent="0.25">
      <c r="A2" s="297"/>
      <c r="B2" s="296"/>
      <c r="C2" s="299"/>
      <c r="D2" s="296"/>
      <c r="E2" s="293"/>
      <c r="F2" s="295"/>
      <c r="G2" s="296"/>
      <c r="H2" s="295"/>
      <c r="I2" s="296"/>
    </row>
    <row r="3" spans="1:9" ht="28.8" x14ac:dyDescent="0.25">
      <c r="A3" s="73">
        <v>1</v>
      </c>
      <c r="B3" s="74" t="s">
        <v>95</v>
      </c>
      <c r="C3" s="78" t="s">
        <v>98</v>
      </c>
      <c r="D3" s="77" t="s">
        <v>96</v>
      </c>
      <c r="E3" s="76" t="s">
        <v>103</v>
      </c>
      <c r="F3" s="76" t="s">
        <v>110</v>
      </c>
      <c r="G3" s="74">
        <v>1</v>
      </c>
      <c r="H3" s="75">
        <v>90000</v>
      </c>
      <c r="I3" s="75"/>
    </row>
    <row r="4" spans="1:9" ht="28.8" x14ac:dyDescent="0.25">
      <c r="A4" s="73">
        <v>2</v>
      </c>
      <c r="B4" s="74" t="s">
        <v>95</v>
      </c>
      <c r="C4" s="78" t="s">
        <v>99</v>
      </c>
      <c r="D4" s="77" t="s">
        <v>97</v>
      </c>
      <c r="E4" s="76" t="s">
        <v>104</v>
      </c>
      <c r="F4" s="76" t="s">
        <v>110</v>
      </c>
      <c r="G4" s="74">
        <v>1</v>
      </c>
      <c r="H4" s="75">
        <v>60000</v>
      </c>
      <c r="I4" s="75"/>
    </row>
    <row r="5" spans="1:9" ht="27" customHeight="1" x14ac:dyDescent="0.25">
      <c r="A5" s="289" t="s">
        <v>114</v>
      </c>
      <c r="B5" s="290"/>
      <c r="C5" s="290"/>
      <c r="D5" s="290"/>
      <c r="E5" s="291"/>
      <c r="F5" s="76" t="s">
        <v>110</v>
      </c>
      <c r="G5" s="74">
        <v>2</v>
      </c>
      <c r="H5" s="74">
        <v>150000</v>
      </c>
      <c r="I5" s="74" t="s">
        <v>115</v>
      </c>
    </row>
    <row r="6" spans="1:9" ht="27" customHeight="1" x14ac:dyDescent="0.25">
      <c r="A6" s="289" t="s">
        <v>116</v>
      </c>
      <c r="B6" s="290"/>
      <c r="C6" s="290"/>
      <c r="D6" s="290"/>
      <c r="E6" s="290"/>
      <c r="F6" s="290"/>
      <c r="G6" s="290"/>
      <c r="H6" s="290"/>
      <c r="I6" s="291"/>
    </row>
  </sheetData>
  <mergeCells count="11">
    <mergeCell ref="A5:E5"/>
    <mergeCell ref="A6:I6"/>
    <mergeCell ref="E1:E2"/>
    <mergeCell ref="F1:F2"/>
    <mergeCell ref="G1:G2"/>
    <mergeCell ref="H1:H2"/>
    <mergeCell ref="I1:I2"/>
    <mergeCell ref="A1:A2"/>
    <mergeCell ref="B1:B2"/>
    <mergeCell ref="C1:C2"/>
    <mergeCell ref="D1:D2"/>
  </mergeCells>
  <phoneticPr fontId="2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靠背总成</vt:lpstr>
      <vt:lpstr>议价</vt:lpstr>
      <vt:lpstr> 阻尼器总成  滑轨</vt:lpstr>
      <vt:lpstr>X5000模具</vt:lpstr>
      <vt:lpstr>Sheet2</vt:lpstr>
      <vt:lpstr>Sheet3</vt:lpstr>
      <vt:lpstr>靠背总成!Print_Area</vt:lpstr>
      <vt:lpstr>议价!Print_Area</vt:lpstr>
      <vt:lpstr>靠背总成!Print_Titles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Administrator</cp:lastModifiedBy>
  <cp:lastPrinted>2022-04-13T06:30:26Z</cp:lastPrinted>
  <dcterms:created xsi:type="dcterms:W3CDTF">2018-08-13T05:49:00Z</dcterms:created>
  <dcterms:modified xsi:type="dcterms:W3CDTF">2022-04-13T06:40:41Z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