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10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60" i="1" l="1"/>
  <c r="G60" i="1"/>
  <c r="F60" i="1"/>
  <c r="E60" i="1"/>
  <c r="D60" i="1"/>
  <c r="C60" i="1"/>
  <c r="F59" i="1"/>
  <c r="F58" i="1"/>
  <c r="C57" i="1"/>
  <c r="C55" i="1" s="1"/>
  <c r="C56" i="1"/>
  <c r="D47" i="1"/>
  <c r="F43" i="1"/>
  <c r="F35" i="1"/>
  <c r="F30" i="1"/>
  <c r="G24" i="1"/>
  <c r="F24" i="1"/>
  <c r="E24" i="1"/>
  <c r="D24" i="1"/>
  <c r="G23" i="1"/>
  <c r="G52" i="1" s="1"/>
  <c r="F23" i="1"/>
  <c r="E23" i="1"/>
  <c r="E59" i="1" s="1"/>
  <c r="E58" i="1" s="1"/>
  <c r="D23" i="1"/>
  <c r="D59" i="1" s="1"/>
  <c r="D58" i="1" s="1"/>
  <c r="G22" i="1"/>
  <c r="F22" i="1"/>
  <c r="E22" i="1"/>
  <c r="D22" i="1"/>
  <c r="G21" i="1"/>
  <c r="G53" i="1" s="1"/>
  <c r="F21" i="1"/>
  <c r="F53" i="1" s="1"/>
  <c r="E21" i="1"/>
  <c r="E53" i="1" s="1"/>
  <c r="D21" i="1"/>
  <c r="D53" i="1" s="1"/>
  <c r="G20" i="1"/>
  <c r="F20" i="1"/>
  <c r="E20" i="1"/>
  <c r="D20" i="1"/>
  <c r="H19" i="1"/>
  <c r="G19" i="1"/>
  <c r="G51" i="1" s="1"/>
  <c r="F19" i="1"/>
  <c r="F51" i="1" s="1"/>
  <c r="E19" i="1"/>
  <c r="E51" i="1" s="1"/>
  <c r="D19" i="1"/>
  <c r="D51" i="1" s="1"/>
  <c r="C19" i="1"/>
  <c r="G18" i="1"/>
  <c r="G50" i="1" s="1"/>
  <c r="F18" i="1"/>
  <c r="F50" i="1" s="1"/>
  <c r="E18" i="1"/>
  <c r="E50" i="1" s="1"/>
  <c r="D18" i="1"/>
  <c r="D50" i="1" s="1"/>
  <c r="C18" i="1"/>
  <c r="G17" i="1"/>
  <c r="G43" i="1" s="1"/>
  <c r="F17" i="1"/>
  <c r="F49" i="1" s="1"/>
  <c r="E17" i="1"/>
  <c r="E49" i="1" s="1"/>
  <c r="D17" i="1"/>
  <c r="D49" i="1" s="1"/>
  <c r="C17" i="1"/>
  <c r="C43" i="1" s="1"/>
  <c r="G16" i="1"/>
  <c r="G42" i="1" s="1"/>
  <c r="F16" i="1"/>
  <c r="F42" i="1" s="1"/>
  <c r="E16" i="1"/>
  <c r="E42" i="1" s="1"/>
  <c r="D16" i="1"/>
  <c r="C16" i="1"/>
  <c r="C42" i="1" s="1"/>
  <c r="G15" i="1"/>
  <c r="F15" i="1"/>
  <c r="G14" i="1"/>
  <c r="G41" i="1" s="1"/>
  <c r="F14" i="1"/>
  <c r="F41" i="1" s="1"/>
  <c r="E14" i="1"/>
  <c r="E41" i="1" s="1"/>
  <c r="D14" i="1"/>
  <c r="D41" i="1" s="1"/>
  <c r="C14" i="1"/>
  <c r="C41" i="1" s="1"/>
  <c r="G13" i="1"/>
  <c r="F13" i="1"/>
  <c r="E13" i="1"/>
  <c r="D13" i="1"/>
  <c r="G12" i="1"/>
  <c r="G38" i="1" s="1"/>
  <c r="F12" i="1"/>
  <c r="F38" i="1" s="1"/>
  <c r="E12" i="1"/>
  <c r="E38" i="1" s="1"/>
  <c r="D12" i="1"/>
  <c r="D38" i="1" s="1"/>
  <c r="D39" i="1" s="1"/>
  <c r="C12" i="1"/>
  <c r="C38" i="1" s="1"/>
  <c r="G11" i="1"/>
  <c r="F11" i="1"/>
  <c r="E11" i="1"/>
  <c r="D11" i="1"/>
  <c r="H11" i="1" s="1"/>
  <c r="C11" i="1"/>
  <c r="G10" i="1"/>
  <c r="G47" i="1" s="1"/>
  <c r="F10" i="1"/>
  <c r="F47" i="1" s="1"/>
  <c r="E10" i="1"/>
  <c r="E47" i="1" s="1"/>
  <c r="D10" i="1"/>
  <c r="C10" i="1"/>
  <c r="H9" i="1"/>
  <c r="G9" i="1"/>
  <c r="G35" i="1" s="1"/>
  <c r="F9" i="1"/>
  <c r="E9" i="1"/>
  <c r="E35" i="1" s="1"/>
  <c r="D9" i="1"/>
  <c r="D35" i="1" s="1"/>
  <c r="C9" i="1"/>
  <c r="C35" i="1" s="1"/>
  <c r="G8" i="1"/>
  <c r="G48" i="1" s="1"/>
  <c r="F8" i="1"/>
  <c r="F48" i="1" s="1"/>
  <c r="E8" i="1"/>
  <c r="E34" i="1" s="1"/>
  <c r="D8" i="1"/>
  <c r="D48" i="1" s="1"/>
  <c r="C8" i="1"/>
  <c r="G7" i="1"/>
  <c r="G30" i="1" s="1"/>
  <c r="F7" i="1"/>
  <c r="E7" i="1"/>
  <c r="E30" i="1" s="1"/>
  <c r="D7" i="1"/>
  <c r="H7" i="1" s="1"/>
  <c r="C7" i="1"/>
  <c r="C30" i="1" s="1"/>
  <c r="G6" i="1"/>
  <c r="G29" i="1" s="1"/>
  <c r="G31" i="1" s="1"/>
  <c r="G32" i="1" s="1"/>
  <c r="F6" i="1"/>
  <c r="F52" i="1" s="1"/>
  <c r="E6" i="1"/>
  <c r="E29" i="1" s="1"/>
  <c r="D6" i="1"/>
  <c r="H5" i="1"/>
  <c r="G5" i="1"/>
  <c r="F5" i="1"/>
  <c r="E5" i="1"/>
  <c r="D5" i="1"/>
  <c r="C5" i="1"/>
  <c r="G4" i="1"/>
  <c r="F4" i="1"/>
  <c r="E4" i="1"/>
  <c r="D4" i="1"/>
  <c r="C4" i="1"/>
  <c r="H4" i="1" s="1"/>
  <c r="G3" i="1"/>
  <c r="F3" i="1"/>
  <c r="E3" i="1"/>
  <c r="D3" i="1"/>
  <c r="D42" i="1" s="1"/>
  <c r="C3" i="1"/>
  <c r="C47" i="1" l="1"/>
  <c r="E39" i="1"/>
  <c r="E31" i="1"/>
  <c r="E32" i="1" s="1"/>
  <c r="H30" i="1"/>
  <c r="F39" i="1"/>
  <c r="G39" i="1"/>
  <c r="H17" i="1"/>
  <c r="D34" i="1"/>
  <c r="C6" i="1"/>
  <c r="C20" i="1"/>
  <c r="H8" i="1"/>
  <c r="H10" i="1"/>
  <c r="H14" i="1"/>
  <c r="H16" i="1"/>
  <c r="H42" i="1" s="1"/>
  <c r="H18" i="1"/>
  <c r="F29" i="1"/>
  <c r="F31" i="1" s="1"/>
  <c r="F32" i="1" s="1"/>
  <c r="D30" i="1"/>
  <c r="F34" i="1"/>
  <c r="F36" i="1"/>
  <c r="D43" i="1"/>
  <c r="D52" i="1"/>
  <c r="G59" i="1"/>
  <c r="G58" i="1" s="1"/>
  <c r="C34" i="1"/>
  <c r="G34" i="1"/>
  <c r="C36" i="1"/>
  <c r="G36" i="1"/>
  <c r="E43" i="1"/>
  <c r="E48" i="1"/>
  <c r="C49" i="1"/>
  <c r="G49" i="1"/>
  <c r="E52" i="1"/>
  <c r="H3" i="1"/>
  <c r="H35" i="1" s="1"/>
  <c r="D29" i="1"/>
  <c r="D31" i="1" s="1"/>
  <c r="D32" i="1" s="1"/>
  <c r="D36" i="1"/>
  <c r="E36" i="1"/>
  <c r="C39" i="1" l="1"/>
  <c r="H20" i="1"/>
  <c r="H41" i="1"/>
  <c r="C29" i="1"/>
  <c r="C31" i="1" s="1"/>
  <c r="C32" i="1" s="1"/>
  <c r="C13" i="1"/>
  <c r="H6" i="1"/>
  <c r="H47" i="1"/>
  <c r="H36" i="1"/>
  <c r="C51" i="1"/>
  <c r="C21" i="1"/>
  <c r="H50" i="1"/>
  <c r="H34" i="1"/>
  <c r="H49" i="1"/>
  <c r="H43" i="1"/>
  <c r="C48" i="1"/>
  <c r="C50" i="1"/>
  <c r="C53" i="1" l="1"/>
  <c r="C22" i="1"/>
  <c r="C23" i="1" s="1"/>
  <c r="H29" i="1"/>
  <c r="H31" i="1" s="1"/>
  <c r="H32" i="1" s="1"/>
  <c r="H12" i="1"/>
  <c r="H51" i="1"/>
  <c r="H48" i="1"/>
  <c r="C52" i="1" l="1"/>
  <c r="C24" i="1"/>
  <c r="C59" i="1"/>
  <c r="C58" i="1" s="1"/>
  <c r="H13" i="1"/>
  <c r="H38" i="1"/>
  <c r="H39" i="1" s="1"/>
  <c r="H21" i="1"/>
  <c r="H53" i="1" l="1"/>
  <c r="H22" i="1"/>
  <c r="H23" i="1"/>
  <c r="H59" i="1" l="1"/>
  <c r="H58" i="1" s="1"/>
  <c r="H52" i="1"/>
  <c r="H24" i="1"/>
</calcChain>
</file>

<file path=xl/sharedStrings.xml><?xml version="1.0" encoding="utf-8"?>
<sst xmlns="http://schemas.openxmlformats.org/spreadsheetml/2006/main" count="204" uniqueCount="107">
  <si>
    <r>
      <t xml:space="preserve">一汽解放J6L升级自卸座椅项目可行性分析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5" type="noConversion"/>
  </si>
  <si>
    <t>序号</t>
  </si>
  <si>
    <t>项目</t>
  </si>
  <si>
    <r>
      <t>2022</t>
    </r>
    <r>
      <rPr>
        <b/>
        <sz val="10"/>
        <rFont val="宋体"/>
        <family val="3"/>
        <charset val="134"/>
      </rPr>
      <t>年</t>
    </r>
    <phoneticPr fontId="5" type="noConversion"/>
  </si>
  <si>
    <r>
      <t>2023</t>
    </r>
    <r>
      <rPr>
        <b/>
        <sz val="10"/>
        <rFont val="宋体"/>
        <family val="3"/>
        <charset val="134"/>
      </rPr>
      <t>年</t>
    </r>
    <phoneticPr fontId="5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</si>
  <si>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</si>
  <si>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</si>
  <si>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</si>
  <si>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合计</t>
  </si>
  <si>
    <t>各责任主体</t>
  </si>
  <si>
    <t>销量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</si>
  <si>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</si>
  <si>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</si>
  <si>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</si>
  <si>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</si>
  <si>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</si>
  <si>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</si>
  <si>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</si>
  <si>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</si>
  <si>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</si>
  <si>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</si>
  <si>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</si>
  <si>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</si>
  <si>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</si>
  <si>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</si>
  <si>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</si>
  <si>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</si>
  <si>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</si>
  <si>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</si>
  <si>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</si>
  <si>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</si>
  <si>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</si>
  <si>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</si>
  <si>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</si>
  <si>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</si>
  <si>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</si>
  <si>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</si>
  <si>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</si>
  <si>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</si>
  <si>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</si>
  <si>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</si>
  <si>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</si>
  <si>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</si>
  <si>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</si>
  <si>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</si>
  <si>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</si>
  <si>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</si>
  <si>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</si>
  <si>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</si>
  <si>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</si>
  <si>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</si>
  <si>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</si>
  <si>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</si>
  <si>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</si>
  <si>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</si>
  <si>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</si>
  <si>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</si>
  <si>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t>2022年</t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</si>
  <si>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</si>
  <si>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  <r>
      <rPr>
        <sz val="11"/>
        <color theme="1"/>
        <rFont val="宋体"/>
        <family val="2"/>
        <charset val="134"/>
        <scheme val="minor"/>
      </rPr>
      <t/>
    </r>
  </si>
  <si>
    <t>2025年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</si>
  <si>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</si>
  <si>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</si>
  <si>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</si>
  <si>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</si>
  <si>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</si>
  <si>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</si>
  <si>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</si>
  <si>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</si>
  <si>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变动费用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</si>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</sst>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43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6" fillId="4" borderId="3" xfId="0" applyFont="1" applyFill="1" applyBorder="1">
      <alignment vertical="center"/>
    </xf>
    <xf numFmtId="176" fontId="9" fillId="4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3" fillId="0" borderId="3" xfId="0" applyFont="1" applyBorder="1">
      <alignment vertical="center"/>
    </xf>
    <xf numFmtId="10" fontId="9" fillId="0" borderId="3" xfId="2" applyNumberFormat="1" applyFont="1" applyBorder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43" fontId="9" fillId="0" borderId="3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4" borderId="3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3" xfId="0" applyFont="1" applyBorder="1">
      <alignment vertical="center"/>
    </xf>
    <xf numFmtId="176" fontId="3" fillId="0" borderId="3" xfId="1" applyNumberFormat="1" applyFont="1" applyBorder="1" applyAlignment="1">
      <alignment horizontal="center" vertical="center"/>
    </xf>
    <xf numFmtId="10" fontId="3" fillId="0" borderId="3" xfId="2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10" fontId="3" fillId="0" borderId="0" xfId="2" applyNumberFormat="1" applyFont="1" applyBorder="1">
      <alignment vertical="center"/>
    </xf>
    <xf numFmtId="43" fontId="3" fillId="0" borderId="0" xfId="0" applyNumberFormat="1" applyFont="1" applyFill="1" applyBorder="1">
      <alignment vertical="center"/>
    </xf>
    <xf numFmtId="43" fontId="3" fillId="0" borderId="0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Fill="1" applyBorder="1">
      <alignment vertical="center"/>
    </xf>
    <xf numFmtId="43" fontId="3" fillId="0" borderId="3" xfId="1" applyFont="1" applyFill="1" applyBorder="1" applyAlignment="1">
      <alignment horizontal="center" vertical="center"/>
    </xf>
    <xf numFmtId="10" fontId="3" fillId="0" borderId="3" xfId="2" applyNumberFormat="1" applyFont="1" applyFill="1" applyBorder="1" applyAlignment="1">
      <alignment horizontal="center" vertical="center"/>
    </xf>
    <xf numFmtId="10" fontId="3" fillId="0" borderId="3" xfId="2" applyNumberFormat="1" applyFont="1" applyFill="1" applyBorder="1">
      <alignment vertical="center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3" fontId="3" fillId="0" borderId="3" xfId="1" applyFont="1" applyBorder="1">
      <alignment vertical="center"/>
    </xf>
    <xf numFmtId="176" fontId="3" fillId="0" borderId="3" xfId="1" applyNumberFormat="1" applyFont="1" applyBorder="1">
      <alignment vertical="center"/>
    </xf>
    <xf numFmtId="43" fontId="3" fillId="0" borderId="0" xfId="1" applyFont="1">
      <alignment vertical="center"/>
    </xf>
    <xf numFmtId="0" fontId="3" fillId="0" borderId="0" xfId="0" applyFont="1" applyFill="1" applyBorder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700;&#38754;\2022&#24180;&#24230;&#39033;&#30446;&#24037;&#20316;\2022&#24180;&#24180;&#24230;&#39033;&#30446;\2022&#24180;&#39033;&#30446;&#21487;&#34892;&#24615;&#20998;&#26512;\&#19968;&#27773;&#35299;&#25918;J6L&#21319;&#32423;&#33258;&#21368;&#24231;&#26885;&#39033;&#30446;&#21487;&#34892;&#24615;&#20998;&#26512;\&#35299;&#25918;&#20013;&#21345;&#65288;J6L&#65289;&#24231;&#26885;---&#21487;&#34892;&#24615;&#20998;&#26512;2022.4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2年"/>
      <sheetName val="2023年"/>
      <sheetName val="2024年"/>
      <sheetName val="2025年"/>
      <sheetName val="2026年"/>
      <sheetName val="项目投资"/>
      <sheetName val="销量"/>
      <sheetName val="材料成本"/>
      <sheetName val="其他"/>
      <sheetName val="标准成本"/>
      <sheetName val="情况汇总"/>
      <sheetName val="附加值"/>
    </sheetNames>
    <sheetDataSet>
      <sheetData sheetId="0"/>
      <sheetData sheetId="1"/>
      <sheetData sheetId="2"/>
      <sheetData sheetId="3">
        <row r="6">
          <cell r="G6">
            <v>30000</v>
          </cell>
        </row>
        <row r="7">
          <cell r="G7">
            <v>29000000</v>
          </cell>
        </row>
        <row r="8">
          <cell r="G8">
            <v>0</v>
          </cell>
        </row>
        <row r="10">
          <cell r="G10">
            <v>21008245.434999999</v>
          </cell>
        </row>
        <row r="11">
          <cell r="G11">
            <v>1630379.6048012052</v>
          </cell>
        </row>
        <row r="12">
          <cell r="G12">
            <v>437203.69843122154</v>
          </cell>
        </row>
        <row r="13">
          <cell r="G13">
            <v>1160000</v>
          </cell>
        </row>
        <row r="14">
          <cell r="G14">
            <v>3227583.3032324268</v>
          </cell>
        </row>
        <row r="15">
          <cell r="G15">
            <v>4764171.2617675727</v>
          </cell>
        </row>
        <row r="17">
          <cell r="G17">
            <v>1521029.9999999998</v>
          </cell>
        </row>
        <row r="18">
          <cell r="G18">
            <v>216030</v>
          </cell>
        </row>
        <row r="19">
          <cell r="G19">
            <v>203000</v>
          </cell>
        </row>
        <row r="20">
          <cell r="G20">
            <v>870000</v>
          </cell>
        </row>
        <row r="21">
          <cell r="G21">
            <v>167500</v>
          </cell>
        </row>
        <row r="22">
          <cell r="G22">
            <v>1160000</v>
          </cell>
        </row>
      </sheetData>
      <sheetData sheetId="4">
        <row r="6">
          <cell r="G6">
            <v>60000</v>
          </cell>
        </row>
        <row r="7">
          <cell r="G7">
            <v>58000000</v>
          </cell>
        </row>
        <row r="8">
          <cell r="G8">
            <v>580000.00000000047</v>
          </cell>
        </row>
        <row r="9">
          <cell r="G9">
            <v>57420000</v>
          </cell>
        </row>
        <row r="10">
          <cell r="G10">
            <v>41596325.961299993</v>
          </cell>
        </row>
        <row r="11">
          <cell r="G11">
            <v>3260759.2096024104</v>
          </cell>
        </row>
        <row r="12">
          <cell r="G12">
            <v>874407.39686244307</v>
          </cell>
        </row>
        <row r="13">
          <cell r="G13">
            <v>2320000</v>
          </cell>
        </row>
        <row r="14">
          <cell r="G14">
            <v>6455166.6064648535</v>
          </cell>
        </row>
        <row r="15">
          <cell r="G15">
            <v>9368507.4322351459</v>
          </cell>
        </row>
        <row r="16">
          <cell r="G16">
            <v>0.16315756586964728</v>
          </cell>
        </row>
        <row r="17">
          <cell r="G17">
            <v>2826029.9999999995</v>
          </cell>
        </row>
        <row r="18">
          <cell r="G18">
            <v>216030</v>
          </cell>
        </row>
        <row r="19">
          <cell r="G19">
            <v>406000</v>
          </cell>
        </row>
        <row r="20">
          <cell r="G20">
            <v>1740000</v>
          </cell>
        </row>
        <row r="21">
          <cell r="G21">
            <v>167500</v>
          </cell>
        </row>
        <row r="22">
          <cell r="G22">
            <v>2320000</v>
          </cell>
        </row>
        <row r="23">
          <cell r="G23">
            <v>7459530</v>
          </cell>
        </row>
        <row r="24">
          <cell r="G24">
            <v>1908977.4322351459</v>
          </cell>
        </row>
        <row r="25">
          <cell r="G25">
            <v>286346.6148352719</v>
          </cell>
        </row>
        <row r="26">
          <cell r="G26">
            <v>1622630.8173998741</v>
          </cell>
        </row>
        <row r="27">
          <cell r="G27">
            <v>2.7976393403446105E-2</v>
          </cell>
        </row>
      </sheetData>
      <sheetData sheetId="5">
        <row r="6">
          <cell r="G6">
            <v>60000</v>
          </cell>
        </row>
        <row r="7">
          <cell r="G7">
            <v>58000000</v>
          </cell>
        </row>
        <row r="8">
          <cell r="G8">
            <v>1154199.9999999953</v>
          </cell>
        </row>
        <row r="9">
          <cell r="G9">
            <v>56845800</v>
          </cell>
        </row>
        <row r="10">
          <cell r="G10">
            <v>41180362.701687008</v>
          </cell>
        </row>
        <row r="11">
          <cell r="G11">
            <v>3260759.2096024104</v>
          </cell>
        </row>
        <row r="12">
          <cell r="G12">
            <v>874407.39686244307</v>
          </cell>
        </row>
        <row r="13">
          <cell r="G13">
            <v>2320000</v>
          </cell>
        </row>
        <row r="14">
          <cell r="G14">
            <v>6455166.6064648535</v>
          </cell>
        </row>
        <row r="15">
          <cell r="G15">
            <v>9210270.6918481477</v>
          </cell>
        </row>
        <row r="16">
          <cell r="G16">
            <v>0.16202200851862666</v>
          </cell>
        </row>
        <row r="17">
          <cell r="G17">
            <v>2826029.9999999995</v>
          </cell>
        </row>
        <row r="18">
          <cell r="G18">
            <v>216030</v>
          </cell>
        </row>
        <row r="19">
          <cell r="G19">
            <v>406000</v>
          </cell>
        </row>
        <row r="20">
          <cell r="G20">
            <v>1740000</v>
          </cell>
        </row>
        <row r="21">
          <cell r="G21">
            <v>167500</v>
          </cell>
        </row>
        <row r="22">
          <cell r="G22">
            <v>2320000</v>
          </cell>
        </row>
        <row r="23">
          <cell r="G23">
            <v>7459530</v>
          </cell>
        </row>
        <row r="24">
          <cell r="G24">
            <v>1750740.6918481477</v>
          </cell>
        </row>
        <row r="25">
          <cell r="G25">
            <v>262611.10377722216</v>
          </cell>
        </row>
        <row r="26">
          <cell r="G26">
            <v>1488129.5880709256</v>
          </cell>
        </row>
        <row r="27">
          <cell r="G27">
            <v>2.5657406690878026E-2</v>
          </cell>
        </row>
      </sheetData>
      <sheetData sheetId="6">
        <row r="6">
          <cell r="G6">
            <v>60000</v>
          </cell>
        </row>
        <row r="7">
          <cell r="G7">
            <v>58000000</v>
          </cell>
        </row>
        <row r="8">
          <cell r="G8">
            <v>1722657.9999999986</v>
          </cell>
        </row>
        <row r="9">
          <cell r="G9">
            <v>56277342</v>
          </cell>
        </row>
        <row r="10">
          <cell r="G10">
            <v>40768559.074670129</v>
          </cell>
        </row>
        <row r="11">
          <cell r="G11">
            <v>3260759.2096024104</v>
          </cell>
        </row>
        <row r="12">
          <cell r="G12">
            <v>874407.39686244307</v>
          </cell>
        </row>
        <row r="13">
          <cell r="G13">
            <v>2320000</v>
          </cell>
        </row>
        <row r="14">
          <cell r="G14">
            <v>6455166.6064648535</v>
          </cell>
        </row>
        <row r="15">
          <cell r="G15">
            <v>9053616.3188650198</v>
          </cell>
        </row>
        <row r="16">
          <cell r="G16">
            <v>0.16087498089133315</v>
          </cell>
        </row>
        <row r="17">
          <cell r="G17">
            <v>2826029.9999999995</v>
          </cell>
        </row>
        <row r="18">
          <cell r="G18">
            <v>216030</v>
          </cell>
        </row>
        <row r="19">
          <cell r="G19">
            <v>406000</v>
          </cell>
        </row>
        <row r="20">
          <cell r="G20">
            <v>1740000</v>
          </cell>
        </row>
        <row r="21">
          <cell r="G21">
            <v>167500</v>
          </cell>
        </row>
        <row r="22">
          <cell r="G22">
            <v>2320000</v>
          </cell>
        </row>
        <row r="23">
          <cell r="G23">
            <v>7459530</v>
          </cell>
        </row>
        <row r="24">
          <cell r="G24">
            <v>1594086.3188650198</v>
          </cell>
        </row>
        <row r="25">
          <cell r="G25">
            <v>239112.94782975296</v>
          </cell>
        </row>
        <row r="26">
          <cell r="G26">
            <v>1354973.3710352669</v>
          </cell>
        </row>
        <row r="27">
          <cell r="G27">
            <v>2.3361609845435637E-2</v>
          </cell>
        </row>
      </sheetData>
      <sheetData sheetId="7">
        <row r="6">
          <cell r="G6">
            <v>60000</v>
          </cell>
        </row>
        <row r="7">
          <cell r="G7">
            <v>58000000</v>
          </cell>
        </row>
        <row r="8">
          <cell r="G8">
            <v>2285431.4199999971</v>
          </cell>
        </row>
        <row r="9">
          <cell r="G9">
            <v>55714568.579999998</v>
          </cell>
        </row>
        <row r="10">
          <cell r="G10">
            <v>39855607.745055422</v>
          </cell>
        </row>
        <row r="11">
          <cell r="G11">
            <v>3260759.2096024104</v>
          </cell>
        </row>
        <row r="12">
          <cell r="G12">
            <v>874407.39686244307</v>
          </cell>
        </row>
        <row r="13">
          <cell r="G13">
            <v>2320000</v>
          </cell>
        </row>
        <row r="14">
          <cell r="G14">
            <v>6455166.6064648535</v>
          </cell>
        </row>
        <row r="15">
          <cell r="G15">
            <v>9403794.2284797244</v>
          </cell>
        </row>
        <row r="16">
          <cell r="G16">
            <v>0.16878519331935432</v>
          </cell>
        </row>
        <row r="17">
          <cell r="G17">
            <v>2826029.9999999995</v>
          </cell>
        </row>
        <row r="18">
          <cell r="G18">
            <v>216030</v>
          </cell>
        </row>
        <row r="19">
          <cell r="G19">
            <v>406000</v>
          </cell>
        </row>
        <row r="20">
          <cell r="G20">
            <v>1740000</v>
          </cell>
        </row>
        <row r="21">
          <cell r="G21">
            <v>167500</v>
          </cell>
        </row>
        <row r="22">
          <cell r="G22">
            <v>2320000</v>
          </cell>
        </row>
        <row r="23">
          <cell r="G23">
            <v>7459530</v>
          </cell>
        </row>
        <row r="24">
          <cell r="G24">
            <v>1944264.2284797244</v>
          </cell>
        </row>
        <row r="25">
          <cell r="G25">
            <v>291639.63427195867</v>
          </cell>
        </row>
        <row r="26">
          <cell r="G26">
            <v>1652624.5942077658</v>
          </cell>
        </row>
        <row r="27">
          <cell r="G27">
            <v>2.8493527486340788E-2</v>
          </cell>
        </row>
      </sheetData>
      <sheetData sheetId="8">
        <row r="26">
          <cell r="B26">
            <v>1137000</v>
          </cell>
          <cell r="I26">
            <v>1080150</v>
          </cell>
        </row>
        <row r="27">
          <cell r="B27">
            <v>837500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selection activeCell="C79" sqref="C79"/>
    </sheetView>
  </sheetViews>
  <sheetFormatPr defaultColWidth="9" defaultRowHeight="16.5"/>
  <cols>
    <col min="1" max="1" width="5.125" style="2" customWidth="1"/>
    <col min="2" max="2" width="35.75" style="2" customWidth="1"/>
    <col min="3" max="3" width="14.5" style="46" customWidth="1"/>
    <col min="4" max="4" width="13" style="46" customWidth="1"/>
    <col min="5" max="7" width="16" style="46" customWidth="1"/>
    <col min="8" max="8" width="16.5" style="46" customWidth="1"/>
    <col min="9" max="9" width="15.5" style="2" customWidth="1"/>
    <col min="10" max="35" width="9" style="2"/>
    <col min="36" max="36" width="4.375" style="2" customWidth="1"/>
    <col min="37" max="37" width="13.875" style="2" customWidth="1"/>
    <col min="38" max="16384" width="9" style="2"/>
  </cols>
  <sheetData>
    <row r="1" spans="1:38" ht="27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38" ht="15.7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AL2" s="2" t="s">
        <v>9</v>
      </c>
    </row>
    <row r="3" spans="1:38" s="11" customFormat="1" ht="15.75" customHeight="1">
      <c r="A3" s="6"/>
      <c r="B3" s="7" t="s">
        <v>10</v>
      </c>
      <c r="C3" s="8">
        <f>'[1]2022年'!G6</f>
        <v>30000</v>
      </c>
      <c r="D3" s="8">
        <f>'[1]2023年'!G6</f>
        <v>60000</v>
      </c>
      <c r="E3" s="8">
        <f>'[1]2024年'!G6</f>
        <v>60000</v>
      </c>
      <c r="F3" s="8">
        <f>'[1]2025年'!G6</f>
        <v>60000</v>
      </c>
      <c r="G3" s="8">
        <f>'[1]2026年'!G6</f>
        <v>60000</v>
      </c>
      <c r="H3" s="9">
        <f t="shared" ref="H3:H11" si="0">SUM(C3:G3)</f>
        <v>270000</v>
      </c>
      <c r="I3" s="10"/>
      <c r="AJ3" s="12" t="s">
        <v>1</v>
      </c>
      <c r="AK3" s="7" t="s">
        <v>10</v>
      </c>
      <c r="AL3" s="11" t="s">
        <v>11</v>
      </c>
    </row>
    <row r="4" spans="1:38" s="11" customFormat="1" ht="15.75" customHeight="1">
      <c r="A4" s="13">
        <v>1</v>
      </c>
      <c r="B4" s="7" t="s">
        <v>12</v>
      </c>
      <c r="C4" s="8">
        <f>'[1]2022年'!G7</f>
        <v>29000000</v>
      </c>
      <c r="D4" s="8">
        <f>'[1]2023年'!G7</f>
        <v>58000000</v>
      </c>
      <c r="E4" s="8">
        <f>'[1]2024年'!G7</f>
        <v>58000000</v>
      </c>
      <c r="F4" s="8">
        <f>'[1]2025年'!G7</f>
        <v>58000000</v>
      </c>
      <c r="G4" s="8">
        <f>'[1]2026年'!G7</f>
        <v>58000000</v>
      </c>
      <c r="H4" s="8">
        <f t="shared" si="0"/>
        <v>261000000</v>
      </c>
      <c r="I4" s="10"/>
      <c r="AJ4" s="12" t="s">
        <v>13</v>
      </c>
      <c r="AK4" s="7" t="s">
        <v>12</v>
      </c>
      <c r="AL4" s="11" t="s">
        <v>11</v>
      </c>
    </row>
    <row r="5" spans="1:38" s="11" customFormat="1" ht="15.75" customHeight="1">
      <c r="A5" s="13">
        <v>2</v>
      </c>
      <c r="B5" s="13" t="s">
        <v>14</v>
      </c>
      <c r="C5" s="8">
        <f>'[1]2022年'!G8</f>
        <v>0</v>
      </c>
      <c r="D5" s="8">
        <f>'[1]2023年'!G8</f>
        <v>580000.00000000047</v>
      </c>
      <c r="E5" s="8">
        <f>'[1]2024年'!G8</f>
        <v>1154199.9999999953</v>
      </c>
      <c r="F5" s="8">
        <f>'[1]2025年'!G8</f>
        <v>1722657.9999999986</v>
      </c>
      <c r="G5" s="8">
        <f>'[1]2026年'!G8</f>
        <v>2285431.4199999971</v>
      </c>
      <c r="H5" s="8">
        <f t="shared" si="0"/>
        <v>5742289.4199999915</v>
      </c>
      <c r="I5" s="10"/>
      <c r="AJ5" s="12" t="s">
        <v>15</v>
      </c>
      <c r="AK5" s="13" t="s">
        <v>16</v>
      </c>
      <c r="AL5" s="11" t="s">
        <v>11</v>
      </c>
    </row>
    <row r="6" spans="1:38" s="11" customFormat="1" ht="15.75" customHeight="1">
      <c r="A6" s="13">
        <v>3</v>
      </c>
      <c r="B6" s="7" t="s">
        <v>17</v>
      </c>
      <c r="C6" s="14">
        <f>+C4-C5</f>
        <v>29000000</v>
      </c>
      <c r="D6" s="14">
        <f>'[1]2023年'!G9</f>
        <v>57420000</v>
      </c>
      <c r="E6" s="14">
        <f>'[1]2024年'!G9</f>
        <v>56845800</v>
      </c>
      <c r="F6" s="8">
        <f>'[1]2025年'!G9</f>
        <v>56277342</v>
      </c>
      <c r="G6" s="8">
        <f>'[1]2026年'!G9</f>
        <v>55714568.579999998</v>
      </c>
      <c r="H6" s="8">
        <f t="shared" si="0"/>
        <v>255257710.57999998</v>
      </c>
      <c r="I6" s="10"/>
      <c r="AJ6" s="12" t="s">
        <v>18</v>
      </c>
      <c r="AK6" s="7" t="s">
        <v>17</v>
      </c>
      <c r="AL6" s="11" t="s">
        <v>19</v>
      </c>
    </row>
    <row r="7" spans="1:38" s="11" customFormat="1" ht="15.75" customHeight="1">
      <c r="A7" s="13">
        <v>4</v>
      </c>
      <c r="B7" s="12" t="s">
        <v>20</v>
      </c>
      <c r="C7" s="8">
        <f>'[1]2022年'!G10</f>
        <v>21008245.434999999</v>
      </c>
      <c r="D7" s="8">
        <f>'[1]2023年'!G10</f>
        <v>41596325.961299993</v>
      </c>
      <c r="E7" s="8">
        <f>'[1]2024年'!G10</f>
        <v>41180362.701687008</v>
      </c>
      <c r="F7" s="8">
        <f>'[1]2025年'!G10</f>
        <v>40768559.074670129</v>
      </c>
      <c r="G7" s="8">
        <f>'[1]2026年'!G10</f>
        <v>39855607.745055422</v>
      </c>
      <c r="H7" s="8">
        <f t="shared" si="0"/>
        <v>184409100.91771257</v>
      </c>
      <c r="I7" s="10"/>
      <c r="AJ7" s="12" t="s">
        <v>21</v>
      </c>
      <c r="AK7" s="12" t="s">
        <v>20</v>
      </c>
      <c r="AL7" s="11" t="s">
        <v>22</v>
      </c>
    </row>
    <row r="8" spans="1:38" s="11" customFormat="1" ht="15.75" customHeight="1">
      <c r="A8" s="13">
        <v>5</v>
      </c>
      <c r="B8" s="12" t="s">
        <v>23</v>
      </c>
      <c r="C8" s="8">
        <f>'[1]2022年'!G11</f>
        <v>1630379.6048012052</v>
      </c>
      <c r="D8" s="8">
        <f>'[1]2023年'!G11</f>
        <v>3260759.2096024104</v>
      </c>
      <c r="E8" s="8">
        <f>'[1]2024年'!G11</f>
        <v>3260759.2096024104</v>
      </c>
      <c r="F8" s="8">
        <f>'[1]2025年'!G11</f>
        <v>3260759.2096024104</v>
      </c>
      <c r="G8" s="8">
        <f>'[1]2026年'!G11</f>
        <v>3260759.2096024104</v>
      </c>
      <c r="H8" s="8">
        <f t="shared" si="0"/>
        <v>14673416.443210846</v>
      </c>
      <c r="I8" s="10"/>
      <c r="AJ8" s="12" t="s">
        <v>24</v>
      </c>
      <c r="AK8" s="12" t="s">
        <v>23</v>
      </c>
    </row>
    <row r="9" spans="1:38" s="11" customFormat="1" ht="15.75" customHeight="1">
      <c r="A9" s="13">
        <v>6</v>
      </c>
      <c r="B9" s="12" t="s">
        <v>25</v>
      </c>
      <c r="C9" s="8">
        <f>'[1]2022年'!G12</f>
        <v>437203.69843122154</v>
      </c>
      <c r="D9" s="8">
        <f>'[1]2023年'!G12</f>
        <v>874407.39686244307</v>
      </c>
      <c r="E9" s="8">
        <f>'[1]2024年'!G12</f>
        <v>874407.39686244307</v>
      </c>
      <c r="F9" s="8">
        <f>'[1]2025年'!G12</f>
        <v>874407.39686244307</v>
      </c>
      <c r="G9" s="8">
        <f>'[1]2026年'!G12</f>
        <v>874407.39686244307</v>
      </c>
      <c r="H9" s="8">
        <f t="shared" si="0"/>
        <v>3934833.2858809941</v>
      </c>
      <c r="I9" s="10"/>
      <c r="AJ9" s="12" t="s">
        <v>26</v>
      </c>
      <c r="AK9" s="12" t="s">
        <v>25</v>
      </c>
    </row>
    <row r="10" spans="1:38" s="11" customFormat="1" ht="15.75" customHeight="1">
      <c r="A10" s="13">
        <v>7</v>
      </c>
      <c r="B10" s="15" t="s">
        <v>27</v>
      </c>
      <c r="C10" s="8">
        <f>'[1]2022年'!G13</f>
        <v>1160000</v>
      </c>
      <c r="D10" s="8">
        <f>'[1]2023年'!G13</f>
        <v>2320000</v>
      </c>
      <c r="E10" s="8">
        <f>'[1]2024年'!G13</f>
        <v>2320000</v>
      </c>
      <c r="F10" s="8">
        <f>'[1]2025年'!G13</f>
        <v>2320000</v>
      </c>
      <c r="G10" s="8">
        <f>'[1]2026年'!G13</f>
        <v>2320000</v>
      </c>
      <c r="H10" s="8">
        <f t="shared" si="0"/>
        <v>10440000</v>
      </c>
      <c r="I10" s="10"/>
      <c r="AJ10" s="12" t="s">
        <v>28</v>
      </c>
      <c r="AK10" s="12" t="s">
        <v>27</v>
      </c>
      <c r="AL10" s="11" t="s">
        <v>11</v>
      </c>
    </row>
    <row r="11" spans="1:38" s="11" customFormat="1" ht="15.75" customHeight="1">
      <c r="A11" s="13">
        <v>8</v>
      </c>
      <c r="B11" s="16" t="s">
        <v>29</v>
      </c>
      <c r="C11" s="17">
        <f>'[1]2022年'!G14</f>
        <v>3227583.3032324268</v>
      </c>
      <c r="D11" s="17">
        <f>'[1]2023年'!G14</f>
        <v>6455166.6064648535</v>
      </c>
      <c r="E11" s="17">
        <f>'[1]2024年'!G14</f>
        <v>6455166.6064648535</v>
      </c>
      <c r="F11" s="8">
        <f>'[1]2025年'!G14</f>
        <v>6455166.6064648535</v>
      </c>
      <c r="G11" s="8">
        <f>'[1]2026年'!G14</f>
        <v>6455166.6064648535</v>
      </c>
      <c r="H11" s="17">
        <f t="shared" si="0"/>
        <v>29048249.729091838</v>
      </c>
      <c r="I11" s="10"/>
      <c r="AJ11" s="12" t="s">
        <v>30</v>
      </c>
      <c r="AK11" s="18" t="s">
        <v>29</v>
      </c>
    </row>
    <row r="12" spans="1:38" s="11" customFormat="1" ht="15.75" customHeight="1">
      <c r="A12" s="13">
        <v>9</v>
      </c>
      <c r="B12" s="19" t="s">
        <v>31</v>
      </c>
      <c r="C12" s="8">
        <f>'[1]2022年'!G15</f>
        <v>4764171.2617675727</v>
      </c>
      <c r="D12" s="8">
        <f>'[1]2023年'!G15</f>
        <v>9368507.4322351459</v>
      </c>
      <c r="E12" s="8">
        <f>'[1]2024年'!G15</f>
        <v>9210270.6918481477</v>
      </c>
      <c r="F12" s="8">
        <f>'[1]2025年'!G15</f>
        <v>9053616.3188650198</v>
      </c>
      <c r="G12" s="8">
        <f>'[1]2026年'!G15</f>
        <v>9403794.2284797244</v>
      </c>
      <c r="H12" s="8">
        <f>H6-H7-H11</f>
        <v>41800359.933195576</v>
      </c>
      <c r="I12" s="10"/>
      <c r="K12" s="2"/>
      <c r="L12" s="2"/>
      <c r="M12" s="2"/>
      <c r="N12" s="2"/>
      <c r="O12" s="2"/>
      <c r="P12" s="2"/>
      <c r="AJ12" s="12" t="s">
        <v>32</v>
      </c>
      <c r="AK12" s="18" t="s">
        <v>31</v>
      </c>
    </row>
    <row r="13" spans="1:38" ht="15.75" customHeight="1">
      <c r="A13" s="13">
        <v>10</v>
      </c>
      <c r="B13" s="20" t="s">
        <v>33</v>
      </c>
      <c r="C13" s="21">
        <f>+C12/C6</f>
        <v>0.16428176764715768</v>
      </c>
      <c r="D13" s="21">
        <f>'[1]2023年'!G16</f>
        <v>0.16315756586964728</v>
      </c>
      <c r="E13" s="21">
        <f>'[1]2024年'!G16</f>
        <v>0.16202200851862666</v>
      </c>
      <c r="F13" s="21">
        <f>'[1]2025年'!G16</f>
        <v>0.16087498089133315</v>
      </c>
      <c r="G13" s="21">
        <f>'[1]2026年'!G16</f>
        <v>0.16878519331935432</v>
      </c>
      <c r="H13" s="21">
        <f>+H12/H6</f>
        <v>0.16375748195114748</v>
      </c>
      <c r="I13" s="10"/>
      <c r="AJ13" s="20" t="s">
        <v>34</v>
      </c>
      <c r="AK13" s="20" t="s">
        <v>33</v>
      </c>
    </row>
    <row r="14" spans="1:38" ht="15.75" customHeight="1">
      <c r="A14" s="13">
        <v>11</v>
      </c>
      <c r="B14" s="20" t="s">
        <v>35</v>
      </c>
      <c r="C14" s="8">
        <f>'[1]2022年'!G17</f>
        <v>1521029.9999999998</v>
      </c>
      <c r="D14" s="8">
        <f>'[1]2023年'!G17</f>
        <v>2826029.9999999995</v>
      </c>
      <c r="E14" s="8">
        <f>'[1]2024年'!G17</f>
        <v>2826029.9999999995</v>
      </c>
      <c r="F14" s="8">
        <f>'[1]2025年'!G17</f>
        <v>2826029.9999999995</v>
      </c>
      <c r="G14" s="8">
        <f>'[1]2026年'!G17</f>
        <v>2826029.9999999995</v>
      </c>
      <c r="H14" s="8">
        <f>SUM(C14:G14)</f>
        <v>12825149.999999998</v>
      </c>
      <c r="I14" s="10"/>
      <c r="AJ14" s="20" t="s">
        <v>36</v>
      </c>
      <c r="AK14" s="20" t="s">
        <v>35</v>
      </c>
    </row>
    <row r="15" spans="1:38" ht="15.75" hidden="1" customHeight="1">
      <c r="A15" s="13"/>
      <c r="B15" s="20"/>
      <c r="C15" s="8"/>
      <c r="D15" s="8"/>
      <c r="E15" s="8"/>
      <c r="F15" s="8">
        <f>'[1]2025年'!G18</f>
        <v>216030</v>
      </c>
      <c r="G15" s="8">
        <f>'[1]2026年'!G18</f>
        <v>216030</v>
      </c>
      <c r="H15" s="8"/>
      <c r="I15" s="10"/>
      <c r="AJ15" s="20"/>
      <c r="AK15" s="20"/>
    </row>
    <row r="16" spans="1:38" ht="15.75" customHeight="1">
      <c r="A16" s="13">
        <v>12</v>
      </c>
      <c r="B16" s="20" t="s">
        <v>37</v>
      </c>
      <c r="C16" s="22">
        <f>'[1]2022年'!G19</f>
        <v>203000</v>
      </c>
      <c r="D16" s="22">
        <f>'[1]2023年'!G19</f>
        <v>406000</v>
      </c>
      <c r="E16" s="22">
        <f>'[1]2024年'!G19</f>
        <v>406000</v>
      </c>
      <c r="F16" s="8">
        <f>'[1]2025年'!G19</f>
        <v>406000</v>
      </c>
      <c r="G16" s="8">
        <f>'[1]2026年'!G19</f>
        <v>406000</v>
      </c>
      <c r="H16" s="8">
        <f>SUM(C16:G16)</f>
        <v>1827000</v>
      </c>
      <c r="I16" s="10"/>
      <c r="Q16" s="10"/>
      <c r="AJ16" s="20" t="s">
        <v>38</v>
      </c>
      <c r="AK16" s="20" t="s">
        <v>37</v>
      </c>
      <c r="AL16" s="2" t="s">
        <v>11</v>
      </c>
    </row>
    <row r="17" spans="1:38" ht="15.75" customHeight="1">
      <c r="A17" s="13">
        <v>13</v>
      </c>
      <c r="B17" s="20" t="s">
        <v>39</v>
      </c>
      <c r="C17" s="22">
        <f>'[1]2022年'!G20</f>
        <v>870000</v>
      </c>
      <c r="D17" s="22">
        <f>'[1]2023年'!G20</f>
        <v>1740000</v>
      </c>
      <c r="E17" s="22">
        <f>'[1]2024年'!G20</f>
        <v>1740000</v>
      </c>
      <c r="F17" s="8">
        <f>'[1]2025年'!G20</f>
        <v>1740000</v>
      </c>
      <c r="G17" s="8">
        <f>'[1]2026年'!G20</f>
        <v>1740000</v>
      </c>
      <c r="H17" s="8">
        <f>SUM(C17:G17)</f>
        <v>7830000</v>
      </c>
      <c r="I17" s="10"/>
      <c r="AJ17" s="20" t="s">
        <v>40</v>
      </c>
      <c r="AK17" s="20" t="s">
        <v>39</v>
      </c>
    </row>
    <row r="18" spans="1:38" s="25" customFormat="1" ht="15.75" customHeight="1">
      <c r="A18" s="13">
        <v>14</v>
      </c>
      <c r="B18" s="23" t="s">
        <v>41</v>
      </c>
      <c r="C18" s="24">
        <f>'[1]2022年'!G21</f>
        <v>167500</v>
      </c>
      <c r="D18" s="24">
        <f>'[1]2023年'!G21</f>
        <v>167500</v>
      </c>
      <c r="E18" s="24">
        <f>'[1]2024年'!G21</f>
        <v>167500</v>
      </c>
      <c r="F18" s="8">
        <f>'[1]2025年'!G21</f>
        <v>167500</v>
      </c>
      <c r="G18" s="8">
        <f>'[1]2026年'!G21</f>
        <v>167500</v>
      </c>
      <c r="H18" s="8">
        <f>SUM(C18:G18)</f>
        <v>837500</v>
      </c>
      <c r="I18" s="10"/>
      <c r="AJ18" s="23"/>
      <c r="AK18" s="23"/>
    </row>
    <row r="19" spans="1:38" s="11" customFormat="1" ht="15.75" customHeight="1">
      <c r="A19" s="13">
        <v>15</v>
      </c>
      <c r="B19" s="12" t="s">
        <v>42</v>
      </c>
      <c r="C19" s="22">
        <f>'[1]2022年'!G22</f>
        <v>1160000</v>
      </c>
      <c r="D19" s="22">
        <f>'[1]2023年'!G22</f>
        <v>2320000</v>
      </c>
      <c r="E19" s="22">
        <f>'[1]2024年'!G22</f>
        <v>2320000</v>
      </c>
      <c r="F19" s="8">
        <f>'[1]2025年'!G22</f>
        <v>2320000</v>
      </c>
      <c r="G19" s="8">
        <f>'[1]2026年'!G22</f>
        <v>2320000</v>
      </c>
      <c r="H19" s="8">
        <f>SUM(C19:G19)</f>
        <v>10440000</v>
      </c>
      <c r="I19" s="10"/>
      <c r="AJ19" s="12" t="s">
        <v>43</v>
      </c>
      <c r="AK19" s="12" t="s">
        <v>42</v>
      </c>
    </row>
    <row r="20" spans="1:38" s="27" customFormat="1" ht="15.75" customHeight="1">
      <c r="A20" s="13">
        <v>16</v>
      </c>
      <c r="B20" s="26" t="s">
        <v>44</v>
      </c>
      <c r="C20" s="17">
        <f t="shared" ref="C20" si="1">+C19+C18+C17+C16+C14</f>
        <v>3921530</v>
      </c>
      <c r="D20" s="17">
        <f>'[1]2023年'!G23</f>
        <v>7459530</v>
      </c>
      <c r="E20" s="17">
        <f>'[1]2024年'!G23</f>
        <v>7459530</v>
      </c>
      <c r="F20" s="8">
        <f>'[1]2025年'!G23</f>
        <v>7459530</v>
      </c>
      <c r="G20" s="8">
        <f>'[1]2026年'!G23</f>
        <v>7459530</v>
      </c>
      <c r="H20" s="17">
        <f>SUM(C20:G20)</f>
        <v>33759650</v>
      </c>
      <c r="I20" s="10"/>
      <c r="AJ20" s="28" t="s">
        <v>45</v>
      </c>
      <c r="AK20" s="29" t="s">
        <v>44</v>
      </c>
    </row>
    <row r="21" spans="1:38" ht="15.75" customHeight="1">
      <c r="A21" s="13">
        <v>17</v>
      </c>
      <c r="B21" s="20" t="s">
        <v>46</v>
      </c>
      <c r="C21" s="30">
        <f>+C12-C20</f>
        <v>842641.26176757272</v>
      </c>
      <c r="D21" s="30">
        <f>'[1]2023年'!G24</f>
        <v>1908977.4322351459</v>
      </c>
      <c r="E21" s="30">
        <f>'[1]2024年'!G24</f>
        <v>1750740.6918481477</v>
      </c>
      <c r="F21" s="8">
        <f>'[1]2025年'!G24</f>
        <v>1594086.3188650198</v>
      </c>
      <c r="G21" s="8">
        <f>'[1]2026年'!G24</f>
        <v>1944264.2284797244</v>
      </c>
      <c r="H21" s="30">
        <f>+H12-H20</f>
        <v>8040709.9331955761</v>
      </c>
      <c r="I21" s="10"/>
      <c r="AJ21" s="20" t="s">
        <v>47</v>
      </c>
      <c r="AK21" s="20" t="s">
        <v>46</v>
      </c>
    </row>
    <row r="22" spans="1:38" ht="15.75" customHeight="1">
      <c r="A22" s="13">
        <v>18</v>
      </c>
      <c r="B22" s="20" t="s">
        <v>48</v>
      </c>
      <c r="C22" s="30">
        <f>IF(C21&lt;0,0,C21*0.15)</f>
        <v>126396.18926513591</v>
      </c>
      <c r="D22" s="30">
        <f>'[1]2023年'!G25</f>
        <v>286346.6148352719</v>
      </c>
      <c r="E22" s="30">
        <f>'[1]2024年'!G25</f>
        <v>262611.10377722216</v>
      </c>
      <c r="F22" s="8">
        <f>'[1]2025年'!G25</f>
        <v>239112.94782975296</v>
      </c>
      <c r="G22" s="8">
        <f>'[1]2026年'!G25</f>
        <v>291639.63427195867</v>
      </c>
      <c r="H22" s="30">
        <f>IF(H21&lt;0,0,H21*0.25)</f>
        <v>2010177.483298894</v>
      </c>
      <c r="I22" s="10"/>
      <c r="AJ22" s="20" t="s">
        <v>49</v>
      </c>
      <c r="AK22" s="20" t="s">
        <v>48</v>
      </c>
    </row>
    <row r="23" spans="1:38" ht="15.75" customHeight="1">
      <c r="A23" s="13">
        <v>19</v>
      </c>
      <c r="B23" s="20" t="s">
        <v>50</v>
      </c>
      <c r="C23" s="30">
        <f>C21-C22</f>
        <v>716245.07250243681</v>
      </c>
      <c r="D23" s="30">
        <f>'[1]2023年'!G26</f>
        <v>1622630.8173998741</v>
      </c>
      <c r="E23" s="30">
        <f>'[1]2024年'!G26</f>
        <v>1488129.5880709256</v>
      </c>
      <c r="F23" s="8">
        <f>'[1]2025年'!G26</f>
        <v>1354973.3710352669</v>
      </c>
      <c r="G23" s="8">
        <f>'[1]2026年'!G26</f>
        <v>1652624.5942077658</v>
      </c>
      <c r="H23" s="9">
        <f>H21-H22</f>
        <v>6030532.4498966821</v>
      </c>
      <c r="I23" s="10"/>
      <c r="AJ23" s="20" t="s">
        <v>51</v>
      </c>
      <c r="AK23" s="20" t="s">
        <v>50</v>
      </c>
    </row>
    <row r="24" spans="1:38" ht="15.75" customHeight="1">
      <c r="A24" s="13">
        <v>20</v>
      </c>
      <c r="B24" s="20" t="s">
        <v>52</v>
      </c>
      <c r="C24" s="31">
        <f>(C23/C4)*100%</f>
        <v>2.4698105948359889E-2</v>
      </c>
      <c r="D24" s="31">
        <f>'[1]2023年'!G27</f>
        <v>2.7976393403446105E-2</v>
      </c>
      <c r="E24" s="31">
        <f>'[1]2024年'!G27</f>
        <v>2.5657406690878026E-2</v>
      </c>
      <c r="F24" s="31">
        <f>'[1]2025年'!G27</f>
        <v>2.3361609845435637E-2</v>
      </c>
      <c r="G24" s="31">
        <f>'[1]2026年'!G27</f>
        <v>2.8493527486340788E-2</v>
      </c>
      <c r="H24" s="31">
        <f>(H23/H4)*100%</f>
        <v>2.3105488313780391E-2</v>
      </c>
      <c r="I24" s="10"/>
      <c r="AJ24" s="32" t="s">
        <v>53</v>
      </c>
      <c r="AK24" s="32" t="s">
        <v>54</v>
      </c>
    </row>
    <row r="25" spans="1:38" s="33" customFormat="1" ht="15.75" customHeight="1">
      <c r="C25" s="34"/>
      <c r="D25" s="34"/>
      <c r="E25" s="34"/>
      <c r="F25" s="34"/>
      <c r="G25" s="34"/>
      <c r="H25" s="34"/>
      <c r="I25" s="35"/>
    </row>
    <row r="26" spans="1:38" s="33" customFormat="1" ht="15.75" hidden="1" customHeight="1">
      <c r="A26" s="33" t="s">
        <v>55</v>
      </c>
      <c r="C26" s="36"/>
      <c r="D26" s="36"/>
      <c r="E26" s="36"/>
      <c r="F26" s="36"/>
      <c r="G26" s="36"/>
      <c r="H26" s="36"/>
      <c r="I26" s="35"/>
      <c r="AJ26" s="33" t="s">
        <v>55</v>
      </c>
    </row>
    <row r="27" spans="1:38" ht="15.75" hidden="1" customHeight="1">
      <c r="A27" s="20" t="s">
        <v>1</v>
      </c>
      <c r="B27" s="37" t="s">
        <v>2</v>
      </c>
      <c r="C27" s="4" t="s">
        <v>56</v>
      </c>
      <c r="D27" s="4" t="s">
        <v>57</v>
      </c>
      <c r="E27" s="4" t="s">
        <v>58</v>
      </c>
      <c r="F27" s="4" t="s">
        <v>59</v>
      </c>
      <c r="G27" s="4" t="s">
        <v>60</v>
      </c>
      <c r="H27" s="5" t="s">
        <v>8</v>
      </c>
      <c r="AL27" s="2" t="s">
        <v>9</v>
      </c>
    </row>
    <row r="28" spans="1:38" s="11" customFormat="1" ht="15.75" hidden="1" customHeight="1">
      <c r="A28" s="12" t="s">
        <v>61</v>
      </c>
      <c r="B28" s="18" t="s">
        <v>62</v>
      </c>
      <c r="C28" s="38"/>
      <c r="D28" s="38"/>
      <c r="E28" s="38"/>
      <c r="F28" s="38"/>
      <c r="G28" s="38"/>
      <c r="H28" s="38"/>
      <c r="I28" s="10"/>
      <c r="AJ28" s="12" t="s">
        <v>63</v>
      </c>
      <c r="AK28" s="18" t="s">
        <v>62</v>
      </c>
    </row>
    <row r="29" spans="1:38" s="11" customFormat="1" ht="15.75" hidden="1" customHeight="1">
      <c r="A29" s="12" t="s">
        <v>13</v>
      </c>
      <c r="B29" s="12" t="s">
        <v>64</v>
      </c>
      <c r="C29" s="39">
        <f>+C6/C3</f>
        <v>966.66666666666663</v>
      </c>
      <c r="D29" s="39">
        <f t="shared" ref="D29:G29" si="2">+D6/D3</f>
        <v>957</v>
      </c>
      <c r="E29" s="39">
        <f t="shared" si="2"/>
        <v>947.43</v>
      </c>
      <c r="F29" s="39">
        <f t="shared" si="2"/>
        <v>937.95569999999998</v>
      </c>
      <c r="G29" s="39">
        <f t="shared" si="2"/>
        <v>928.576143</v>
      </c>
      <c r="H29" s="39">
        <f>+H6/H3</f>
        <v>945.39892807407398</v>
      </c>
      <c r="I29" s="10"/>
      <c r="AJ29" s="12" t="s">
        <v>13</v>
      </c>
      <c r="AK29" s="12" t="s">
        <v>64</v>
      </c>
    </row>
    <row r="30" spans="1:38" s="11" customFormat="1" ht="15.75" hidden="1" customHeight="1">
      <c r="A30" s="12" t="s">
        <v>15</v>
      </c>
      <c r="B30" s="12" t="s">
        <v>65</v>
      </c>
      <c r="C30" s="39">
        <f>+C7/C3</f>
        <v>700.2748478333333</v>
      </c>
      <c r="D30" s="39">
        <f t="shared" ref="D30:G30" si="3">+D7/D3</f>
        <v>693.27209935499991</v>
      </c>
      <c r="E30" s="39">
        <f t="shared" si="3"/>
        <v>686.33937836145014</v>
      </c>
      <c r="F30" s="39">
        <f t="shared" si="3"/>
        <v>679.47598457783545</v>
      </c>
      <c r="G30" s="39">
        <f t="shared" si="3"/>
        <v>664.26012908425707</v>
      </c>
      <c r="H30" s="39">
        <f>+H7/H3</f>
        <v>682.99667006560207</v>
      </c>
      <c r="I30" s="10"/>
      <c r="AJ30" s="12" t="s">
        <v>15</v>
      </c>
      <c r="AK30" s="12" t="s">
        <v>65</v>
      </c>
    </row>
    <row r="31" spans="1:38" s="11" customFormat="1" ht="15.75" hidden="1" customHeight="1">
      <c r="A31" s="12" t="s">
        <v>66</v>
      </c>
      <c r="B31" s="12" t="s">
        <v>67</v>
      </c>
      <c r="C31" s="38">
        <f t="shared" ref="C31:H31" si="4">C29-C30</f>
        <v>266.39181883333333</v>
      </c>
      <c r="D31" s="38">
        <f t="shared" si="4"/>
        <v>263.72790064500009</v>
      </c>
      <c r="E31" s="38">
        <f t="shared" si="4"/>
        <v>261.09062163854981</v>
      </c>
      <c r="F31" s="38">
        <f t="shared" si="4"/>
        <v>258.47971542216453</v>
      </c>
      <c r="G31" s="38">
        <f t="shared" si="4"/>
        <v>264.31601391574293</v>
      </c>
      <c r="H31" s="38">
        <f t="shared" si="4"/>
        <v>262.4022580084719</v>
      </c>
      <c r="I31" s="10"/>
      <c r="AJ31" s="12" t="s">
        <v>66</v>
      </c>
      <c r="AK31" s="12" t="s">
        <v>67</v>
      </c>
    </row>
    <row r="32" spans="1:38" s="11" customFormat="1" ht="15.75" hidden="1" customHeight="1">
      <c r="A32" s="12">
        <v>3.1</v>
      </c>
      <c r="B32" s="12" t="s">
        <v>68</v>
      </c>
      <c r="C32" s="40">
        <f t="shared" ref="C32:H32" si="5">C31/C29</f>
        <v>0.27557774362068965</v>
      </c>
      <c r="D32" s="40">
        <f t="shared" si="5"/>
        <v>0.27557774362068976</v>
      </c>
      <c r="E32" s="40">
        <f t="shared" si="5"/>
        <v>0.27557774362068949</v>
      </c>
      <c r="F32" s="40">
        <f t="shared" si="5"/>
        <v>0.27557774362068971</v>
      </c>
      <c r="G32" s="40">
        <f t="shared" si="5"/>
        <v>0.28464656981365388</v>
      </c>
      <c r="H32" s="40">
        <f t="shared" si="5"/>
        <v>0.27755717741612684</v>
      </c>
      <c r="I32" s="10"/>
      <c r="AJ32" s="12"/>
      <c r="AK32" s="12"/>
    </row>
    <row r="33" spans="1:37" s="11" customFormat="1" hidden="1">
      <c r="A33" s="12" t="s">
        <v>63</v>
      </c>
      <c r="B33" s="18" t="s">
        <v>69</v>
      </c>
      <c r="C33" s="38"/>
      <c r="D33" s="38"/>
      <c r="E33" s="38"/>
      <c r="F33" s="38"/>
      <c r="G33" s="38"/>
      <c r="H33" s="38"/>
      <c r="I33" s="10"/>
      <c r="AJ33" s="12" t="s">
        <v>70</v>
      </c>
      <c r="AK33" s="18" t="s">
        <v>69</v>
      </c>
    </row>
    <row r="34" spans="1:37" s="11" customFormat="1" hidden="1">
      <c r="A34" s="12" t="s">
        <v>13</v>
      </c>
      <c r="B34" s="23" t="s">
        <v>71</v>
      </c>
      <c r="C34" s="39">
        <f>+C8/C3</f>
        <v>54.345986826706842</v>
      </c>
      <c r="D34" s="39">
        <f t="shared" ref="D34:G34" si="6">+D8/D3</f>
        <v>54.345986826706842</v>
      </c>
      <c r="E34" s="39">
        <f t="shared" si="6"/>
        <v>54.345986826706842</v>
      </c>
      <c r="F34" s="39">
        <f t="shared" si="6"/>
        <v>54.345986826706842</v>
      </c>
      <c r="G34" s="39">
        <f t="shared" si="6"/>
        <v>54.345986826706842</v>
      </c>
      <c r="H34" s="39">
        <f>+H8/H3</f>
        <v>54.345986826706834</v>
      </c>
      <c r="I34" s="10"/>
      <c r="AJ34" s="12" t="s">
        <v>66</v>
      </c>
      <c r="AK34" s="12" t="s">
        <v>71</v>
      </c>
    </row>
    <row r="35" spans="1:37" s="11" customFormat="1" hidden="1">
      <c r="A35" s="12" t="s">
        <v>15</v>
      </c>
      <c r="B35" s="23" t="s">
        <v>72</v>
      </c>
      <c r="C35" s="39">
        <f>+C9/C3</f>
        <v>14.57345661437405</v>
      </c>
      <c r="D35" s="39">
        <f t="shared" ref="D35:G35" si="7">+D9/D3</f>
        <v>14.57345661437405</v>
      </c>
      <c r="E35" s="39">
        <f t="shared" si="7"/>
        <v>14.57345661437405</v>
      </c>
      <c r="F35" s="39">
        <f t="shared" si="7"/>
        <v>14.57345661437405</v>
      </c>
      <c r="G35" s="39">
        <f t="shared" si="7"/>
        <v>14.57345661437405</v>
      </c>
      <c r="H35" s="39">
        <f>+H9/H3</f>
        <v>14.573456614374052</v>
      </c>
      <c r="I35" s="10"/>
      <c r="AJ35" s="12" t="s">
        <v>18</v>
      </c>
      <c r="AK35" s="12" t="s">
        <v>72</v>
      </c>
    </row>
    <row r="36" spans="1:37" s="11" customFormat="1" hidden="1">
      <c r="A36" s="12" t="s">
        <v>66</v>
      </c>
      <c r="B36" s="23" t="s">
        <v>73</v>
      </c>
      <c r="C36" s="39">
        <f>+C10/C3</f>
        <v>38.666666666666664</v>
      </c>
      <c r="D36" s="39">
        <f t="shared" ref="D36:G36" si="8">+D10/D3</f>
        <v>38.666666666666664</v>
      </c>
      <c r="E36" s="39">
        <f t="shared" si="8"/>
        <v>38.666666666666664</v>
      </c>
      <c r="F36" s="39">
        <f t="shared" si="8"/>
        <v>38.666666666666664</v>
      </c>
      <c r="G36" s="39">
        <f t="shared" si="8"/>
        <v>38.666666666666664</v>
      </c>
      <c r="H36" s="39">
        <f>+H10/H3</f>
        <v>38.666666666666664</v>
      </c>
      <c r="I36" s="10"/>
      <c r="AJ36" s="12" t="s">
        <v>24</v>
      </c>
      <c r="AK36" s="12" t="s">
        <v>73</v>
      </c>
    </row>
    <row r="37" spans="1:37" s="11" customFormat="1" hidden="1">
      <c r="A37" s="12" t="s">
        <v>74</v>
      </c>
      <c r="B37" s="19" t="s">
        <v>75</v>
      </c>
      <c r="C37" s="39"/>
      <c r="D37" s="39"/>
      <c r="E37" s="39"/>
      <c r="F37" s="39"/>
      <c r="G37" s="39"/>
      <c r="H37" s="39"/>
      <c r="I37" s="10"/>
      <c r="AJ37" s="12" t="s">
        <v>74</v>
      </c>
      <c r="AK37" s="18" t="s">
        <v>75</v>
      </c>
    </row>
    <row r="38" spans="1:37" s="11" customFormat="1" hidden="1">
      <c r="A38" s="12" t="s">
        <v>13</v>
      </c>
      <c r="B38" s="23" t="s">
        <v>76</v>
      </c>
      <c r="C38" s="39">
        <f>+C12/C3</f>
        <v>158.80570872558576</v>
      </c>
      <c r="D38" s="39">
        <f t="shared" ref="D38:G38" si="9">+D12/D3</f>
        <v>156.14179053725243</v>
      </c>
      <c r="E38" s="39">
        <f t="shared" si="9"/>
        <v>153.50451153080246</v>
      </c>
      <c r="F38" s="39">
        <f t="shared" si="9"/>
        <v>150.89360531441699</v>
      </c>
      <c r="G38" s="39">
        <f t="shared" si="9"/>
        <v>156.72990380799541</v>
      </c>
      <c r="H38" s="39">
        <f>+H12/H3</f>
        <v>154.81614790072436</v>
      </c>
      <c r="I38" s="10"/>
      <c r="AJ38" s="12" t="s">
        <v>13</v>
      </c>
      <c r="AK38" s="12" t="s">
        <v>77</v>
      </c>
    </row>
    <row r="39" spans="1:37" s="11" customFormat="1" hidden="1">
      <c r="A39" s="12" t="s">
        <v>15</v>
      </c>
      <c r="B39" s="23" t="s">
        <v>78</v>
      </c>
      <c r="C39" s="8">
        <f t="shared" ref="C39:H39" si="10">+C20/C38</f>
        <v>24693.885575463497</v>
      </c>
      <c r="D39" s="8">
        <f t="shared" si="10"/>
        <v>47774.077486451642</v>
      </c>
      <c r="E39" s="8">
        <f t="shared" si="10"/>
        <v>48594.858389573514</v>
      </c>
      <c r="F39" s="8">
        <f t="shared" si="10"/>
        <v>49435.693344701904</v>
      </c>
      <c r="G39" s="8">
        <f t="shared" si="10"/>
        <v>47594.810044281163</v>
      </c>
      <c r="H39" s="9">
        <f t="shared" si="10"/>
        <v>218062.84717565979</v>
      </c>
      <c r="I39" s="10"/>
      <c r="AJ39" s="12" t="s">
        <v>15</v>
      </c>
      <c r="AK39" s="12" t="s">
        <v>78</v>
      </c>
    </row>
    <row r="40" spans="1:37" s="11" customFormat="1" hidden="1">
      <c r="A40" s="12" t="s">
        <v>79</v>
      </c>
      <c r="B40" s="18" t="s">
        <v>80</v>
      </c>
      <c r="C40" s="38"/>
      <c r="D40" s="38"/>
      <c r="E40" s="38"/>
      <c r="F40" s="38"/>
      <c r="G40" s="38"/>
      <c r="H40" s="38"/>
      <c r="I40" s="10"/>
      <c r="AJ40" s="12" t="s">
        <v>79</v>
      </c>
      <c r="AK40" s="18" t="s">
        <v>80</v>
      </c>
    </row>
    <row r="41" spans="1:37" s="11" customFormat="1" hidden="1">
      <c r="A41" s="12" t="s">
        <v>13</v>
      </c>
      <c r="B41" s="12" t="s">
        <v>81</v>
      </c>
      <c r="C41" s="38">
        <f>+C14/C3</f>
        <v>50.700999999999993</v>
      </c>
      <c r="D41" s="38">
        <f t="shared" ref="D41:G41" si="11">+D14/D3</f>
        <v>47.10049999999999</v>
      </c>
      <c r="E41" s="38">
        <f t="shared" si="11"/>
        <v>47.10049999999999</v>
      </c>
      <c r="F41" s="38">
        <f t="shared" si="11"/>
        <v>47.10049999999999</v>
      </c>
      <c r="G41" s="38">
        <f t="shared" si="11"/>
        <v>47.10049999999999</v>
      </c>
      <c r="H41" s="38">
        <f>+H14/H3</f>
        <v>47.50055555555555</v>
      </c>
      <c r="I41" s="10"/>
      <c r="AJ41" s="12" t="s">
        <v>13</v>
      </c>
      <c r="AK41" s="12" t="s">
        <v>81</v>
      </c>
    </row>
    <row r="42" spans="1:37" s="11" customFormat="1" hidden="1">
      <c r="A42" s="12" t="s">
        <v>15</v>
      </c>
      <c r="B42" s="12" t="s">
        <v>82</v>
      </c>
      <c r="C42" s="38">
        <f>+C16/C3</f>
        <v>6.7666666666666666</v>
      </c>
      <c r="D42" s="38">
        <f t="shared" ref="D42:G42" si="12">+D16/D3</f>
        <v>6.7666666666666666</v>
      </c>
      <c r="E42" s="38">
        <f t="shared" si="12"/>
        <v>6.7666666666666666</v>
      </c>
      <c r="F42" s="38">
        <f t="shared" si="12"/>
        <v>6.7666666666666666</v>
      </c>
      <c r="G42" s="38">
        <f t="shared" si="12"/>
        <v>6.7666666666666666</v>
      </c>
      <c r="H42" s="38">
        <f>+H16/H3</f>
        <v>6.7666666666666666</v>
      </c>
      <c r="I42" s="10"/>
      <c r="AJ42" s="12" t="s">
        <v>15</v>
      </c>
      <c r="AK42" s="12" t="s">
        <v>82</v>
      </c>
    </row>
    <row r="43" spans="1:37" s="11" customFormat="1" hidden="1">
      <c r="A43" s="12" t="s">
        <v>66</v>
      </c>
      <c r="B43" s="12" t="s">
        <v>83</v>
      </c>
      <c r="C43" s="38">
        <f>+C17/C3</f>
        <v>29</v>
      </c>
      <c r="D43" s="38">
        <f t="shared" ref="D43:G43" si="13">+D17/D3</f>
        <v>29</v>
      </c>
      <c r="E43" s="38">
        <f t="shared" si="13"/>
        <v>29</v>
      </c>
      <c r="F43" s="38">
        <f t="shared" si="13"/>
        <v>29</v>
      </c>
      <c r="G43" s="38">
        <f t="shared" si="13"/>
        <v>29</v>
      </c>
      <c r="H43" s="38">
        <f>+H17/H3</f>
        <v>29</v>
      </c>
      <c r="I43" s="10"/>
      <c r="AJ43" s="12" t="s">
        <v>66</v>
      </c>
      <c r="AK43" s="12" t="s">
        <v>83</v>
      </c>
    </row>
    <row r="44" spans="1:37" s="11" customFormat="1" hidden="1">
      <c r="A44" s="12" t="s">
        <v>18</v>
      </c>
      <c r="B44" s="12" t="s">
        <v>84</v>
      </c>
      <c r="C44" s="38"/>
      <c r="D44" s="38"/>
      <c r="E44" s="38"/>
      <c r="F44" s="38"/>
      <c r="G44" s="38"/>
      <c r="H44" s="38"/>
      <c r="I44" s="10"/>
      <c r="AJ44" s="12" t="s">
        <v>18</v>
      </c>
      <c r="AK44" s="12" t="s">
        <v>85</v>
      </c>
    </row>
    <row r="45" spans="1:37" s="11" customFormat="1" hidden="1">
      <c r="A45" s="12" t="s">
        <v>21</v>
      </c>
      <c r="B45" s="12" t="s">
        <v>86</v>
      </c>
      <c r="C45" s="38"/>
      <c r="D45" s="38"/>
      <c r="E45" s="38"/>
      <c r="F45" s="38"/>
      <c r="G45" s="38"/>
      <c r="H45" s="38"/>
      <c r="I45" s="10"/>
      <c r="AJ45" s="12" t="s">
        <v>21</v>
      </c>
      <c r="AK45" s="12" t="s">
        <v>86</v>
      </c>
    </row>
    <row r="46" spans="1:37" s="11" customFormat="1" hidden="1">
      <c r="A46" s="12" t="s">
        <v>87</v>
      </c>
      <c r="B46" s="18" t="s">
        <v>88</v>
      </c>
      <c r="C46" s="38"/>
      <c r="D46" s="38"/>
      <c r="E46" s="38"/>
      <c r="F46" s="38"/>
      <c r="G46" s="38"/>
      <c r="H46" s="38"/>
      <c r="I46" s="10"/>
      <c r="AJ46" s="12" t="s">
        <v>87</v>
      </c>
      <c r="AK46" s="18" t="s">
        <v>88</v>
      </c>
    </row>
    <row r="47" spans="1:37" s="11" customFormat="1" hidden="1">
      <c r="A47" s="12" t="s">
        <v>13</v>
      </c>
      <c r="B47" s="12" t="s">
        <v>89</v>
      </c>
      <c r="C47" s="41">
        <f>+(C10+C16)/C6</f>
        <v>4.7E-2</v>
      </c>
      <c r="D47" s="41">
        <f t="shared" ref="D47:G47" si="14">+(D10+D16)/D6</f>
        <v>4.7474747474747475E-2</v>
      </c>
      <c r="E47" s="41">
        <f t="shared" si="14"/>
        <v>4.7954290378532806E-2</v>
      </c>
      <c r="F47" s="41">
        <f t="shared" si="14"/>
        <v>4.8438677150033131E-2</v>
      </c>
      <c r="G47" s="41">
        <f t="shared" si="14"/>
        <v>4.8927956717205186E-2</v>
      </c>
      <c r="H47" s="41">
        <f>+(H10+H16)/H6</f>
        <v>4.805731420268073E-2</v>
      </c>
      <c r="I47" s="10"/>
      <c r="AJ47" s="12" t="s">
        <v>13</v>
      </c>
      <c r="AK47" s="12" t="s">
        <v>89</v>
      </c>
    </row>
    <row r="48" spans="1:37" s="11" customFormat="1" hidden="1">
      <c r="A48" s="12" t="s">
        <v>15</v>
      </c>
      <c r="B48" s="12" t="s">
        <v>90</v>
      </c>
      <c r="C48" s="41">
        <f>+(C8+C9+C14)/C6</f>
        <v>0.12374528631835954</v>
      </c>
      <c r="D48" s="41">
        <f t="shared" ref="D48:G48" si="15">+(D8+D9+D14)/D6</f>
        <v>0.12123296075348056</v>
      </c>
      <c r="E48" s="41">
        <f t="shared" si="15"/>
        <v>0.12245753611462683</v>
      </c>
      <c r="F48" s="41">
        <f t="shared" si="15"/>
        <v>0.12369448092386548</v>
      </c>
      <c r="G48" s="41">
        <f t="shared" si="15"/>
        <v>0.12494392012511665</v>
      </c>
      <c r="H48" s="41">
        <f>+(H8+H9+H14)/H6</f>
        <v>0.12314378146567423</v>
      </c>
      <c r="I48" s="10"/>
      <c r="AJ48" s="12" t="s">
        <v>15</v>
      </c>
      <c r="AK48" s="12" t="s">
        <v>90</v>
      </c>
    </row>
    <row r="49" spans="1:37" s="11" customFormat="1" hidden="1">
      <c r="A49" s="12" t="s">
        <v>66</v>
      </c>
      <c r="B49" s="12" t="s">
        <v>91</v>
      </c>
      <c r="C49" s="41">
        <f>+C17/C6</f>
        <v>0.03</v>
      </c>
      <c r="D49" s="41">
        <f t="shared" ref="D49:G49" si="16">+D17/D6</f>
        <v>3.0303030303030304E-2</v>
      </c>
      <c r="E49" s="41">
        <f t="shared" si="16"/>
        <v>3.0609121518212427E-2</v>
      </c>
      <c r="F49" s="41">
        <f t="shared" si="16"/>
        <v>3.0918304563850935E-2</v>
      </c>
      <c r="G49" s="41">
        <f t="shared" si="16"/>
        <v>3.1230610670556502E-2</v>
      </c>
      <c r="H49" s="41">
        <f>+H17/H6</f>
        <v>3.0674881405966421E-2</v>
      </c>
      <c r="I49" s="10"/>
      <c r="AJ49" s="12" t="s">
        <v>66</v>
      </c>
      <c r="AK49" s="12" t="s">
        <v>91</v>
      </c>
    </row>
    <row r="50" spans="1:37" s="11" customFormat="1" hidden="1">
      <c r="A50" s="12" t="s">
        <v>18</v>
      </c>
      <c r="B50" s="12" t="s">
        <v>92</v>
      </c>
      <c r="C50" s="41">
        <f>+C18/C6</f>
        <v>5.775862068965517E-3</v>
      </c>
      <c r="D50" s="41">
        <f t="shared" ref="D50:G50" si="17">+D18/D6</f>
        <v>2.9171020550330896E-3</v>
      </c>
      <c r="E50" s="41">
        <f t="shared" si="17"/>
        <v>2.946567732356656E-3</v>
      </c>
      <c r="F50" s="41">
        <f t="shared" si="17"/>
        <v>2.9763310427845012E-3</v>
      </c>
      <c r="G50" s="41">
        <f t="shared" si="17"/>
        <v>3.0063949927116172E-3</v>
      </c>
      <c r="H50" s="41">
        <f>+H18/H6</f>
        <v>3.2809978515321685E-3</v>
      </c>
      <c r="I50" s="10"/>
      <c r="AJ50" s="12" t="s">
        <v>18</v>
      </c>
      <c r="AK50" s="12" t="s">
        <v>92</v>
      </c>
    </row>
    <row r="51" spans="1:37" s="11" customFormat="1" hidden="1">
      <c r="A51" s="12" t="s">
        <v>21</v>
      </c>
      <c r="B51" s="12" t="s">
        <v>93</v>
      </c>
      <c r="C51" s="41">
        <f>+C19/C6</f>
        <v>0.04</v>
      </c>
      <c r="D51" s="41">
        <f t="shared" ref="D51:G51" si="18">+D19/D6</f>
        <v>4.0404040404040407E-2</v>
      </c>
      <c r="E51" s="41">
        <f t="shared" si="18"/>
        <v>4.0812162024283234E-2</v>
      </c>
      <c r="F51" s="41">
        <f t="shared" si="18"/>
        <v>4.1224406085134585E-2</v>
      </c>
      <c r="G51" s="41">
        <f t="shared" si="18"/>
        <v>4.1640814227408673E-2</v>
      </c>
      <c r="H51" s="41">
        <f>+H19/H6</f>
        <v>4.0899841874621895E-2</v>
      </c>
      <c r="I51" s="10"/>
      <c r="AJ51" s="12" t="s">
        <v>21</v>
      </c>
      <c r="AK51" s="12" t="s">
        <v>93</v>
      </c>
    </row>
    <row r="52" spans="1:37" s="11" customFormat="1" hidden="1">
      <c r="A52" s="12" t="s">
        <v>24</v>
      </c>
      <c r="B52" s="12" t="s">
        <v>94</v>
      </c>
      <c r="C52" s="41">
        <f>+C23/C6</f>
        <v>2.4698105948359889E-2</v>
      </c>
      <c r="D52" s="41">
        <f t="shared" ref="D52:G52" si="19">+D23/D6</f>
        <v>2.8258983235804145E-2</v>
      </c>
      <c r="E52" s="41">
        <f t="shared" si="19"/>
        <v>2.6178355974776069E-2</v>
      </c>
      <c r="F52" s="41">
        <f t="shared" si="19"/>
        <v>2.4076712276767921E-2</v>
      </c>
      <c r="G52" s="41">
        <f t="shared" si="19"/>
        <v>2.9662342118556988E-2</v>
      </c>
      <c r="H52" s="41">
        <f>+H23/H6</f>
        <v>2.3625270461738554E-2</v>
      </c>
      <c r="I52" s="10"/>
      <c r="AJ52" s="12" t="s">
        <v>24</v>
      </c>
      <c r="AK52" s="12" t="s">
        <v>95</v>
      </c>
    </row>
    <row r="53" spans="1:37" s="11" customFormat="1" hidden="1">
      <c r="A53" s="12" t="s">
        <v>96</v>
      </c>
      <c r="B53" s="18" t="s">
        <v>97</v>
      </c>
      <c r="C53" s="38">
        <f>+C21/C3</f>
        <v>28.08804205891909</v>
      </c>
      <c r="D53" s="38">
        <f t="shared" ref="D53:G53" si="20">+D21/D3</f>
        <v>31.816290537252431</v>
      </c>
      <c r="E53" s="38">
        <f t="shared" si="20"/>
        <v>29.179011530802462</v>
      </c>
      <c r="F53" s="38">
        <f t="shared" si="20"/>
        <v>26.568105314416997</v>
      </c>
      <c r="G53" s="38">
        <f t="shared" si="20"/>
        <v>32.404403807995408</v>
      </c>
      <c r="H53" s="38">
        <f>+H21/H3</f>
        <v>29.780407159983614</v>
      </c>
      <c r="I53" s="10"/>
      <c r="AJ53" s="12" t="s">
        <v>96</v>
      </c>
      <c r="AK53" s="18" t="s">
        <v>97</v>
      </c>
    </row>
    <row r="54" spans="1:37" s="11" customFormat="1" hidden="1">
      <c r="A54" s="12" t="s">
        <v>98</v>
      </c>
      <c r="B54" s="42" t="s">
        <v>99</v>
      </c>
      <c r="C54" s="38"/>
      <c r="D54" s="38"/>
      <c r="E54" s="38"/>
      <c r="F54" s="38"/>
      <c r="G54" s="38"/>
      <c r="H54" s="38"/>
      <c r="I54" s="10"/>
      <c r="AJ54" s="12"/>
      <c r="AK54" s="18"/>
    </row>
    <row r="55" spans="1:37" s="11" customFormat="1" hidden="1">
      <c r="A55" s="12" t="s">
        <v>13</v>
      </c>
      <c r="B55" s="12" t="s">
        <v>100</v>
      </c>
      <c r="C55" s="38">
        <f>C56+C57</f>
        <v>1974500</v>
      </c>
      <c r="D55" s="38"/>
      <c r="E55" s="38"/>
      <c r="F55" s="38"/>
      <c r="G55" s="38"/>
      <c r="H55" s="38"/>
      <c r="I55" s="10"/>
    </row>
    <row r="56" spans="1:37" s="11" customFormat="1" hidden="1">
      <c r="A56" s="12">
        <v>1.1000000000000001</v>
      </c>
      <c r="B56" s="43" t="s">
        <v>101</v>
      </c>
      <c r="C56" s="38">
        <f>[1]项目投资!B27</f>
        <v>837500</v>
      </c>
      <c r="D56" s="38"/>
      <c r="E56" s="38"/>
      <c r="F56" s="38"/>
      <c r="G56" s="38"/>
      <c r="H56" s="38"/>
      <c r="I56" s="10"/>
    </row>
    <row r="57" spans="1:37" s="11" customFormat="1" hidden="1">
      <c r="A57" s="12">
        <v>1.2</v>
      </c>
      <c r="B57" s="12" t="s">
        <v>102</v>
      </c>
      <c r="C57" s="38">
        <f>[1]项目投资!B26</f>
        <v>1137000</v>
      </c>
      <c r="D57" s="38"/>
      <c r="E57" s="38"/>
      <c r="F57" s="38"/>
      <c r="G57" s="38"/>
      <c r="H57" s="38"/>
      <c r="I57" s="10"/>
    </row>
    <row r="58" spans="1:37" hidden="1">
      <c r="A58" s="20" t="s">
        <v>15</v>
      </c>
      <c r="B58" s="20" t="s">
        <v>103</v>
      </c>
      <c r="C58" s="44">
        <f t="shared" ref="C58:H58" si="21">C59+C60</f>
        <v>932275.07250243681</v>
      </c>
      <c r="D58" s="44">
        <f t="shared" si="21"/>
        <v>1838660.8173998741</v>
      </c>
      <c r="E58" s="44">
        <f t="shared" si="21"/>
        <v>1704159.5880709256</v>
      </c>
      <c r="F58" s="44">
        <f t="shared" si="21"/>
        <v>1571003.3710352669</v>
      </c>
      <c r="G58" s="44">
        <f t="shared" si="21"/>
        <v>1868654.5942077658</v>
      </c>
      <c r="H58" s="44">
        <f t="shared" si="21"/>
        <v>7110682.4498966821</v>
      </c>
      <c r="I58" s="10"/>
    </row>
    <row r="59" spans="1:37" hidden="1">
      <c r="A59" s="20" t="s">
        <v>66</v>
      </c>
      <c r="B59" s="20" t="s">
        <v>104</v>
      </c>
      <c r="C59" s="44">
        <f t="shared" ref="C59:H59" si="22">C23</f>
        <v>716245.07250243681</v>
      </c>
      <c r="D59" s="44">
        <f t="shared" si="22"/>
        <v>1622630.8173998741</v>
      </c>
      <c r="E59" s="44">
        <f t="shared" si="22"/>
        <v>1488129.5880709256</v>
      </c>
      <c r="F59" s="44">
        <f t="shared" si="22"/>
        <v>1354973.3710352669</v>
      </c>
      <c r="G59" s="44">
        <f t="shared" si="22"/>
        <v>1652624.5942077658</v>
      </c>
      <c r="H59" s="44">
        <f t="shared" si="22"/>
        <v>6030532.4498966821</v>
      </c>
      <c r="I59" s="10"/>
    </row>
    <row r="60" spans="1:37" hidden="1">
      <c r="A60" s="20" t="s">
        <v>18</v>
      </c>
      <c r="B60" s="20" t="s">
        <v>105</v>
      </c>
      <c r="C60" s="44">
        <f>'[1]2022年'!G18</f>
        <v>216030</v>
      </c>
      <c r="D60" s="44">
        <f>'[1]2023年'!G18</f>
        <v>216030</v>
      </c>
      <c r="E60" s="44">
        <f>'[1]2024年'!G18</f>
        <v>216030</v>
      </c>
      <c r="F60" s="44">
        <f>'[1]2025年'!G18</f>
        <v>216030</v>
      </c>
      <c r="G60" s="44">
        <f>'[1]2026年'!G18</f>
        <v>216030</v>
      </c>
      <c r="H60" s="44">
        <f>[1]项目投资!I26</f>
        <v>1080150</v>
      </c>
      <c r="I60" s="10"/>
    </row>
    <row r="61" spans="1:37" hidden="1">
      <c r="A61" s="20" t="s">
        <v>21</v>
      </c>
      <c r="B61" s="20" t="s">
        <v>106</v>
      </c>
      <c r="C61" s="45"/>
      <c r="D61" s="45"/>
      <c r="E61" s="45"/>
      <c r="F61" s="45"/>
      <c r="G61" s="45"/>
      <c r="H61" s="44"/>
      <c r="I61" s="10"/>
    </row>
    <row r="63" spans="1:37">
      <c r="B63" s="47"/>
    </row>
  </sheetData>
  <mergeCells count="2">
    <mergeCell ref="A1:H1"/>
    <mergeCell ref="A2:A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2022-04-18T01:04:28Z</dcterms:created>
  <dcterms:modified xsi:type="dcterms:W3CDTF">2022-04-18T01:05:54Z</dcterms:modified>
</cp:coreProperties>
</file>