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CC6854A3-4DC0-455F-A16F-1484F1AD124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成本核算" sheetId="14" r:id="rId1"/>
    <sheet name="Sheet2" sheetId="2" r:id="rId2"/>
  </sheets>
  <definedNames>
    <definedName name="_xlnm._FilterDatabase" localSheetId="0" hidden="1">成本核算!$A$2:$XDI$7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8" i="14" l="1"/>
  <c r="J28" i="14"/>
  <c r="I28" i="14"/>
  <c r="AE13" i="14"/>
  <c r="M13" i="14"/>
  <c r="J13" i="14"/>
  <c r="L13" i="14"/>
  <c r="I13" i="14"/>
  <c r="J8" i="14"/>
  <c r="I8" i="14"/>
  <c r="L8" i="14"/>
  <c r="AE8" i="14"/>
  <c r="AE3" i="14"/>
  <c r="J3" i="14"/>
  <c r="I3" i="14"/>
  <c r="L3" i="14"/>
  <c r="J23" i="14"/>
  <c r="I23" i="14"/>
  <c r="AA3" i="14"/>
  <c r="N8" i="14"/>
  <c r="Q8" i="14"/>
  <c r="J18" i="14"/>
  <c r="I18" i="14"/>
  <c r="X34" i="14"/>
  <c r="AE33" i="14"/>
  <c r="X33" i="14"/>
  <c r="J33" i="14"/>
  <c r="I33" i="14"/>
  <c r="L33" i="14"/>
  <c r="X29" i="14"/>
  <c r="AE28" i="14"/>
  <c r="X28" i="14"/>
  <c r="X32" i="14"/>
  <c r="L28" i="14"/>
  <c r="X24" i="14"/>
  <c r="AE23" i="14"/>
  <c r="X23" i="14"/>
  <c r="L23" i="14"/>
  <c r="AE18" i="14"/>
  <c r="X37" i="14"/>
  <c r="N33" i="14"/>
  <c r="Q33" i="14"/>
  <c r="Q37" i="14"/>
  <c r="Y33" i="14"/>
  <c r="Z33" i="14"/>
  <c r="AF33" i="14"/>
  <c r="AA33" i="14"/>
  <c r="X27" i="14"/>
  <c r="AA28" i="14"/>
  <c r="N28" i="14"/>
  <c r="Q28" i="14"/>
  <c r="Q32" i="14"/>
  <c r="Y28" i="14"/>
  <c r="Z28" i="14"/>
  <c r="AF28" i="14"/>
  <c r="N23" i="14"/>
  <c r="Q23" i="14"/>
  <c r="Q27" i="14"/>
  <c r="Y23" i="14"/>
  <c r="Z23" i="14"/>
  <c r="AF23" i="14"/>
  <c r="AA23" i="14"/>
  <c r="X20" i="14"/>
  <c r="X19" i="14"/>
  <c r="X18" i="14"/>
  <c r="L18" i="14"/>
  <c r="Q14" i="14"/>
  <c r="X16" i="14"/>
  <c r="X15" i="14"/>
  <c r="X14" i="14"/>
  <c r="X13" i="14"/>
  <c r="X11" i="14"/>
  <c r="X10" i="14"/>
  <c r="X9" i="14"/>
  <c r="X8" i="14"/>
  <c r="X22" i="14"/>
  <c r="AA18" i="14"/>
  <c r="N18" i="14"/>
  <c r="Q18" i="14"/>
  <c r="Q22" i="14"/>
  <c r="X17" i="14"/>
  <c r="N13" i="14"/>
  <c r="Q13" i="14"/>
  <c r="X12" i="14"/>
  <c r="AA13" i="14"/>
  <c r="AA8" i="14"/>
  <c r="Y18" i="14"/>
  <c r="Z18" i="14"/>
  <c r="AF18" i="14"/>
  <c r="Q17" i="14"/>
  <c r="Y13" i="14"/>
  <c r="Z13" i="14"/>
  <c r="AF13" i="14"/>
  <c r="Q12" i="14"/>
  <c r="Y8" i="14"/>
  <c r="Z8" i="14"/>
  <c r="AF8" i="14"/>
  <c r="X6" i="14"/>
  <c r="X5" i="14"/>
  <c r="X4" i="14"/>
  <c r="X3" i="14"/>
  <c r="N3" i="14"/>
  <c r="Q3" i="14"/>
  <c r="X7" i="14"/>
  <c r="Q7" i="14"/>
  <c r="Y3" i="14"/>
  <c r="Z3" i="14"/>
  <c r="AF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吴英格</author>
  </authors>
  <commentList>
    <comment ref="AB1" authorId="0" shapeId="0" xr:uid="{47E35951-D973-4FF1-BE11-6C17634CFBEC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需价值工程部复核</t>
        </r>
      </text>
    </comment>
    <comment ref="O3" authorId="0" shapeId="0" xr:uid="{4F9E5C82-E512-48FD-883A-90C895B5287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根据D03及轻卡减震评审的材料数据</t>
        </r>
      </text>
    </comment>
    <comment ref="AC3" authorId="0" shapeId="0" xr:uid="{9976FE48-F689-4E89-8AAA-DA6525EBF769}">
      <text>
        <r>
          <rPr>
            <b/>
            <sz val="9"/>
            <color indexed="81"/>
            <rFont val="宋体"/>
            <family val="3"/>
            <charset val="134"/>
          </rPr>
          <t>吴英格:</t>
        </r>
        <r>
          <rPr>
            <sz val="9"/>
            <color indexed="81"/>
            <rFont val="宋体"/>
            <family val="3"/>
            <charset val="134"/>
          </rPr>
          <t xml:space="preserve">
设变过5次，模具更改及重开费用共计15000元</t>
        </r>
      </text>
    </comment>
  </commentList>
</comments>
</file>

<file path=xl/sharedStrings.xml><?xml version="1.0" encoding="utf-8"?>
<sst xmlns="http://schemas.openxmlformats.org/spreadsheetml/2006/main" count="147" uniqueCount="82">
  <si>
    <t>QAD编码</t>
  </si>
  <si>
    <t>材质</t>
  </si>
  <si>
    <t>材料费</t>
  </si>
  <si>
    <t>名称</t>
  </si>
  <si>
    <t>工序费</t>
  </si>
  <si>
    <t>序</t>
  </si>
  <si>
    <t>物料代码</t>
  </si>
  <si>
    <t>总成名称</t>
  </si>
  <si>
    <t>重量</t>
  </si>
  <si>
    <t>含税单价</t>
  </si>
  <si>
    <t>加工成本</t>
  </si>
  <si>
    <t>供应商报价</t>
  </si>
  <si>
    <t>号</t>
  </si>
  <si>
    <t>毛重</t>
  </si>
  <si>
    <t>净重</t>
  </si>
  <si>
    <t>废铁</t>
  </si>
  <si>
    <t>材料</t>
  </si>
  <si>
    <t>工序</t>
  </si>
  <si>
    <t>吨位</t>
  </si>
  <si>
    <t>成型1</t>
    <phoneticPr fontId="14" type="noConversion"/>
  </si>
  <si>
    <t>成型</t>
    <phoneticPr fontId="14" type="noConversion"/>
  </si>
  <si>
    <t>落料</t>
    <phoneticPr fontId="14" type="noConversion"/>
  </si>
  <si>
    <t>冲孔</t>
    <phoneticPr fontId="14" type="noConversion"/>
  </si>
  <si>
    <t>SHT0012215</t>
    <phoneticPr fontId="14" type="noConversion"/>
  </si>
  <si>
    <t>SHT0012216</t>
    <phoneticPr fontId="14" type="noConversion"/>
  </si>
  <si>
    <t>SAPH440 3.0</t>
    <phoneticPr fontId="14" type="noConversion"/>
  </si>
  <si>
    <t>SHT0010720</t>
    <phoneticPr fontId="14" type="noConversion"/>
  </si>
  <si>
    <t>M3000-S调角器解锁把手-左</t>
    <phoneticPr fontId="14" type="noConversion"/>
  </si>
  <si>
    <t>净重尺寸</t>
    <phoneticPr fontId="14" type="noConversion"/>
  </si>
  <si>
    <t>下料尺寸</t>
    <phoneticPr fontId="14" type="noConversion"/>
  </si>
  <si>
    <t>含税合计</t>
    <phoneticPr fontId="14" type="noConversion"/>
  </si>
  <si>
    <t>未税价</t>
    <phoneticPr fontId="14" type="noConversion"/>
  </si>
  <si>
    <t>材料利用率</t>
    <phoneticPr fontId="14" type="noConversion"/>
  </si>
  <si>
    <t>材料利用率复核价（未税）</t>
    <phoneticPr fontId="14" type="noConversion"/>
  </si>
  <si>
    <t>未税模具费</t>
    <phoneticPr fontId="14" type="noConversion"/>
  </si>
  <si>
    <t>模具分摊数量</t>
    <phoneticPr fontId="14" type="noConversion"/>
  </si>
  <si>
    <t>模摊费</t>
    <phoneticPr fontId="14" type="noConversion"/>
  </si>
  <si>
    <t>含模摊未税价</t>
    <phoneticPr fontId="14" type="noConversion"/>
  </si>
  <si>
    <t>照片</t>
    <phoneticPr fontId="14" type="noConversion"/>
  </si>
  <si>
    <t>长mm</t>
    <phoneticPr fontId="14" type="noConversion"/>
  </si>
  <si>
    <t>宽mm</t>
    <phoneticPr fontId="14" type="noConversion"/>
  </si>
  <si>
    <t>厚mm</t>
    <phoneticPr fontId="14" type="noConversion"/>
  </si>
  <si>
    <t>工序数</t>
    <phoneticPr fontId="14" type="noConversion"/>
  </si>
  <si>
    <t>出件数</t>
    <phoneticPr fontId="14" type="noConversion"/>
  </si>
  <si>
    <t>合计</t>
    <phoneticPr fontId="14" type="noConversion"/>
  </si>
  <si>
    <t>2.5</t>
    <phoneticPr fontId="14" type="noConversion"/>
  </si>
  <si>
    <t>160T</t>
    <phoneticPr fontId="14" type="noConversion"/>
  </si>
  <si>
    <t>80T</t>
    <phoneticPr fontId="14" type="noConversion"/>
  </si>
  <si>
    <t>25T</t>
    <phoneticPr fontId="14" type="noConversion"/>
  </si>
  <si>
    <t>3</t>
    <phoneticPr fontId="14" type="noConversion"/>
  </si>
  <si>
    <t>63T</t>
    <phoneticPr fontId="14" type="noConversion"/>
  </si>
  <si>
    <t>40T</t>
    <phoneticPr fontId="14" type="noConversion"/>
  </si>
  <si>
    <t>模具性质</t>
    <phoneticPr fontId="14" type="noConversion"/>
  </si>
  <si>
    <t>通用</t>
    <phoneticPr fontId="14" type="noConversion"/>
  </si>
  <si>
    <t>SHT0010721</t>
    <phoneticPr fontId="14" type="noConversion"/>
  </si>
  <si>
    <t>M3000-S调角器解锁把手-右</t>
    <phoneticPr fontId="14" type="noConversion"/>
  </si>
  <si>
    <t>落料冲孔</t>
    <phoneticPr fontId="14" type="noConversion"/>
  </si>
  <si>
    <t>数量</t>
    <phoneticPr fontId="14" type="noConversion"/>
  </si>
  <si>
    <t>1</t>
    <phoneticPr fontId="14" type="noConversion"/>
  </si>
  <si>
    <t>独用</t>
    <phoneticPr fontId="14" type="noConversion"/>
  </si>
  <si>
    <t>100T</t>
    <phoneticPr fontId="14" type="noConversion"/>
  </si>
  <si>
    <t>成型2</t>
  </si>
  <si>
    <t>T5连接梁本体</t>
    <phoneticPr fontId="14" type="noConversion"/>
  </si>
  <si>
    <t>125T</t>
    <phoneticPr fontId="14" type="noConversion"/>
  </si>
  <si>
    <t>T5连接梁加强钣金</t>
    <phoneticPr fontId="14" type="noConversion"/>
  </si>
  <si>
    <t>SHT0012362</t>
    <phoneticPr fontId="14" type="noConversion"/>
  </si>
  <si>
    <t>SHT0012362驾驶员调角器右靠背板</t>
    <phoneticPr fontId="14" type="noConversion"/>
  </si>
  <si>
    <t>BAS0000035右靠背板衬套</t>
    <phoneticPr fontId="14" type="noConversion"/>
  </si>
  <si>
    <t>SHT0012930</t>
    <phoneticPr fontId="14" type="noConversion"/>
  </si>
  <si>
    <t>SHT0012358副司机副边调角器上板</t>
    <phoneticPr fontId="14" type="noConversion"/>
  </si>
  <si>
    <t>SPFH590</t>
    <phoneticPr fontId="14" type="noConversion"/>
  </si>
  <si>
    <t>焊接-委外</t>
    <phoneticPr fontId="14" type="noConversion"/>
  </si>
  <si>
    <t>销轴固定支架焊接总成</t>
    <phoneticPr fontId="14" type="noConversion"/>
  </si>
  <si>
    <t>SAPH440</t>
    <phoneticPr fontId="14" type="noConversion"/>
  </si>
  <si>
    <t>SHT0010446</t>
    <phoneticPr fontId="14" type="noConversion"/>
  </si>
  <si>
    <t>SHT0010439销轴固定支架</t>
    <phoneticPr fontId="14" type="noConversion"/>
  </si>
  <si>
    <t>SHT0010463锁止销轴-委外</t>
    <phoneticPr fontId="14" type="noConversion"/>
  </si>
  <si>
    <t>SPCC</t>
    <phoneticPr fontId="14" type="noConversion"/>
  </si>
  <si>
    <r>
      <t>T5右副靠背板分总成(</t>
    </r>
    <r>
      <rPr>
        <sz val="10"/>
        <color rgb="FFFF0000"/>
        <rFont val="宋体"/>
        <family val="3"/>
        <charset val="134"/>
      </rPr>
      <t>万昌未总成供货，仍按单件靠背板供货</t>
    </r>
    <r>
      <rPr>
        <sz val="10"/>
        <color indexed="8"/>
        <rFont val="宋体"/>
        <family val="3"/>
        <charset val="134"/>
      </rPr>
      <t>)</t>
    </r>
    <phoneticPr fontId="14" type="noConversion"/>
  </si>
  <si>
    <r>
      <t>T5左副调角器上板总成(</t>
    </r>
    <r>
      <rPr>
        <sz val="10"/>
        <color rgb="FFFF0000"/>
        <rFont val="宋体"/>
        <family val="3"/>
        <charset val="134"/>
      </rPr>
      <t>万昌未总成供货，仍按单件靠背板供货</t>
    </r>
    <r>
      <rPr>
        <sz val="10"/>
        <color indexed="8"/>
        <rFont val="宋体"/>
        <family val="3"/>
        <charset val="134"/>
      </rPr>
      <t>)</t>
    </r>
    <phoneticPr fontId="14" type="noConversion"/>
  </si>
  <si>
    <t>与SHT0012362对称</t>
    <phoneticPr fontId="14" type="noConversion"/>
  </si>
  <si>
    <t>与SHT0010721对称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</si>
</sst>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_ "/>
    <numFmt numFmtId="177" formatCode="0.0000_ "/>
    <numFmt numFmtId="178" formatCode="0_);[Red]\(0\)"/>
    <numFmt numFmtId="179" formatCode="0.000_);[Red]\(0.000\)"/>
    <numFmt numFmtId="180" formatCode="0.00_ "/>
    <numFmt numFmtId="181" formatCode="0.000_ "/>
    <numFmt numFmtId="182" formatCode="0.00_);[Red]\(0.00\)"/>
    <numFmt numFmtId="183" formatCode="0_ "/>
    <numFmt numFmtId="184" formatCode="0.0000_);[Red]\(0.0000\)"/>
  </numFmts>
  <fonts count="18">
    <font>
      <sz val="11"/>
      <color theme="1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楷体_GB2312"/>
      <charset val="134"/>
    </font>
    <font>
      <b/>
      <sz val="11"/>
      <name val="宋体"/>
      <family val="3"/>
      <charset val="134"/>
      <scheme val="minor"/>
    </font>
    <font>
      <sz val="12"/>
      <color indexed="8"/>
      <name val="楷体_GB2312"/>
      <charset val="134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MS Sans Serif"/>
      <family val="2"/>
    </font>
    <font>
      <sz val="11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0"/>
      <color rgb="FFFF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>
      <alignment vertical="center"/>
    </xf>
    <xf numFmtId="0" fontId="11" fillId="0" borderId="7" applyNumberFormat="0" applyFill="0" applyBorder="0" applyAlignment="0" applyProtection="0">
      <alignment vertical="center"/>
    </xf>
    <xf numFmtId="0" fontId="8" fillId="0" borderId="0" applyProtection="0">
      <alignment vertical="center"/>
    </xf>
    <xf numFmtId="0" fontId="8" fillId="0" borderId="0">
      <alignment vertical="center"/>
    </xf>
    <xf numFmtId="0" fontId="8" fillId="0" borderId="0" applyProtection="0">
      <alignment vertical="center"/>
    </xf>
    <xf numFmtId="0" fontId="12" fillId="0" borderId="0">
      <alignment vertical="center"/>
    </xf>
    <xf numFmtId="0" fontId="8" fillId="0" borderId="0"/>
    <xf numFmtId="0" fontId="8" fillId="0" borderId="0"/>
    <xf numFmtId="0" fontId="12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9" fillId="0" borderId="0"/>
    <xf numFmtId="177" fontId="8" fillId="0" borderId="0"/>
    <xf numFmtId="0" fontId="8" fillId="0" borderId="0"/>
    <xf numFmtId="0" fontId="10" fillId="0" borderId="0">
      <alignment vertical="center"/>
    </xf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0" fillId="0" borderId="1" xfId="14" applyBorder="1" applyAlignment="1">
      <alignment horizontal="center" vertical="center"/>
    </xf>
    <xf numFmtId="0" fontId="10" fillId="0" borderId="0" xfId="14">
      <alignment vertical="center"/>
    </xf>
    <xf numFmtId="0" fontId="10" fillId="0" borderId="5" xfId="14" applyBorder="1" applyAlignment="1">
      <alignment horizontal="center" vertical="center"/>
    </xf>
    <xf numFmtId="0" fontId="10" fillId="0" borderId="1" xfId="14" applyBorder="1" applyAlignment="1">
      <alignment vertical="center" wrapText="1" shrinkToFit="1"/>
    </xf>
    <xf numFmtId="179" fontId="10" fillId="0" borderId="1" xfId="14" applyNumberFormat="1" applyBorder="1" applyAlignment="1">
      <alignment horizontal="center" vertical="center" shrinkToFit="1"/>
    </xf>
    <xf numFmtId="181" fontId="10" fillId="0" borderId="1" xfId="14" applyNumberFormat="1" applyBorder="1" applyAlignment="1">
      <alignment horizontal="center" vertical="center" shrinkToFit="1"/>
    </xf>
    <xf numFmtId="182" fontId="10" fillId="0" borderId="1" xfId="14" applyNumberFormat="1" applyBorder="1" applyAlignment="1">
      <alignment horizontal="center" vertical="center"/>
    </xf>
    <xf numFmtId="180" fontId="10" fillId="0" borderId="1" xfId="14" applyNumberFormat="1" applyBorder="1" applyAlignment="1">
      <alignment horizontal="center" vertical="center"/>
    </xf>
    <xf numFmtId="177" fontId="6" fillId="3" borderId="7" xfId="11" applyNumberFormat="1" applyFont="1" applyFill="1" applyBorder="1" applyAlignment="1">
      <alignment horizontal="center" vertical="center"/>
    </xf>
    <xf numFmtId="0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180" fontId="7" fillId="3" borderId="7" xfId="14" applyNumberFormat="1" applyFont="1" applyFill="1" applyBorder="1" applyAlignment="1">
      <alignment horizontal="center" vertical="center"/>
    </xf>
    <xf numFmtId="0" fontId="1" fillId="3" borderId="7" xfId="14" applyFont="1" applyFill="1" applyBorder="1" applyAlignment="1">
      <alignment horizontal="center" vertical="center"/>
    </xf>
    <xf numFmtId="180" fontId="10" fillId="3" borderId="7" xfId="14" applyNumberFormat="1" applyFill="1" applyBorder="1">
      <alignment vertical="center"/>
    </xf>
    <xf numFmtId="0" fontId="1" fillId="3" borderId="0" xfId="14" applyFont="1" applyFill="1">
      <alignment vertical="center"/>
    </xf>
    <xf numFmtId="177" fontId="6" fillId="6" borderId="7" xfId="1" applyNumberFormat="1" applyFont="1" applyFill="1" applyBorder="1" applyAlignment="1" applyProtection="1">
      <alignment horizontal="center" vertical="center" wrapText="1"/>
      <protection locked="0"/>
    </xf>
    <xf numFmtId="180" fontId="6" fillId="6" borderId="7" xfId="14" applyNumberFormat="1" applyFont="1" applyFill="1" applyBorder="1" applyAlignment="1">
      <alignment vertical="center" wrapText="1"/>
    </xf>
    <xf numFmtId="183" fontId="6" fillId="6" borderId="7" xfId="14" applyNumberFormat="1" applyFont="1" applyFill="1" applyBorder="1" applyAlignment="1">
      <alignment horizontal="center" vertical="center" wrapText="1"/>
    </xf>
    <xf numFmtId="180" fontId="1" fillId="6" borderId="7" xfId="14" applyNumberFormat="1" applyFont="1" applyFill="1" applyBorder="1">
      <alignment vertical="center"/>
    </xf>
    <xf numFmtId="180" fontId="10" fillId="6" borderId="7" xfId="14" applyNumberFormat="1" applyFill="1" applyBorder="1">
      <alignment vertical="center"/>
    </xf>
    <xf numFmtId="181" fontId="1" fillId="6" borderId="7" xfId="14" applyNumberFormat="1" applyFont="1" applyFill="1" applyBorder="1" applyAlignment="1">
      <alignment horizontal="center" vertical="center"/>
    </xf>
    <xf numFmtId="181" fontId="1" fillId="5" borderId="7" xfId="14" applyNumberFormat="1" applyFont="1" applyFill="1" applyBorder="1" applyAlignment="1">
      <alignment horizontal="center" vertical="center"/>
    </xf>
    <xf numFmtId="0" fontId="1" fillId="6" borderId="7" xfId="14" applyFont="1" applyFill="1" applyBorder="1" applyAlignment="1">
      <alignment horizontal="center" vertical="center"/>
    </xf>
    <xf numFmtId="180" fontId="1" fillId="6" borderId="7" xfId="14" applyNumberFormat="1" applyFont="1" applyFill="1" applyBorder="1" applyAlignment="1">
      <alignment horizontal="center" vertical="center"/>
    </xf>
    <xf numFmtId="176" fontId="1" fillId="6" borderId="7" xfId="14" applyNumberFormat="1" applyFont="1" applyFill="1" applyBorder="1" applyAlignment="1">
      <alignment horizontal="center" vertical="center"/>
    </xf>
    <xf numFmtId="0" fontId="1" fillId="6" borderId="0" xfId="14" applyFont="1" applyFill="1">
      <alignment vertical="center"/>
    </xf>
    <xf numFmtId="0" fontId="1" fillId="3" borderId="7" xfId="14" applyFont="1" applyFill="1" applyBorder="1" applyAlignment="1">
      <alignment vertical="center" wrapText="1"/>
    </xf>
    <xf numFmtId="0" fontId="6" fillId="3" borderId="7" xfId="14" applyFont="1" applyFill="1" applyBorder="1" applyAlignment="1">
      <alignment vertical="center" wrapText="1"/>
    </xf>
    <xf numFmtId="49" fontId="6" fillId="3" borderId="7" xfId="14" applyNumberFormat="1" applyFont="1" applyFill="1" applyBorder="1" applyAlignment="1">
      <alignment vertical="center" wrapText="1"/>
    </xf>
    <xf numFmtId="0" fontId="6" fillId="3" borderId="7" xfId="14" applyFont="1" applyFill="1" applyBorder="1" applyAlignment="1">
      <alignment horizontal="center" vertical="center" wrapText="1"/>
    </xf>
    <xf numFmtId="49" fontId="6" fillId="3" borderId="7" xfId="14" applyNumberFormat="1" applyFont="1" applyFill="1" applyBorder="1" applyAlignment="1">
      <alignment horizontal="center" vertical="center" wrapText="1"/>
    </xf>
    <xf numFmtId="177" fontId="6" fillId="3" borderId="7" xfId="1" applyNumberFormat="1" applyFont="1" applyFill="1" applyBorder="1" applyAlignment="1" applyProtection="1">
      <alignment vertical="center" wrapText="1"/>
      <protection locked="0"/>
    </xf>
    <xf numFmtId="0" fontId="6" fillId="3" borderId="7" xfId="1" applyNumberFormat="1" applyFont="1" applyFill="1" applyBorder="1" applyAlignment="1" applyProtection="1">
      <alignment vertical="center" wrapText="1"/>
      <protection locked="0"/>
    </xf>
    <xf numFmtId="0" fontId="2" fillId="2" borderId="0" xfId="15" applyFont="1" applyFill="1" applyAlignment="1">
      <alignment horizontal="center" vertical="center"/>
    </xf>
    <xf numFmtId="49" fontId="3" fillId="2" borderId="0" xfId="15" applyNumberFormat="1" applyFont="1" applyFill="1" applyAlignment="1">
      <alignment horizontal="center" vertical="center"/>
    </xf>
    <xf numFmtId="0" fontId="2" fillId="2" borderId="0" xfId="15" applyFont="1" applyFill="1" applyAlignment="1">
      <alignment horizontal="center" vertical="center" wrapText="1"/>
    </xf>
    <xf numFmtId="0" fontId="4" fillId="2" borderId="0" xfId="15" applyFont="1" applyFill="1" applyAlignment="1">
      <alignment horizontal="center" vertical="center"/>
    </xf>
    <xf numFmtId="0" fontId="2" fillId="2" borderId="0" xfId="15" applyFont="1" applyFill="1" applyAlignment="1">
      <alignment horizontal="center" vertical="center" shrinkToFit="1"/>
    </xf>
    <xf numFmtId="184" fontId="2" fillId="2" borderId="0" xfId="15" applyNumberFormat="1" applyFont="1" applyFill="1" applyAlignment="1">
      <alignment horizontal="center" vertical="center"/>
    </xf>
    <xf numFmtId="180" fontId="2" fillId="2" borderId="0" xfId="15" applyNumberFormat="1" applyFont="1" applyFill="1" applyAlignment="1">
      <alignment horizontal="center" vertical="center"/>
    </xf>
    <xf numFmtId="0" fontId="2" fillId="4" borderId="0" xfId="15" applyFont="1" applyFill="1" applyAlignment="1">
      <alignment horizontal="center" vertical="center"/>
    </xf>
    <xf numFmtId="178" fontId="2" fillId="2" borderId="0" xfId="15" applyNumberFormat="1" applyFont="1" applyFill="1" applyAlignment="1">
      <alignment horizontal="center" vertical="center"/>
    </xf>
    <xf numFmtId="0" fontId="10" fillId="0" borderId="1" xfId="14" applyBorder="1" applyAlignment="1">
      <alignment horizontal="center" vertical="center" wrapText="1" shrinkToFit="1"/>
    </xf>
    <xf numFmtId="0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176" fontId="1" fillId="3" borderId="7" xfId="14" applyNumberFormat="1" applyFont="1" applyFill="1" applyBorder="1" applyAlignment="1">
      <alignment horizontal="center" vertical="center"/>
    </xf>
    <xf numFmtId="0" fontId="1" fillId="3" borderId="7" xfId="14" applyFont="1" applyFill="1" applyBorder="1" applyAlignment="1">
      <alignment horizontal="center" vertical="center"/>
    </xf>
    <xf numFmtId="182" fontId="6" fillId="6" borderId="4" xfId="14" applyNumberFormat="1" applyFont="1" applyFill="1" applyBorder="1" applyAlignment="1">
      <alignment horizontal="center" vertical="center" wrapText="1"/>
    </xf>
    <xf numFmtId="182" fontId="6" fillId="6" borderId="10" xfId="14" applyNumberFormat="1" applyFont="1" applyFill="1" applyBorder="1" applyAlignment="1">
      <alignment horizontal="center" vertical="center" wrapText="1"/>
    </xf>
    <xf numFmtId="182" fontId="6" fillId="6" borderId="11" xfId="14" applyNumberFormat="1" applyFont="1" applyFill="1" applyBorder="1" applyAlignment="1">
      <alignment horizontal="center" vertical="center" wrapText="1"/>
    </xf>
    <xf numFmtId="9" fontId="1" fillId="5" borderId="1" xfId="16" applyFont="1" applyFill="1" applyBorder="1" applyAlignment="1">
      <alignment horizontal="center" vertical="center"/>
    </xf>
    <xf numFmtId="9" fontId="1" fillId="5" borderId="5" xfId="16" applyFont="1" applyFill="1" applyBorder="1" applyAlignment="1">
      <alignment horizontal="center" vertical="center"/>
    </xf>
    <xf numFmtId="9" fontId="1" fillId="5" borderId="8" xfId="16" applyFont="1" applyFill="1" applyBorder="1" applyAlignment="1">
      <alignment horizontal="center" vertical="center"/>
    </xf>
    <xf numFmtId="182" fontId="10" fillId="5" borderId="1" xfId="14" applyNumberFormat="1" applyFill="1" applyBorder="1" applyAlignment="1">
      <alignment horizontal="center" vertical="center" shrinkToFit="1"/>
    </xf>
    <xf numFmtId="182" fontId="10" fillId="5" borderId="5" xfId="14" applyNumberFormat="1" applyFill="1" applyBorder="1" applyAlignment="1">
      <alignment horizontal="center" vertical="center" shrinkToFit="1"/>
    </xf>
    <xf numFmtId="182" fontId="10" fillId="5" borderId="8" xfId="14" applyNumberFormat="1" applyFill="1" applyBorder="1" applyAlignment="1">
      <alignment horizontal="center" vertical="center" shrinkToFit="1"/>
    </xf>
    <xf numFmtId="180" fontId="1" fillId="3" borderId="7" xfId="14" applyNumberFormat="1" applyFont="1" applyFill="1" applyBorder="1" applyAlignment="1">
      <alignment horizontal="center" vertical="center"/>
    </xf>
    <xf numFmtId="180" fontId="1" fillId="3" borderId="1" xfId="14" applyNumberFormat="1" applyFont="1" applyFill="1" applyBorder="1" applyAlignment="1">
      <alignment horizontal="center" vertical="center"/>
    </xf>
    <xf numFmtId="180" fontId="1" fillId="3" borderId="5" xfId="14" applyNumberFormat="1" applyFont="1" applyFill="1" applyBorder="1" applyAlignment="1">
      <alignment horizontal="center" vertical="center"/>
    </xf>
    <xf numFmtId="180" fontId="1" fillId="3" borderId="8" xfId="14" applyNumberFormat="1" applyFont="1" applyFill="1" applyBorder="1" applyAlignment="1">
      <alignment horizontal="center" vertical="center"/>
    </xf>
    <xf numFmtId="0" fontId="1" fillId="3" borderId="3" xfId="14" applyFont="1" applyFill="1" applyBorder="1" applyAlignment="1">
      <alignment horizontal="center" vertical="center"/>
    </xf>
    <xf numFmtId="0" fontId="1" fillId="3" borderId="6" xfId="14" applyFont="1" applyFill="1" applyBorder="1" applyAlignment="1">
      <alignment horizontal="center" vertical="center"/>
    </xf>
    <xf numFmtId="0" fontId="1" fillId="3" borderId="9" xfId="14" applyFont="1" applyFill="1" applyBorder="1" applyAlignment="1">
      <alignment horizontal="center" vertical="center"/>
    </xf>
    <xf numFmtId="0" fontId="1" fillId="3" borderId="1" xfId="14" applyFont="1" applyFill="1" applyBorder="1" applyAlignment="1">
      <alignment horizontal="center" vertical="center" wrapText="1"/>
    </xf>
    <xf numFmtId="0" fontId="1" fillId="3" borderId="5" xfId="14" applyFont="1" applyFill="1" applyBorder="1" applyAlignment="1">
      <alignment horizontal="center" vertical="center" wrapText="1"/>
    </xf>
    <xf numFmtId="0" fontId="1" fillId="3" borderId="8" xfId="14" applyFont="1" applyFill="1" applyBorder="1" applyAlignment="1">
      <alignment horizontal="center" vertical="center" wrapText="1"/>
    </xf>
    <xf numFmtId="0" fontId="1" fillId="3" borderId="1" xfId="14" quotePrefix="1" applyFont="1" applyFill="1" applyBorder="1" applyAlignment="1">
      <alignment horizontal="center" vertical="center" wrapText="1"/>
    </xf>
    <xf numFmtId="181" fontId="1" fillId="3" borderId="7" xfId="14" applyNumberFormat="1" applyFont="1" applyFill="1" applyBorder="1" applyAlignment="1">
      <alignment horizontal="center" vertical="center"/>
    </xf>
    <xf numFmtId="181" fontId="1" fillId="4" borderId="7" xfId="14" applyNumberFormat="1" applyFont="1" applyFill="1" applyBorder="1" applyAlignment="1">
      <alignment horizontal="center" vertical="center"/>
    </xf>
    <xf numFmtId="0" fontId="10" fillId="0" borderId="1" xfId="14" applyBorder="1" applyAlignment="1">
      <alignment horizontal="center" vertical="center" wrapText="1" shrinkToFit="1"/>
    </xf>
    <xf numFmtId="0" fontId="10" fillId="0" borderId="8" xfId="14" applyBorder="1" applyAlignment="1">
      <alignment horizontal="center" vertical="center" wrapText="1" shrinkToFit="1"/>
    </xf>
    <xf numFmtId="49" fontId="6" fillId="3" borderId="1" xfId="14" applyNumberFormat="1" applyFont="1" applyFill="1" applyBorder="1" applyAlignment="1">
      <alignment horizontal="center" vertical="center" wrapText="1"/>
    </xf>
    <xf numFmtId="49" fontId="6" fillId="3" borderId="5" xfId="14" applyNumberFormat="1" applyFont="1" applyFill="1" applyBorder="1" applyAlignment="1">
      <alignment horizontal="center" vertical="center" wrapText="1"/>
    </xf>
    <xf numFmtId="49" fontId="6" fillId="3" borderId="8" xfId="14" applyNumberFormat="1" applyFont="1" applyFill="1" applyBorder="1" applyAlignment="1">
      <alignment horizontal="center" vertical="center" wrapText="1"/>
    </xf>
    <xf numFmtId="0" fontId="6" fillId="3" borderId="7" xfId="14" applyFont="1" applyFill="1" applyBorder="1" applyAlignment="1">
      <alignment horizontal="center" vertical="center" wrapText="1"/>
    </xf>
    <xf numFmtId="49" fontId="6" fillId="3" borderId="7" xfId="14" applyNumberFormat="1" applyFont="1" applyFill="1" applyBorder="1" applyAlignment="1">
      <alignment horizontal="center" vertical="center" wrapText="1"/>
    </xf>
    <xf numFmtId="0" fontId="6" fillId="3" borderId="1" xfId="14" applyFont="1" applyFill="1" applyBorder="1" applyAlignment="1">
      <alignment horizontal="center" vertical="center" wrapText="1"/>
    </xf>
    <xf numFmtId="0" fontId="6" fillId="3" borderId="5" xfId="14" applyFont="1" applyFill="1" applyBorder="1" applyAlignment="1">
      <alignment horizontal="center" vertical="center" wrapText="1"/>
    </xf>
    <xf numFmtId="0" fontId="6" fillId="3" borderId="8" xfId="14" applyFont="1" applyFill="1" applyBorder="1" applyAlignment="1">
      <alignment horizontal="center" vertical="center" wrapText="1"/>
    </xf>
    <xf numFmtId="177" fontId="6" fillId="3" borderId="7" xfId="11" applyNumberFormat="1" applyFont="1" applyFill="1" applyBorder="1" applyAlignment="1">
      <alignment horizontal="center" vertical="center"/>
    </xf>
    <xf numFmtId="182" fontId="10" fillId="0" borderId="3" xfId="14" applyNumberFormat="1" applyBorder="1" applyAlignment="1">
      <alignment horizontal="center" vertical="center" shrinkToFit="1"/>
    </xf>
    <xf numFmtId="182" fontId="10" fillId="0" borderId="9" xfId="14" applyNumberFormat="1" applyBorder="1" applyAlignment="1">
      <alignment horizontal="center" vertical="center" shrinkToFit="1"/>
    </xf>
    <xf numFmtId="0" fontId="10" fillId="0" borderId="1" xfId="14" applyBorder="1" applyAlignment="1">
      <alignment horizontal="center" vertical="center" wrapText="1"/>
    </xf>
    <xf numFmtId="0" fontId="10" fillId="0" borderId="5" xfId="14" applyBorder="1" applyAlignment="1">
      <alignment horizontal="center" vertical="center" wrapText="1"/>
    </xf>
    <xf numFmtId="0" fontId="10" fillId="0" borderId="1" xfId="14" applyBorder="1" applyAlignment="1">
      <alignment horizontal="center" vertical="center" shrinkToFit="1"/>
    </xf>
    <xf numFmtId="0" fontId="10" fillId="0" borderId="5" xfId="14" applyBorder="1" applyAlignment="1">
      <alignment horizontal="center" vertical="center" shrinkToFit="1"/>
    </xf>
    <xf numFmtId="0" fontId="1" fillId="3" borderId="7" xfId="14" applyFont="1" applyFill="1" applyBorder="1" applyAlignment="1">
      <alignment horizontal="center" vertical="center" wrapText="1"/>
    </xf>
    <xf numFmtId="177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4" applyBorder="1" applyAlignment="1">
      <alignment horizontal="center" vertical="center" wrapText="1" shrinkToFit="1"/>
    </xf>
    <xf numFmtId="177" fontId="7" fillId="0" borderId="1" xfId="14" applyNumberFormat="1" applyFont="1" applyBorder="1" applyAlignment="1">
      <alignment horizontal="center" vertical="center" wrapText="1"/>
    </xf>
    <xf numFmtId="177" fontId="7" fillId="0" borderId="8" xfId="14" applyNumberFormat="1" applyFont="1" applyBorder="1" applyAlignment="1">
      <alignment horizontal="center" vertical="center" wrapText="1"/>
    </xf>
    <xf numFmtId="0" fontId="10" fillId="0" borderId="7" xfId="14" applyBorder="1" applyAlignment="1">
      <alignment horizontal="center" vertical="center" wrapText="1"/>
    </xf>
    <xf numFmtId="0" fontId="10" fillId="0" borderId="7" xfId="14" applyBorder="1" applyAlignment="1">
      <alignment horizontal="center" vertical="center"/>
    </xf>
    <xf numFmtId="182" fontId="10" fillId="4" borderId="1" xfId="14" applyNumberFormat="1" applyFill="1" applyBorder="1" applyAlignment="1">
      <alignment horizontal="center" vertical="center" shrinkToFit="1"/>
    </xf>
    <xf numFmtId="182" fontId="10" fillId="4" borderId="8" xfId="14" applyNumberFormat="1" applyFill="1" applyBorder="1" applyAlignment="1">
      <alignment horizontal="center" vertical="center" shrinkToFit="1"/>
    </xf>
    <xf numFmtId="182" fontId="10" fillId="5" borderId="1" xfId="14" applyNumberFormat="1" applyFill="1" applyBorder="1" applyAlignment="1">
      <alignment horizontal="center" vertical="center" wrapText="1" shrinkToFit="1"/>
    </xf>
    <xf numFmtId="182" fontId="10" fillId="5" borderId="8" xfId="14" applyNumberFormat="1" applyFill="1" applyBorder="1" applyAlignment="1">
      <alignment horizontal="center" vertical="center" wrapText="1" shrinkToFit="1"/>
    </xf>
    <xf numFmtId="177" fontId="7" fillId="0" borderId="1" xfId="14" applyNumberFormat="1" applyFont="1" applyBorder="1" applyAlignment="1">
      <alignment horizontal="center" vertical="center"/>
    </xf>
    <xf numFmtId="177" fontId="7" fillId="0" borderId="8" xfId="14" applyNumberFormat="1" applyFont="1" applyBorder="1" applyAlignment="1">
      <alignment horizontal="center" vertical="center"/>
    </xf>
    <xf numFmtId="0" fontId="10" fillId="0" borderId="4" xfId="14" applyBorder="1" applyAlignment="1">
      <alignment horizontal="center" vertical="center" wrapText="1" shrinkToFit="1"/>
    </xf>
    <xf numFmtId="0" fontId="10" fillId="0" borderId="10" xfId="14" applyBorder="1" applyAlignment="1">
      <alignment horizontal="center" vertical="center" wrapText="1" shrinkToFit="1"/>
    </xf>
    <xf numFmtId="0" fontId="10" fillId="0" borderId="11" xfId="14" applyBorder="1" applyAlignment="1">
      <alignment horizontal="center" vertical="center" wrapText="1" shrinkToFit="1"/>
    </xf>
    <xf numFmtId="179" fontId="10" fillId="0" borderId="4" xfId="14" applyNumberFormat="1" applyBorder="1" applyAlignment="1">
      <alignment horizontal="center" vertical="center" shrinkToFit="1"/>
    </xf>
    <xf numFmtId="181" fontId="10" fillId="0" borderId="10" xfId="14" applyNumberFormat="1" applyBorder="1" applyAlignment="1">
      <alignment horizontal="center" vertical="center" shrinkToFit="1"/>
    </xf>
    <xf numFmtId="179" fontId="10" fillId="0" borderId="11" xfId="14" applyNumberFormat="1" applyBorder="1" applyAlignment="1">
      <alignment horizontal="center" vertical="center" shrinkToFit="1"/>
    </xf>
    <xf numFmtId="182" fontId="10" fillId="0" borderId="4" xfId="14" applyNumberFormat="1" applyBorder="1" applyAlignment="1">
      <alignment horizontal="center" vertical="center"/>
    </xf>
    <xf numFmtId="182" fontId="10" fillId="0" borderId="11" xfId="14" applyNumberFormat="1" applyBorder="1" applyAlignment="1">
      <alignment horizontal="center" vertical="center"/>
    </xf>
    <xf numFmtId="182" fontId="10" fillId="0" borderId="1" xfId="14" applyNumberFormat="1" applyBorder="1" applyAlignment="1">
      <alignment horizontal="center" vertical="center"/>
    </xf>
    <xf numFmtId="182" fontId="10" fillId="0" borderId="5" xfId="14" applyNumberFormat="1" applyBorder="1" applyAlignment="1">
      <alignment horizontal="center" vertical="center"/>
    </xf>
    <xf numFmtId="182" fontId="10" fillId="0" borderId="7" xfId="14" applyNumberFormat="1" applyBorder="1" applyAlignment="1">
      <alignment horizontal="center" vertical="center"/>
    </xf>
    <xf numFmtId="49" fontId="5" fillId="2" borderId="2" xfId="15" applyNumberFormat="1" applyFont="1" applyFill="1" applyBorder="1" applyAlignment="1">
      <alignment horizontal="center" vertical="center" wrapText="1"/>
    </xf>
    <xf numFmtId="49" fontId="5" fillId="2" borderId="1" xfId="15" applyNumberFormat="1" applyFont="1" applyFill="1" applyBorder="1" applyAlignment="1">
      <alignment horizontal="center" vertical="center" wrapText="1"/>
    </xf>
    <xf numFmtId="0" fontId="10" fillId="0" borderId="3" xfId="14" applyBorder="1" applyAlignment="1">
      <alignment horizontal="center" vertical="center" wrapText="1"/>
    </xf>
    <xf numFmtId="0" fontId="10" fillId="0" borderId="6" xfId="14" applyBorder="1" applyAlignment="1">
      <alignment horizontal="center" vertical="center" wrapText="1"/>
    </xf>
  </cellXfs>
  <cellStyles count="17">
    <cellStyle name="BOM_Level_Below3" xfId="1" xr:uid="{00000000-0005-0000-0000-000009000000}"/>
    <cellStyle name="百分比 2" xfId="16" xr:uid="{BF5EFFAC-3091-4011-ADF7-CD544B4987AE}"/>
    <cellStyle name="常规" xfId="0" builtinId="0"/>
    <cellStyle name="常规 10" xfId="7" xr:uid="{00000000-0005-0000-0000-000035000000}"/>
    <cellStyle name="常规 2" xfId="9" xr:uid="{00000000-0005-0000-0000-000039000000}"/>
    <cellStyle name="常规 2 10" xfId="8" xr:uid="{00000000-0005-0000-0000-000037000000}"/>
    <cellStyle name="常规 2 2" xfId="5" xr:uid="{00000000-0005-0000-0000-000030000000}"/>
    <cellStyle name="常规 2 2 10" xfId="10" xr:uid="{00000000-0005-0000-0000-00003A000000}"/>
    <cellStyle name="常规 2 2 2" xfId="3" xr:uid="{00000000-0005-0000-0000-000025000000}"/>
    <cellStyle name="常规 2 2 3" xfId="4" xr:uid="{00000000-0005-0000-0000-000028000000}"/>
    <cellStyle name="常规 2 2 6" xfId="2" xr:uid="{00000000-0005-0000-0000-000022000000}"/>
    <cellStyle name="常规 2 3" xfId="15" xr:uid="{09027573-2949-4187-81AF-C6BB5756DD0E}"/>
    <cellStyle name="常规 3" xfId="11" xr:uid="{00000000-0005-0000-0000-00003B000000}"/>
    <cellStyle name="常规 4" xfId="14" xr:uid="{073C7E4F-700A-4966-B53B-A39E237443DE}"/>
    <cellStyle name="常规 5" xfId="12" xr:uid="{00000000-0005-0000-0000-00003C000000}"/>
    <cellStyle name="样式 1" xfId="13" xr:uid="{00000000-0005-0000-0000-00003D000000}"/>
    <cellStyle name="样式 1 5 21" xfId="6" xr:uid="{00000000-0005-0000-0000-000033000000}"/>
  </cellStyles>
  <dxfs count="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205364</xdr:colOff>
      <xdr:row>17</xdr:row>
      <xdr:rowOff>126999</xdr:rowOff>
    </xdr:from>
    <xdr:to>
      <xdr:col>33</xdr:col>
      <xdr:colOff>894984</xdr:colOff>
      <xdr:row>21</xdr:row>
      <xdr:rowOff>131733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78F70D87-E6B0-4BB5-9453-6ECA09A6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90764" y="4224866"/>
          <a:ext cx="689620" cy="919134"/>
        </a:xfrm>
        <a:prstGeom prst="rect">
          <a:avLst/>
        </a:prstGeom>
      </xdr:spPr>
    </xdr:pic>
    <xdr:clientData/>
  </xdr:twoCellAnchor>
  <xdr:twoCellAnchor editAs="oneCell">
    <xdr:from>
      <xdr:col>33</xdr:col>
      <xdr:colOff>203241</xdr:colOff>
      <xdr:row>22</xdr:row>
      <xdr:rowOff>59266</xdr:rowOff>
    </xdr:from>
    <xdr:to>
      <xdr:col>33</xdr:col>
      <xdr:colOff>911918</xdr:colOff>
      <xdr:row>26</xdr:row>
      <xdr:rowOff>89399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12D03F81-5FBD-42A3-B7CC-8BD3F052A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55670" y="5382380"/>
          <a:ext cx="708677" cy="944533"/>
        </a:xfrm>
        <a:prstGeom prst="rect">
          <a:avLst/>
        </a:prstGeom>
      </xdr:spPr>
    </xdr:pic>
    <xdr:clientData/>
  </xdr:twoCellAnchor>
  <xdr:twoCellAnchor editAs="oneCell">
    <xdr:from>
      <xdr:col>33</xdr:col>
      <xdr:colOff>87087</xdr:colOff>
      <xdr:row>2</xdr:row>
      <xdr:rowOff>10886</xdr:rowOff>
    </xdr:from>
    <xdr:to>
      <xdr:col>33</xdr:col>
      <xdr:colOff>897404</xdr:colOff>
      <xdr:row>6</xdr:row>
      <xdr:rowOff>176486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C6B562ED-534A-40D4-BE23-AF716D16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72373" y="500743"/>
          <a:ext cx="810317" cy="1080000"/>
        </a:xfrm>
        <a:prstGeom prst="rect">
          <a:avLst/>
        </a:prstGeom>
      </xdr:spPr>
    </xdr:pic>
    <xdr:clientData/>
  </xdr:twoCellAnchor>
  <xdr:twoCellAnchor editAs="oneCell">
    <xdr:from>
      <xdr:col>34</xdr:col>
      <xdr:colOff>-1</xdr:colOff>
      <xdr:row>2</xdr:row>
      <xdr:rowOff>0</xdr:rowOff>
    </xdr:from>
    <xdr:to>
      <xdr:col>36</xdr:col>
      <xdr:colOff>457199</xdr:colOff>
      <xdr:row>6</xdr:row>
      <xdr:rowOff>239486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B8F7F3BB-A907-4023-83EC-17BBAFCD3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048028" y="489857"/>
          <a:ext cx="1698171" cy="1153886"/>
        </a:xfrm>
        <a:prstGeom prst="rect">
          <a:avLst/>
        </a:prstGeom>
      </xdr:spPr>
    </xdr:pic>
    <xdr:clientData/>
  </xdr:twoCellAnchor>
  <xdr:twoCellAnchor editAs="oneCell">
    <xdr:from>
      <xdr:col>33</xdr:col>
      <xdr:colOff>54430</xdr:colOff>
      <xdr:row>12</xdr:row>
      <xdr:rowOff>32657</xdr:rowOff>
    </xdr:from>
    <xdr:to>
      <xdr:col>33</xdr:col>
      <xdr:colOff>797671</xdr:colOff>
      <xdr:row>16</xdr:row>
      <xdr:rowOff>108857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115141D-FD41-462D-ACD0-3C6A26565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3328087" y="2939143"/>
          <a:ext cx="743241" cy="990600"/>
        </a:xfrm>
        <a:prstGeom prst="rect">
          <a:avLst/>
        </a:prstGeom>
      </xdr:spPr>
    </xdr:pic>
    <xdr:clientData/>
  </xdr:twoCellAnchor>
  <xdr:twoCellAnchor editAs="oneCell">
    <xdr:from>
      <xdr:col>34</xdr:col>
      <xdr:colOff>1</xdr:colOff>
      <xdr:row>12</xdr:row>
      <xdr:rowOff>0</xdr:rowOff>
    </xdr:from>
    <xdr:to>
      <xdr:col>36</xdr:col>
      <xdr:colOff>311757</xdr:colOff>
      <xdr:row>16</xdr:row>
      <xdr:rowOff>165600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19392B6C-3189-4223-8118-25024C355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4536401" y="2906486"/>
          <a:ext cx="1552727" cy="1080000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22</xdr:row>
      <xdr:rowOff>0</xdr:rowOff>
    </xdr:from>
    <xdr:to>
      <xdr:col>36</xdr:col>
      <xdr:colOff>297542</xdr:colOff>
      <xdr:row>26</xdr:row>
      <xdr:rowOff>165600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E2487726-A6DF-4CB8-BFCA-F42260750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220714" y="5323114"/>
          <a:ext cx="1538513" cy="1080000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17</xdr:row>
      <xdr:rowOff>0</xdr:rowOff>
    </xdr:from>
    <xdr:to>
      <xdr:col>36</xdr:col>
      <xdr:colOff>316981</xdr:colOff>
      <xdr:row>21</xdr:row>
      <xdr:rowOff>165600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2E915A92-1D88-4E58-AA80-434FF7CF8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220714" y="4114800"/>
          <a:ext cx="1557952" cy="1080000"/>
        </a:xfrm>
        <a:prstGeom prst="rect">
          <a:avLst/>
        </a:prstGeom>
      </xdr:spPr>
    </xdr:pic>
    <xdr:clientData/>
  </xdr:twoCellAnchor>
  <xdr:twoCellAnchor editAs="oneCell">
    <xdr:from>
      <xdr:col>33</xdr:col>
      <xdr:colOff>65315</xdr:colOff>
      <xdr:row>27</xdr:row>
      <xdr:rowOff>21772</xdr:rowOff>
    </xdr:from>
    <xdr:to>
      <xdr:col>33</xdr:col>
      <xdr:colOff>875632</xdr:colOff>
      <xdr:row>31</xdr:row>
      <xdr:rowOff>24087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25C65BDF-6A7F-414A-8460-213498F06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2217744" y="6553201"/>
          <a:ext cx="810317" cy="1080000"/>
        </a:xfrm>
        <a:prstGeom prst="rect">
          <a:avLst/>
        </a:prstGeom>
      </xdr:spPr>
    </xdr:pic>
    <xdr:clientData/>
  </xdr:twoCellAnchor>
  <xdr:twoCellAnchor editAs="oneCell">
    <xdr:from>
      <xdr:col>34</xdr:col>
      <xdr:colOff>0</xdr:colOff>
      <xdr:row>27</xdr:row>
      <xdr:rowOff>0</xdr:rowOff>
    </xdr:from>
    <xdr:to>
      <xdr:col>36</xdr:col>
      <xdr:colOff>277249</xdr:colOff>
      <xdr:row>31</xdr:row>
      <xdr:rowOff>206829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7651C850-0363-4A54-8689-50D487C39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4220714" y="6531429"/>
          <a:ext cx="1518220" cy="1284514"/>
        </a:xfrm>
        <a:prstGeom prst="rect">
          <a:avLst/>
        </a:prstGeom>
      </xdr:spPr>
    </xdr:pic>
    <xdr:clientData/>
  </xdr:twoCellAnchor>
  <xdr:twoCellAnchor editAs="oneCell">
    <xdr:from>
      <xdr:col>36</xdr:col>
      <xdr:colOff>511629</xdr:colOff>
      <xdr:row>27</xdr:row>
      <xdr:rowOff>43542</xdr:rowOff>
    </xdr:from>
    <xdr:to>
      <xdr:col>37</xdr:col>
      <xdr:colOff>377143</xdr:colOff>
      <xdr:row>31</xdr:row>
      <xdr:rowOff>45857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33E33595-14C3-4A82-BCC3-F84EB051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167772" y="6574971"/>
          <a:ext cx="486000" cy="10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4125D2-1E82-4D9B-A81C-0BB7646B4D82}">
  <dimension ref="A1:XDI48"/>
  <sheetViews>
    <sheetView tabSelected="1" view="pageBreakPreview" zoomScale="70" zoomScaleNormal="80" zoomScaleSheetLayoutView="70" workbookViewId="0">
      <pane xSplit="17" ySplit="2" topLeftCell="R9" activePane="bottomRight" state="frozen"/>
      <selection pane="topRight"/>
      <selection pane="bottomLeft"/>
      <selection pane="bottomRight" activeCell="D23" sqref="D23:D27"/>
    </sheetView>
  </sheetViews>
  <sheetFormatPr defaultColWidth="9" defaultRowHeight="15.6"/>
  <cols>
    <col min="1" max="1" width="6.21875" style="33" customWidth="1"/>
    <col min="2" max="2" width="11.6640625" style="34" customWidth="1"/>
    <col min="3" max="3" width="14.33203125" style="35" customWidth="1"/>
    <col min="4" max="4" width="13.21875" style="35" customWidth="1"/>
    <col min="5" max="5" width="25.5546875" style="33" customWidth="1"/>
    <col min="6" max="6" width="12.109375" style="36" customWidth="1"/>
    <col min="7" max="7" width="11.5546875" style="37" hidden="1" customWidth="1"/>
    <col min="8" max="8" width="6.44140625" style="37" customWidth="1"/>
    <col min="9" max="10" width="7.109375" style="37" customWidth="1"/>
    <col min="11" max="11" width="4.6640625" style="37" customWidth="1"/>
    <col min="12" max="12" width="9.5546875" style="37" customWidth="1"/>
    <col min="13" max="13" width="7.33203125" style="37" customWidth="1"/>
    <col min="14" max="14" width="9.21875" style="37" customWidth="1"/>
    <col min="15" max="15" width="8.88671875" style="33" customWidth="1"/>
    <col min="16" max="16" width="6.88671875" style="33" customWidth="1"/>
    <col min="17" max="17" width="9.5546875" style="33" bestFit="1" customWidth="1"/>
    <col min="18" max="18" width="14.109375" style="33" customWidth="1"/>
    <col min="19" max="21" width="7.33203125" style="33" customWidth="1"/>
    <col min="22" max="22" width="7.33203125" style="39" customWidth="1"/>
    <col min="23" max="24" width="8.88671875" style="39" customWidth="1"/>
    <col min="25" max="25" width="10" style="33" customWidth="1"/>
    <col min="26" max="27" width="10.6640625" style="40" customWidth="1"/>
    <col min="28" max="28" width="15.21875" style="40" customWidth="1"/>
    <col min="29" max="29" width="11.6640625" style="33" hidden="1" customWidth="1"/>
    <col min="30" max="30" width="12.21875" style="33" hidden="1" customWidth="1"/>
    <col min="31" max="31" width="10.44140625" style="33" hidden="1" customWidth="1"/>
    <col min="32" max="32" width="13" style="33" hidden="1" customWidth="1"/>
    <col min="33" max="33" width="8.21875" style="33" hidden="1" customWidth="1"/>
    <col min="34" max="34" width="18.44140625" style="33" customWidth="1"/>
    <col min="35" max="35" width="9" style="33" customWidth="1"/>
    <col min="36" max="189" width="9" style="33"/>
    <col min="190" max="190" width="5" style="33" customWidth="1"/>
    <col min="191" max="191" width="15" style="33" customWidth="1"/>
    <col min="192" max="193" width="14.6640625" style="33" customWidth="1"/>
    <col min="194" max="194" width="6.21875" style="33" customWidth="1"/>
    <col min="195" max="197" width="10.109375" style="33" customWidth="1"/>
    <col min="198" max="198" width="10.44140625" style="33" customWidth="1"/>
    <col min="199" max="216" width="9" style="33"/>
    <col min="217" max="217" width="6.44140625" style="33" customWidth="1"/>
    <col min="218" max="218" width="12.21875" style="33" customWidth="1"/>
    <col min="219" max="219" width="28.21875" style="33" customWidth="1"/>
    <col min="220" max="220" width="13.77734375" style="33" customWidth="1"/>
    <col min="221" max="221" width="5.6640625" style="33" customWidth="1"/>
    <col min="222" max="223" width="9.33203125" style="33" customWidth="1"/>
    <col min="224" max="224" width="13.109375" style="33" customWidth="1"/>
    <col min="225" max="445" width="9" style="33"/>
    <col min="446" max="446" width="5" style="33" customWidth="1"/>
    <col min="447" max="447" width="15" style="33" customWidth="1"/>
    <col min="448" max="449" width="14.6640625" style="33" customWidth="1"/>
    <col min="450" max="450" width="6.21875" style="33" customWidth="1"/>
    <col min="451" max="453" width="10.109375" style="33" customWidth="1"/>
    <col min="454" max="454" width="10.44140625" style="33" customWidth="1"/>
    <col min="455" max="472" width="9" style="33"/>
    <col min="473" max="473" width="6.44140625" style="33" customWidth="1"/>
    <col min="474" max="474" width="12.21875" style="33" customWidth="1"/>
    <col min="475" max="475" width="28.21875" style="33" customWidth="1"/>
    <col min="476" max="476" width="13.77734375" style="33" customWidth="1"/>
    <col min="477" max="477" width="5.6640625" style="33" customWidth="1"/>
    <col min="478" max="479" width="9.33203125" style="33" customWidth="1"/>
    <col min="480" max="480" width="13.109375" style="33" customWidth="1"/>
    <col min="481" max="701" width="9" style="33"/>
    <col min="702" max="702" width="5" style="33" customWidth="1"/>
    <col min="703" max="703" width="15" style="33" customWidth="1"/>
    <col min="704" max="705" width="14.6640625" style="33" customWidth="1"/>
    <col min="706" max="706" width="6.21875" style="33" customWidth="1"/>
    <col min="707" max="709" width="10.109375" style="33" customWidth="1"/>
    <col min="710" max="710" width="10.44140625" style="33" customWidth="1"/>
    <col min="711" max="728" width="9" style="33"/>
    <col min="729" max="729" width="6.44140625" style="33" customWidth="1"/>
    <col min="730" max="730" width="12.21875" style="33" customWidth="1"/>
    <col min="731" max="731" width="28.21875" style="33" customWidth="1"/>
    <col min="732" max="732" width="13.77734375" style="33" customWidth="1"/>
    <col min="733" max="733" width="5.6640625" style="33" customWidth="1"/>
    <col min="734" max="735" width="9.33203125" style="33" customWidth="1"/>
    <col min="736" max="736" width="13.109375" style="33" customWidth="1"/>
    <col min="737" max="957" width="9" style="33"/>
    <col min="958" max="958" width="5" style="33" customWidth="1"/>
    <col min="959" max="959" width="15" style="33" customWidth="1"/>
    <col min="960" max="961" width="14.6640625" style="33" customWidth="1"/>
    <col min="962" max="962" width="6.21875" style="33" customWidth="1"/>
    <col min="963" max="965" width="10.109375" style="33" customWidth="1"/>
    <col min="966" max="966" width="10.44140625" style="33" customWidth="1"/>
    <col min="967" max="984" width="9" style="33"/>
    <col min="985" max="985" width="6.44140625" style="33" customWidth="1"/>
    <col min="986" max="986" width="12.21875" style="33" customWidth="1"/>
    <col min="987" max="987" width="28.21875" style="33" customWidth="1"/>
    <col min="988" max="988" width="13.77734375" style="33" customWidth="1"/>
    <col min="989" max="989" width="5.6640625" style="33" customWidth="1"/>
    <col min="990" max="991" width="9.33203125" style="33" customWidth="1"/>
    <col min="992" max="992" width="13.109375" style="33" customWidth="1"/>
    <col min="993" max="1213" width="9" style="33"/>
    <col min="1214" max="1214" width="5" style="33" customWidth="1"/>
    <col min="1215" max="1215" width="15" style="33" customWidth="1"/>
    <col min="1216" max="1217" width="14.6640625" style="33" customWidth="1"/>
    <col min="1218" max="1218" width="6.21875" style="33" customWidth="1"/>
    <col min="1219" max="1221" width="10.109375" style="33" customWidth="1"/>
    <col min="1222" max="1222" width="10.44140625" style="33" customWidth="1"/>
    <col min="1223" max="1240" width="9" style="33"/>
    <col min="1241" max="1241" width="6.44140625" style="33" customWidth="1"/>
    <col min="1242" max="1242" width="12.21875" style="33" customWidth="1"/>
    <col min="1243" max="1243" width="28.21875" style="33" customWidth="1"/>
    <col min="1244" max="1244" width="13.77734375" style="33" customWidth="1"/>
    <col min="1245" max="1245" width="5.6640625" style="33" customWidth="1"/>
    <col min="1246" max="1247" width="9.33203125" style="33" customWidth="1"/>
    <col min="1248" max="1248" width="13.109375" style="33" customWidth="1"/>
    <col min="1249" max="1469" width="9" style="33"/>
    <col min="1470" max="1470" width="5" style="33" customWidth="1"/>
    <col min="1471" max="1471" width="15" style="33" customWidth="1"/>
    <col min="1472" max="1473" width="14.6640625" style="33" customWidth="1"/>
    <col min="1474" max="1474" width="6.21875" style="33" customWidth="1"/>
    <col min="1475" max="1477" width="10.109375" style="33" customWidth="1"/>
    <col min="1478" max="1478" width="10.44140625" style="33" customWidth="1"/>
    <col min="1479" max="1496" width="9" style="33"/>
    <col min="1497" max="1497" width="6.44140625" style="33" customWidth="1"/>
    <col min="1498" max="1498" width="12.21875" style="33" customWidth="1"/>
    <col min="1499" max="1499" width="28.21875" style="33" customWidth="1"/>
    <col min="1500" max="1500" width="13.77734375" style="33" customWidth="1"/>
    <col min="1501" max="1501" width="5.6640625" style="33" customWidth="1"/>
    <col min="1502" max="1503" width="9.33203125" style="33" customWidth="1"/>
    <col min="1504" max="1504" width="13.109375" style="33" customWidth="1"/>
    <col min="1505" max="1725" width="9" style="33"/>
    <col min="1726" max="1726" width="5" style="33" customWidth="1"/>
    <col min="1727" max="1727" width="15" style="33" customWidth="1"/>
    <col min="1728" max="1729" width="14.6640625" style="33" customWidth="1"/>
    <col min="1730" max="1730" width="6.21875" style="33" customWidth="1"/>
    <col min="1731" max="1733" width="10.109375" style="33" customWidth="1"/>
    <col min="1734" max="1734" width="10.44140625" style="33" customWidth="1"/>
    <col min="1735" max="1752" width="9" style="33"/>
    <col min="1753" max="1753" width="6.44140625" style="33" customWidth="1"/>
    <col min="1754" max="1754" width="12.21875" style="33" customWidth="1"/>
    <col min="1755" max="1755" width="28.21875" style="33" customWidth="1"/>
    <col min="1756" max="1756" width="13.77734375" style="33" customWidth="1"/>
    <col min="1757" max="1757" width="5.6640625" style="33" customWidth="1"/>
    <col min="1758" max="1759" width="9.33203125" style="33" customWidth="1"/>
    <col min="1760" max="1760" width="13.109375" style="33" customWidth="1"/>
    <col min="1761" max="1981" width="9" style="33"/>
    <col min="1982" max="1982" width="5" style="33" customWidth="1"/>
    <col min="1983" max="1983" width="15" style="33" customWidth="1"/>
    <col min="1984" max="1985" width="14.6640625" style="33" customWidth="1"/>
    <col min="1986" max="1986" width="6.21875" style="33" customWidth="1"/>
    <col min="1987" max="1989" width="10.109375" style="33" customWidth="1"/>
    <col min="1990" max="1990" width="10.44140625" style="33" customWidth="1"/>
    <col min="1991" max="2008" width="9" style="33"/>
    <col min="2009" max="2009" width="6.44140625" style="33" customWidth="1"/>
    <col min="2010" max="2010" width="12.21875" style="33" customWidth="1"/>
    <col min="2011" max="2011" width="28.21875" style="33" customWidth="1"/>
    <col min="2012" max="2012" width="13.77734375" style="33" customWidth="1"/>
    <col min="2013" max="2013" width="5.6640625" style="33" customWidth="1"/>
    <col min="2014" max="2015" width="9.33203125" style="33" customWidth="1"/>
    <col min="2016" max="2016" width="13.109375" style="33" customWidth="1"/>
    <col min="2017" max="2237" width="9" style="33"/>
    <col min="2238" max="2238" width="5" style="33" customWidth="1"/>
    <col min="2239" max="2239" width="15" style="33" customWidth="1"/>
    <col min="2240" max="2241" width="14.6640625" style="33" customWidth="1"/>
    <col min="2242" max="2242" width="6.21875" style="33" customWidth="1"/>
    <col min="2243" max="2245" width="10.109375" style="33" customWidth="1"/>
    <col min="2246" max="2246" width="10.44140625" style="33" customWidth="1"/>
    <col min="2247" max="2264" width="9" style="33"/>
    <col min="2265" max="2265" width="6.44140625" style="33" customWidth="1"/>
    <col min="2266" max="2266" width="12.21875" style="33" customWidth="1"/>
    <col min="2267" max="2267" width="28.21875" style="33" customWidth="1"/>
    <col min="2268" max="2268" width="13.77734375" style="33" customWidth="1"/>
    <col min="2269" max="2269" width="5.6640625" style="33" customWidth="1"/>
    <col min="2270" max="2271" width="9.33203125" style="33" customWidth="1"/>
    <col min="2272" max="2272" width="13.109375" style="33" customWidth="1"/>
    <col min="2273" max="2493" width="9" style="33"/>
    <col min="2494" max="2494" width="5" style="33" customWidth="1"/>
    <col min="2495" max="2495" width="15" style="33" customWidth="1"/>
    <col min="2496" max="2497" width="14.6640625" style="33" customWidth="1"/>
    <col min="2498" max="2498" width="6.21875" style="33" customWidth="1"/>
    <col min="2499" max="2501" width="10.109375" style="33" customWidth="1"/>
    <col min="2502" max="2502" width="10.44140625" style="33" customWidth="1"/>
    <col min="2503" max="2520" width="9" style="33"/>
    <col min="2521" max="2521" width="6.44140625" style="33" customWidth="1"/>
    <col min="2522" max="2522" width="12.21875" style="33" customWidth="1"/>
    <col min="2523" max="2523" width="28.21875" style="33" customWidth="1"/>
    <col min="2524" max="2524" width="13.77734375" style="33" customWidth="1"/>
    <col min="2525" max="2525" width="5.6640625" style="33" customWidth="1"/>
    <col min="2526" max="2527" width="9.33203125" style="33" customWidth="1"/>
    <col min="2528" max="2528" width="13.109375" style="33" customWidth="1"/>
    <col min="2529" max="2749" width="9" style="33"/>
    <col min="2750" max="2750" width="5" style="33" customWidth="1"/>
    <col min="2751" max="2751" width="15" style="33" customWidth="1"/>
    <col min="2752" max="2753" width="14.6640625" style="33" customWidth="1"/>
    <col min="2754" max="2754" width="6.21875" style="33" customWidth="1"/>
    <col min="2755" max="2757" width="10.109375" style="33" customWidth="1"/>
    <col min="2758" max="2758" width="10.44140625" style="33" customWidth="1"/>
    <col min="2759" max="2776" width="9" style="33"/>
    <col min="2777" max="2777" width="6.44140625" style="33" customWidth="1"/>
    <col min="2778" max="2778" width="12.21875" style="33" customWidth="1"/>
    <col min="2779" max="2779" width="28.21875" style="33" customWidth="1"/>
    <col min="2780" max="2780" width="13.77734375" style="33" customWidth="1"/>
    <col min="2781" max="2781" width="5.6640625" style="33" customWidth="1"/>
    <col min="2782" max="2783" width="9.33203125" style="33" customWidth="1"/>
    <col min="2784" max="2784" width="13.109375" style="33" customWidth="1"/>
    <col min="2785" max="3005" width="9" style="33"/>
    <col min="3006" max="3006" width="5" style="33" customWidth="1"/>
    <col min="3007" max="3007" width="15" style="33" customWidth="1"/>
    <col min="3008" max="3009" width="14.6640625" style="33" customWidth="1"/>
    <col min="3010" max="3010" width="6.21875" style="33" customWidth="1"/>
    <col min="3011" max="3013" width="10.109375" style="33" customWidth="1"/>
    <col min="3014" max="3014" width="10.44140625" style="33" customWidth="1"/>
    <col min="3015" max="3032" width="9" style="33"/>
    <col min="3033" max="3033" width="6.44140625" style="33" customWidth="1"/>
    <col min="3034" max="3034" width="12.21875" style="33" customWidth="1"/>
    <col min="3035" max="3035" width="28.21875" style="33" customWidth="1"/>
    <col min="3036" max="3036" width="13.77734375" style="33" customWidth="1"/>
    <col min="3037" max="3037" width="5.6640625" style="33" customWidth="1"/>
    <col min="3038" max="3039" width="9.33203125" style="33" customWidth="1"/>
    <col min="3040" max="3040" width="13.109375" style="33" customWidth="1"/>
    <col min="3041" max="3261" width="9" style="33"/>
    <col min="3262" max="3262" width="5" style="33" customWidth="1"/>
    <col min="3263" max="3263" width="15" style="33" customWidth="1"/>
    <col min="3264" max="3265" width="14.6640625" style="33" customWidth="1"/>
    <col min="3266" max="3266" width="6.21875" style="33" customWidth="1"/>
    <col min="3267" max="3269" width="10.109375" style="33" customWidth="1"/>
    <col min="3270" max="3270" width="10.44140625" style="33" customWidth="1"/>
    <col min="3271" max="3288" width="9" style="33"/>
    <col min="3289" max="3289" width="6.44140625" style="33" customWidth="1"/>
    <col min="3290" max="3290" width="12.21875" style="33" customWidth="1"/>
    <col min="3291" max="3291" width="28.21875" style="33" customWidth="1"/>
    <col min="3292" max="3292" width="13.77734375" style="33" customWidth="1"/>
    <col min="3293" max="3293" width="5.6640625" style="33" customWidth="1"/>
    <col min="3294" max="3295" width="9.33203125" style="33" customWidth="1"/>
    <col min="3296" max="3296" width="13.109375" style="33" customWidth="1"/>
    <col min="3297" max="3517" width="9" style="33"/>
    <col min="3518" max="3518" width="5" style="33" customWidth="1"/>
    <col min="3519" max="3519" width="15" style="33" customWidth="1"/>
    <col min="3520" max="3521" width="14.6640625" style="33" customWidth="1"/>
    <col min="3522" max="3522" width="6.21875" style="33" customWidth="1"/>
    <col min="3523" max="3525" width="10.109375" style="33" customWidth="1"/>
    <col min="3526" max="3526" width="10.44140625" style="33" customWidth="1"/>
    <col min="3527" max="3544" width="9" style="33"/>
    <col min="3545" max="3545" width="6.44140625" style="33" customWidth="1"/>
    <col min="3546" max="3546" width="12.21875" style="33" customWidth="1"/>
    <col min="3547" max="3547" width="28.21875" style="33" customWidth="1"/>
    <col min="3548" max="3548" width="13.77734375" style="33" customWidth="1"/>
    <col min="3549" max="3549" width="5.6640625" style="33" customWidth="1"/>
    <col min="3550" max="3551" width="9.33203125" style="33" customWidth="1"/>
    <col min="3552" max="3552" width="13.109375" style="33" customWidth="1"/>
    <col min="3553" max="3773" width="9" style="33"/>
    <col min="3774" max="3774" width="5" style="33" customWidth="1"/>
    <col min="3775" max="3775" width="15" style="33" customWidth="1"/>
    <col min="3776" max="3777" width="14.6640625" style="33" customWidth="1"/>
    <col min="3778" max="3778" width="6.21875" style="33" customWidth="1"/>
    <col min="3779" max="3781" width="10.109375" style="33" customWidth="1"/>
    <col min="3782" max="3782" width="10.44140625" style="33" customWidth="1"/>
    <col min="3783" max="3800" width="9" style="33"/>
    <col min="3801" max="3801" width="6.44140625" style="33" customWidth="1"/>
    <col min="3802" max="3802" width="12.21875" style="33" customWidth="1"/>
    <col min="3803" max="3803" width="28.21875" style="33" customWidth="1"/>
    <col min="3804" max="3804" width="13.77734375" style="33" customWidth="1"/>
    <col min="3805" max="3805" width="5.6640625" style="33" customWidth="1"/>
    <col min="3806" max="3807" width="9.33203125" style="33" customWidth="1"/>
    <col min="3808" max="3808" width="13.109375" style="33" customWidth="1"/>
    <col min="3809" max="4029" width="9" style="33"/>
    <col min="4030" max="4030" width="5" style="33" customWidth="1"/>
    <col min="4031" max="4031" width="15" style="33" customWidth="1"/>
    <col min="4032" max="4033" width="14.6640625" style="33" customWidth="1"/>
    <col min="4034" max="4034" width="6.21875" style="33" customWidth="1"/>
    <col min="4035" max="4037" width="10.109375" style="33" customWidth="1"/>
    <col min="4038" max="4038" width="10.44140625" style="33" customWidth="1"/>
    <col min="4039" max="4056" width="9" style="33"/>
    <col min="4057" max="4057" width="6.44140625" style="33" customWidth="1"/>
    <col min="4058" max="4058" width="12.21875" style="33" customWidth="1"/>
    <col min="4059" max="4059" width="28.21875" style="33" customWidth="1"/>
    <col min="4060" max="4060" width="13.77734375" style="33" customWidth="1"/>
    <col min="4061" max="4061" width="5.6640625" style="33" customWidth="1"/>
    <col min="4062" max="4063" width="9.33203125" style="33" customWidth="1"/>
    <col min="4064" max="4064" width="13.109375" style="33" customWidth="1"/>
    <col min="4065" max="4285" width="9" style="33"/>
    <col min="4286" max="4286" width="5" style="33" customWidth="1"/>
    <col min="4287" max="4287" width="15" style="33" customWidth="1"/>
    <col min="4288" max="4289" width="14.6640625" style="33" customWidth="1"/>
    <col min="4290" max="4290" width="6.21875" style="33" customWidth="1"/>
    <col min="4291" max="4293" width="10.109375" style="33" customWidth="1"/>
    <col min="4294" max="4294" width="10.44140625" style="33" customWidth="1"/>
    <col min="4295" max="4312" width="9" style="33"/>
    <col min="4313" max="4313" width="6.44140625" style="33" customWidth="1"/>
    <col min="4314" max="4314" width="12.21875" style="33" customWidth="1"/>
    <col min="4315" max="4315" width="28.21875" style="33" customWidth="1"/>
    <col min="4316" max="4316" width="13.77734375" style="33" customWidth="1"/>
    <col min="4317" max="4317" width="5.6640625" style="33" customWidth="1"/>
    <col min="4318" max="4319" width="9.33203125" style="33" customWidth="1"/>
    <col min="4320" max="4320" width="13.109375" style="33" customWidth="1"/>
    <col min="4321" max="4541" width="9" style="33"/>
    <col min="4542" max="4542" width="5" style="33" customWidth="1"/>
    <col min="4543" max="4543" width="15" style="33" customWidth="1"/>
    <col min="4544" max="4545" width="14.6640625" style="33" customWidth="1"/>
    <col min="4546" max="4546" width="6.21875" style="33" customWidth="1"/>
    <col min="4547" max="4549" width="10.109375" style="33" customWidth="1"/>
    <col min="4550" max="4550" width="10.44140625" style="33" customWidth="1"/>
    <col min="4551" max="4568" width="9" style="33"/>
    <col min="4569" max="4569" width="6.44140625" style="33" customWidth="1"/>
    <col min="4570" max="4570" width="12.21875" style="33" customWidth="1"/>
    <col min="4571" max="4571" width="28.21875" style="33" customWidth="1"/>
    <col min="4572" max="4572" width="13.77734375" style="33" customWidth="1"/>
    <col min="4573" max="4573" width="5.6640625" style="33" customWidth="1"/>
    <col min="4574" max="4575" width="9.33203125" style="33" customWidth="1"/>
    <col min="4576" max="4576" width="13.109375" style="33" customWidth="1"/>
    <col min="4577" max="4797" width="9" style="33"/>
    <col min="4798" max="4798" width="5" style="33" customWidth="1"/>
    <col min="4799" max="4799" width="15" style="33" customWidth="1"/>
    <col min="4800" max="4801" width="14.6640625" style="33" customWidth="1"/>
    <col min="4802" max="4802" width="6.21875" style="33" customWidth="1"/>
    <col min="4803" max="4805" width="10.109375" style="33" customWidth="1"/>
    <col min="4806" max="4806" width="10.44140625" style="33" customWidth="1"/>
    <col min="4807" max="4824" width="9" style="33"/>
    <col min="4825" max="4825" width="6.44140625" style="33" customWidth="1"/>
    <col min="4826" max="4826" width="12.21875" style="33" customWidth="1"/>
    <col min="4827" max="4827" width="28.21875" style="33" customWidth="1"/>
    <col min="4828" max="4828" width="13.77734375" style="33" customWidth="1"/>
    <col min="4829" max="4829" width="5.6640625" style="33" customWidth="1"/>
    <col min="4830" max="4831" width="9.33203125" style="33" customWidth="1"/>
    <col min="4832" max="4832" width="13.109375" style="33" customWidth="1"/>
    <col min="4833" max="5053" width="9" style="33"/>
    <col min="5054" max="5054" width="5" style="33" customWidth="1"/>
    <col min="5055" max="5055" width="15" style="33" customWidth="1"/>
    <col min="5056" max="5057" width="14.6640625" style="33" customWidth="1"/>
    <col min="5058" max="5058" width="6.21875" style="33" customWidth="1"/>
    <col min="5059" max="5061" width="10.109375" style="33" customWidth="1"/>
    <col min="5062" max="5062" width="10.44140625" style="33" customWidth="1"/>
    <col min="5063" max="5080" width="9" style="33"/>
    <col min="5081" max="5081" width="6.44140625" style="33" customWidth="1"/>
    <col min="5082" max="5082" width="12.21875" style="33" customWidth="1"/>
    <col min="5083" max="5083" width="28.21875" style="33" customWidth="1"/>
    <col min="5084" max="5084" width="13.77734375" style="33" customWidth="1"/>
    <col min="5085" max="5085" width="5.6640625" style="33" customWidth="1"/>
    <col min="5086" max="5087" width="9.33203125" style="33" customWidth="1"/>
    <col min="5088" max="5088" width="13.109375" style="33" customWidth="1"/>
    <col min="5089" max="5309" width="9" style="33"/>
    <col min="5310" max="5310" width="5" style="33" customWidth="1"/>
    <col min="5311" max="5311" width="15" style="33" customWidth="1"/>
    <col min="5312" max="5313" width="14.6640625" style="33" customWidth="1"/>
    <col min="5314" max="5314" width="6.21875" style="33" customWidth="1"/>
    <col min="5315" max="5317" width="10.109375" style="33" customWidth="1"/>
    <col min="5318" max="5318" width="10.44140625" style="33" customWidth="1"/>
    <col min="5319" max="5336" width="9" style="33"/>
    <col min="5337" max="5337" width="6.44140625" style="33" customWidth="1"/>
    <col min="5338" max="5338" width="12.21875" style="33" customWidth="1"/>
    <col min="5339" max="5339" width="28.21875" style="33" customWidth="1"/>
    <col min="5340" max="5340" width="13.77734375" style="33" customWidth="1"/>
    <col min="5341" max="5341" width="5.6640625" style="33" customWidth="1"/>
    <col min="5342" max="5343" width="9.33203125" style="33" customWidth="1"/>
    <col min="5344" max="5344" width="13.109375" style="33" customWidth="1"/>
    <col min="5345" max="5565" width="9" style="33"/>
    <col min="5566" max="5566" width="5" style="33" customWidth="1"/>
    <col min="5567" max="5567" width="15" style="33" customWidth="1"/>
    <col min="5568" max="5569" width="14.6640625" style="33" customWidth="1"/>
    <col min="5570" max="5570" width="6.21875" style="33" customWidth="1"/>
    <col min="5571" max="5573" width="10.109375" style="33" customWidth="1"/>
    <col min="5574" max="5574" width="10.44140625" style="33" customWidth="1"/>
    <col min="5575" max="5592" width="9" style="33"/>
    <col min="5593" max="5593" width="6.44140625" style="33" customWidth="1"/>
    <col min="5594" max="5594" width="12.21875" style="33" customWidth="1"/>
    <col min="5595" max="5595" width="28.21875" style="33" customWidth="1"/>
    <col min="5596" max="5596" width="13.77734375" style="33" customWidth="1"/>
    <col min="5597" max="5597" width="5.6640625" style="33" customWidth="1"/>
    <col min="5598" max="5599" width="9.33203125" style="33" customWidth="1"/>
    <col min="5600" max="5600" width="13.109375" style="33" customWidth="1"/>
    <col min="5601" max="5821" width="9" style="33"/>
    <col min="5822" max="5822" width="5" style="33" customWidth="1"/>
    <col min="5823" max="5823" width="15" style="33" customWidth="1"/>
    <col min="5824" max="5825" width="14.6640625" style="33" customWidth="1"/>
    <col min="5826" max="5826" width="6.21875" style="33" customWidth="1"/>
    <col min="5827" max="5829" width="10.109375" style="33" customWidth="1"/>
    <col min="5830" max="5830" width="10.44140625" style="33" customWidth="1"/>
    <col min="5831" max="5848" width="9" style="33"/>
    <col min="5849" max="5849" width="6.44140625" style="33" customWidth="1"/>
    <col min="5850" max="5850" width="12.21875" style="33" customWidth="1"/>
    <col min="5851" max="5851" width="28.21875" style="33" customWidth="1"/>
    <col min="5852" max="5852" width="13.77734375" style="33" customWidth="1"/>
    <col min="5853" max="5853" width="5.6640625" style="33" customWidth="1"/>
    <col min="5854" max="5855" width="9.33203125" style="33" customWidth="1"/>
    <col min="5856" max="5856" width="13.109375" style="33" customWidth="1"/>
    <col min="5857" max="6077" width="9" style="33"/>
    <col min="6078" max="6078" width="5" style="33" customWidth="1"/>
    <col min="6079" max="6079" width="15" style="33" customWidth="1"/>
    <col min="6080" max="6081" width="14.6640625" style="33" customWidth="1"/>
    <col min="6082" max="6082" width="6.21875" style="33" customWidth="1"/>
    <col min="6083" max="6085" width="10.109375" style="33" customWidth="1"/>
    <col min="6086" max="6086" width="10.44140625" style="33" customWidth="1"/>
    <col min="6087" max="6104" width="9" style="33"/>
    <col min="6105" max="6105" width="6.44140625" style="33" customWidth="1"/>
    <col min="6106" max="6106" width="12.21875" style="33" customWidth="1"/>
    <col min="6107" max="6107" width="28.21875" style="33" customWidth="1"/>
    <col min="6108" max="6108" width="13.77734375" style="33" customWidth="1"/>
    <col min="6109" max="6109" width="5.6640625" style="33" customWidth="1"/>
    <col min="6110" max="6111" width="9.33203125" style="33" customWidth="1"/>
    <col min="6112" max="6112" width="13.109375" style="33" customWidth="1"/>
    <col min="6113" max="6333" width="9" style="33"/>
    <col min="6334" max="6334" width="5" style="33" customWidth="1"/>
    <col min="6335" max="6335" width="15" style="33" customWidth="1"/>
    <col min="6336" max="6337" width="14.6640625" style="33" customWidth="1"/>
    <col min="6338" max="6338" width="6.21875" style="33" customWidth="1"/>
    <col min="6339" max="6341" width="10.109375" style="33" customWidth="1"/>
    <col min="6342" max="6342" width="10.44140625" style="33" customWidth="1"/>
    <col min="6343" max="6360" width="9" style="33"/>
    <col min="6361" max="6361" width="6.44140625" style="33" customWidth="1"/>
    <col min="6362" max="6362" width="12.21875" style="33" customWidth="1"/>
    <col min="6363" max="6363" width="28.21875" style="33" customWidth="1"/>
    <col min="6364" max="6364" width="13.77734375" style="33" customWidth="1"/>
    <col min="6365" max="6365" width="5.6640625" style="33" customWidth="1"/>
    <col min="6366" max="6367" width="9.33203125" style="33" customWidth="1"/>
    <col min="6368" max="6368" width="13.109375" style="33" customWidth="1"/>
    <col min="6369" max="6589" width="9" style="33"/>
    <col min="6590" max="6590" width="5" style="33" customWidth="1"/>
    <col min="6591" max="6591" width="15" style="33" customWidth="1"/>
    <col min="6592" max="6593" width="14.6640625" style="33" customWidth="1"/>
    <col min="6594" max="6594" width="6.21875" style="33" customWidth="1"/>
    <col min="6595" max="6597" width="10.109375" style="33" customWidth="1"/>
    <col min="6598" max="6598" width="10.44140625" style="33" customWidth="1"/>
    <col min="6599" max="6616" width="9" style="33"/>
    <col min="6617" max="6617" width="6.44140625" style="33" customWidth="1"/>
    <col min="6618" max="6618" width="12.21875" style="33" customWidth="1"/>
    <col min="6619" max="6619" width="28.21875" style="33" customWidth="1"/>
    <col min="6620" max="6620" width="13.77734375" style="33" customWidth="1"/>
    <col min="6621" max="6621" width="5.6640625" style="33" customWidth="1"/>
    <col min="6622" max="6623" width="9.33203125" style="33" customWidth="1"/>
    <col min="6624" max="6624" width="13.109375" style="33" customWidth="1"/>
    <col min="6625" max="6845" width="9" style="33"/>
    <col min="6846" max="6846" width="5" style="33" customWidth="1"/>
    <col min="6847" max="6847" width="15" style="33" customWidth="1"/>
    <col min="6848" max="6849" width="14.6640625" style="33" customWidth="1"/>
    <col min="6850" max="6850" width="6.21875" style="33" customWidth="1"/>
    <col min="6851" max="6853" width="10.109375" style="33" customWidth="1"/>
    <col min="6854" max="6854" width="10.44140625" style="33" customWidth="1"/>
    <col min="6855" max="6872" width="9" style="33"/>
    <col min="6873" max="6873" width="6.44140625" style="33" customWidth="1"/>
    <col min="6874" max="6874" width="12.21875" style="33" customWidth="1"/>
    <col min="6875" max="6875" width="28.21875" style="33" customWidth="1"/>
    <col min="6876" max="6876" width="13.77734375" style="33" customWidth="1"/>
    <col min="6877" max="6877" width="5.6640625" style="33" customWidth="1"/>
    <col min="6878" max="6879" width="9.33203125" style="33" customWidth="1"/>
    <col min="6880" max="6880" width="13.109375" style="33" customWidth="1"/>
    <col min="6881" max="7101" width="9" style="33"/>
    <col min="7102" max="7102" width="5" style="33" customWidth="1"/>
    <col min="7103" max="7103" width="15" style="33" customWidth="1"/>
    <col min="7104" max="7105" width="14.6640625" style="33" customWidth="1"/>
    <col min="7106" max="7106" width="6.21875" style="33" customWidth="1"/>
    <col min="7107" max="7109" width="10.109375" style="33" customWidth="1"/>
    <col min="7110" max="7110" width="10.44140625" style="33" customWidth="1"/>
    <col min="7111" max="7128" width="9" style="33"/>
    <col min="7129" max="7129" width="6.44140625" style="33" customWidth="1"/>
    <col min="7130" max="7130" width="12.21875" style="33" customWidth="1"/>
    <col min="7131" max="7131" width="28.21875" style="33" customWidth="1"/>
    <col min="7132" max="7132" width="13.77734375" style="33" customWidth="1"/>
    <col min="7133" max="7133" width="5.6640625" style="33" customWidth="1"/>
    <col min="7134" max="7135" width="9.33203125" style="33" customWidth="1"/>
    <col min="7136" max="7136" width="13.109375" style="33" customWidth="1"/>
    <col min="7137" max="7357" width="9" style="33"/>
    <col min="7358" max="7358" width="5" style="33" customWidth="1"/>
    <col min="7359" max="7359" width="15" style="33" customWidth="1"/>
    <col min="7360" max="7361" width="14.6640625" style="33" customWidth="1"/>
    <col min="7362" max="7362" width="6.21875" style="33" customWidth="1"/>
    <col min="7363" max="7365" width="10.109375" style="33" customWidth="1"/>
    <col min="7366" max="7366" width="10.44140625" style="33" customWidth="1"/>
    <col min="7367" max="7384" width="9" style="33"/>
    <col min="7385" max="7385" width="6.44140625" style="33" customWidth="1"/>
    <col min="7386" max="7386" width="12.21875" style="33" customWidth="1"/>
    <col min="7387" max="7387" width="28.21875" style="33" customWidth="1"/>
    <col min="7388" max="7388" width="13.77734375" style="33" customWidth="1"/>
    <col min="7389" max="7389" width="5.6640625" style="33" customWidth="1"/>
    <col min="7390" max="7391" width="9.33203125" style="33" customWidth="1"/>
    <col min="7392" max="7392" width="13.109375" style="33" customWidth="1"/>
    <col min="7393" max="7613" width="9" style="33"/>
    <col min="7614" max="7614" width="5" style="33" customWidth="1"/>
    <col min="7615" max="7615" width="15" style="33" customWidth="1"/>
    <col min="7616" max="7617" width="14.6640625" style="33" customWidth="1"/>
    <col min="7618" max="7618" width="6.21875" style="33" customWidth="1"/>
    <col min="7619" max="7621" width="10.109375" style="33" customWidth="1"/>
    <col min="7622" max="7622" width="10.44140625" style="33" customWidth="1"/>
    <col min="7623" max="7640" width="9" style="33"/>
    <col min="7641" max="7641" width="6.44140625" style="33" customWidth="1"/>
    <col min="7642" max="7642" width="12.21875" style="33" customWidth="1"/>
    <col min="7643" max="7643" width="28.21875" style="33" customWidth="1"/>
    <col min="7644" max="7644" width="13.77734375" style="33" customWidth="1"/>
    <col min="7645" max="7645" width="5.6640625" style="33" customWidth="1"/>
    <col min="7646" max="7647" width="9.33203125" style="33" customWidth="1"/>
    <col min="7648" max="7648" width="13.109375" style="33" customWidth="1"/>
    <col min="7649" max="7869" width="9" style="33"/>
    <col min="7870" max="7870" width="5" style="33" customWidth="1"/>
    <col min="7871" max="7871" width="15" style="33" customWidth="1"/>
    <col min="7872" max="7873" width="14.6640625" style="33" customWidth="1"/>
    <col min="7874" max="7874" width="6.21875" style="33" customWidth="1"/>
    <col min="7875" max="7877" width="10.109375" style="33" customWidth="1"/>
    <col min="7878" max="7878" width="10.44140625" style="33" customWidth="1"/>
    <col min="7879" max="7896" width="9" style="33"/>
    <col min="7897" max="7897" width="6.44140625" style="33" customWidth="1"/>
    <col min="7898" max="7898" width="12.21875" style="33" customWidth="1"/>
    <col min="7899" max="7899" width="28.21875" style="33" customWidth="1"/>
    <col min="7900" max="7900" width="13.77734375" style="33" customWidth="1"/>
    <col min="7901" max="7901" width="5.6640625" style="33" customWidth="1"/>
    <col min="7902" max="7903" width="9.33203125" style="33" customWidth="1"/>
    <col min="7904" max="7904" width="13.109375" style="33" customWidth="1"/>
    <col min="7905" max="8125" width="9" style="33"/>
    <col min="8126" max="8126" width="5" style="33" customWidth="1"/>
    <col min="8127" max="8127" width="15" style="33" customWidth="1"/>
    <col min="8128" max="8129" width="14.6640625" style="33" customWidth="1"/>
    <col min="8130" max="8130" width="6.21875" style="33" customWidth="1"/>
    <col min="8131" max="8133" width="10.109375" style="33" customWidth="1"/>
    <col min="8134" max="8134" width="10.44140625" style="33" customWidth="1"/>
    <col min="8135" max="8152" width="9" style="33"/>
    <col min="8153" max="8153" width="6.44140625" style="33" customWidth="1"/>
    <col min="8154" max="8154" width="12.21875" style="33" customWidth="1"/>
    <col min="8155" max="8155" width="28.21875" style="33" customWidth="1"/>
    <col min="8156" max="8156" width="13.77734375" style="33" customWidth="1"/>
    <col min="8157" max="8157" width="5.6640625" style="33" customWidth="1"/>
    <col min="8158" max="8159" width="9.33203125" style="33" customWidth="1"/>
    <col min="8160" max="8160" width="13.109375" style="33" customWidth="1"/>
    <col min="8161" max="8381" width="9" style="33"/>
    <col min="8382" max="8382" width="5" style="33" customWidth="1"/>
    <col min="8383" max="8383" width="15" style="33" customWidth="1"/>
    <col min="8384" max="8385" width="14.6640625" style="33" customWidth="1"/>
    <col min="8386" max="8386" width="6.21875" style="33" customWidth="1"/>
    <col min="8387" max="8389" width="10.109375" style="33" customWidth="1"/>
    <col min="8390" max="8390" width="10.44140625" style="33" customWidth="1"/>
    <col min="8391" max="8408" width="9" style="33"/>
    <col min="8409" max="8409" width="6.44140625" style="33" customWidth="1"/>
    <col min="8410" max="8410" width="12.21875" style="33" customWidth="1"/>
    <col min="8411" max="8411" width="28.21875" style="33" customWidth="1"/>
    <col min="8412" max="8412" width="13.77734375" style="33" customWidth="1"/>
    <col min="8413" max="8413" width="5.6640625" style="33" customWidth="1"/>
    <col min="8414" max="8415" width="9.33203125" style="33" customWidth="1"/>
    <col min="8416" max="8416" width="13.109375" style="33" customWidth="1"/>
    <col min="8417" max="8637" width="9" style="33"/>
    <col min="8638" max="8638" width="5" style="33" customWidth="1"/>
    <col min="8639" max="8639" width="15" style="33" customWidth="1"/>
    <col min="8640" max="8641" width="14.6640625" style="33" customWidth="1"/>
    <col min="8642" max="8642" width="6.21875" style="33" customWidth="1"/>
    <col min="8643" max="8645" width="10.109375" style="33" customWidth="1"/>
    <col min="8646" max="8646" width="10.44140625" style="33" customWidth="1"/>
    <col min="8647" max="8664" width="9" style="33"/>
    <col min="8665" max="8665" width="6.44140625" style="33" customWidth="1"/>
    <col min="8666" max="8666" width="12.21875" style="33" customWidth="1"/>
    <col min="8667" max="8667" width="28.21875" style="33" customWidth="1"/>
    <col min="8668" max="8668" width="13.77734375" style="33" customWidth="1"/>
    <col min="8669" max="8669" width="5.6640625" style="33" customWidth="1"/>
    <col min="8670" max="8671" width="9.33203125" style="33" customWidth="1"/>
    <col min="8672" max="8672" width="13.109375" style="33" customWidth="1"/>
    <col min="8673" max="8893" width="9" style="33"/>
    <col min="8894" max="8894" width="5" style="33" customWidth="1"/>
    <col min="8895" max="8895" width="15" style="33" customWidth="1"/>
    <col min="8896" max="8897" width="14.6640625" style="33" customWidth="1"/>
    <col min="8898" max="8898" width="6.21875" style="33" customWidth="1"/>
    <col min="8899" max="8901" width="10.109375" style="33" customWidth="1"/>
    <col min="8902" max="8902" width="10.44140625" style="33" customWidth="1"/>
    <col min="8903" max="8920" width="9" style="33"/>
    <col min="8921" max="8921" width="6.44140625" style="33" customWidth="1"/>
    <col min="8922" max="8922" width="12.21875" style="33" customWidth="1"/>
    <col min="8923" max="8923" width="28.21875" style="33" customWidth="1"/>
    <col min="8924" max="8924" width="13.77734375" style="33" customWidth="1"/>
    <col min="8925" max="8925" width="5.6640625" style="33" customWidth="1"/>
    <col min="8926" max="8927" width="9.33203125" style="33" customWidth="1"/>
    <col min="8928" max="8928" width="13.109375" style="33" customWidth="1"/>
    <col min="8929" max="9149" width="9" style="33"/>
    <col min="9150" max="9150" width="5" style="33" customWidth="1"/>
    <col min="9151" max="9151" width="15" style="33" customWidth="1"/>
    <col min="9152" max="9153" width="14.6640625" style="33" customWidth="1"/>
    <col min="9154" max="9154" width="6.21875" style="33" customWidth="1"/>
    <col min="9155" max="9157" width="10.109375" style="33" customWidth="1"/>
    <col min="9158" max="9158" width="10.44140625" style="33" customWidth="1"/>
    <col min="9159" max="9176" width="9" style="33"/>
    <col min="9177" max="9177" width="6.44140625" style="33" customWidth="1"/>
    <col min="9178" max="9178" width="12.21875" style="33" customWidth="1"/>
    <col min="9179" max="9179" width="28.21875" style="33" customWidth="1"/>
    <col min="9180" max="9180" width="13.77734375" style="33" customWidth="1"/>
    <col min="9181" max="9181" width="5.6640625" style="33" customWidth="1"/>
    <col min="9182" max="9183" width="9.33203125" style="33" customWidth="1"/>
    <col min="9184" max="9184" width="13.109375" style="33" customWidth="1"/>
    <col min="9185" max="9405" width="9" style="33"/>
    <col min="9406" max="9406" width="5" style="33" customWidth="1"/>
    <col min="9407" max="9407" width="15" style="33" customWidth="1"/>
    <col min="9408" max="9409" width="14.6640625" style="33" customWidth="1"/>
    <col min="9410" max="9410" width="6.21875" style="33" customWidth="1"/>
    <col min="9411" max="9413" width="10.109375" style="33" customWidth="1"/>
    <col min="9414" max="9414" width="10.44140625" style="33" customWidth="1"/>
    <col min="9415" max="9432" width="9" style="33"/>
    <col min="9433" max="9433" width="6.44140625" style="33" customWidth="1"/>
    <col min="9434" max="9434" width="12.21875" style="33" customWidth="1"/>
    <col min="9435" max="9435" width="28.21875" style="33" customWidth="1"/>
    <col min="9436" max="9436" width="13.77734375" style="33" customWidth="1"/>
    <col min="9437" max="9437" width="5.6640625" style="33" customWidth="1"/>
    <col min="9438" max="9439" width="9.33203125" style="33" customWidth="1"/>
    <col min="9440" max="9440" width="13.109375" style="33" customWidth="1"/>
    <col min="9441" max="9661" width="9" style="33"/>
    <col min="9662" max="9662" width="5" style="33" customWidth="1"/>
    <col min="9663" max="9663" width="15" style="33" customWidth="1"/>
    <col min="9664" max="9665" width="14.6640625" style="33" customWidth="1"/>
    <col min="9666" max="9666" width="6.21875" style="33" customWidth="1"/>
    <col min="9667" max="9669" width="10.109375" style="33" customWidth="1"/>
    <col min="9670" max="9670" width="10.44140625" style="33" customWidth="1"/>
    <col min="9671" max="9688" width="9" style="33"/>
    <col min="9689" max="9689" width="6.44140625" style="33" customWidth="1"/>
    <col min="9690" max="9690" width="12.21875" style="33" customWidth="1"/>
    <col min="9691" max="9691" width="28.21875" style="33" customWidth="1"/>
    <col min="9692" max="9692" width="13.77734375" style="33" customWidth="1"/>
    <col min="9693" max="9693" width="5.6640625" style="33" customWidth="1"/>
    <col min="9694" max="9695" width="9.33203125" style="33" customWidth="1"/>
    <col min="9696" max="9696" width="13.109375" style="33" customWidth="1"/>
    <col min="9697" max="9917" width="9" style="33"/>
    <col min="9918" max="9918" width="5" style="33" customWidth="1"/>
    <col min="9919" max="9919" width="15" style="33" customWidth="1"/>
    <col min="9920" max="9921" width="14.6640625" style="33" customWidth="1"/>
    <col min="9922" max="9922" width="6.21875" style="33" customWidth="1"/>
    <col min="9923" max="9925" width="10.109375" style="33" customWidth="1"/>
    <col min="9926" max="9926" width="10.44140625" style="33" customWidth="1"/>
    <col min="9927" max="9944" width="9" style="33"/>
    <col min="9945" max="9945" width="6.44140625" style="33" customWidth="1"/>
    <col min="9946" max="9946" width="12.21875" style="33" customWidth="1"/>
    <col min="9947" max="9947" width="28.21875" style="33" customWidth="1"/>
    <col min="9948" max="9948" width="13.77734375" style="33" customWidth="1"/>
    <col min="9949" max="9949" width="5.6640625" style="33" customWidth="1"/>
    <col min="9950" max="9951" width="9.33203125" style="33" customWidth="1"/>
    <col min="9952" max="9952" width="13.109375" style="33" customWidth="1"/>
    <col min="9953" max="10173" width="9" style="33"/>
    <col min="10174" max="10174" width="5" style="33" customWidth="1"/>
    <col min="10175" max="10175" width="15" style="33" customWidth="1"/>
    <col min="10176" max="10177" width="14.6640625" style="33" customWidth="1"/>
    <col min="10178" max="10178" width="6.21875" style="33" customWidth="1"/>
    <col min="10179" max="10181" width="10.109375" style="33" customWidth="1"/>
    <col min="10182" max="10182" width="10.44140625" style="33" customWidth="1"/>
    <col min="10183" max="10200" width="9" style="33"/>
    <col min="10201" max="10201" width="6.44140625" style="33" customWidth="1"/>
    <col min="10202" max="10202" width="12.21875" style="33" customWidth="1"/>
    <col min="10203" max="10203" width="28.21875" style="33" customWidth="1"/>
    <col min="10204" max="10204" width="13.77734375" style="33" customWidth="1"/>
    <col min="10205" max="10205" width="5.6640625" style="33" customWidth="1"/>
    <col min="10206" max="10207" width="9.33203125" style="33" customWidth="1"/>
    <col min="10208" max="10208" width="13.109375" style="33" customWidth="1"/>
    <col min="10209" max="10429" width="9" style="33"/>
    <col min="10430" max="10430" width="5" style="33" customWidth="1"/>
    <col min="10431" max="10431" width="15" style="33" customWidth="1"/>
    <col min="10432" max="10433" width="14.6640625" style="33" customWidth="1"/>
    <col min="10434" max="10434" width="6.21875" style="33" customWidth="1"/>
    <col min="10435" max="10437" width="10.109375" style="33" customWidth="1"/>
    <col min="10438" max="10438" width="10.44140625" style="33" customWidth="1"/>
    <col min="10439" max="10456" width="9" style="33"/>
    <col min="10457" max="10457" width="6.44140625" style="33" customWidth="1"/>
    <col min="10458" max="10458" width="12.21875" style="33" customWidth="1"/>
    <col min="10459" max="10459" width="28.21875" style="33" customWidth="1"/>
    <col min="10460" max="10460" width="13.77734375" style="33" customWidth="1"/>
    <col min="10461" max="10461" width="5.6640625" style="33" customWidth="1"/>
    <col min="10462" max="10463" width="9.33203125" style="33" customWidth="1"/>
    <col min="10464" max="10464" width="13.109375" style="33" customWidth="1"/>
    <col min="10465" max="10685" width="9" style="33"/>
    <col min="10686" max="10686" width="5" style="33" customWidth="1"/>
    <col min="10687" max="10687" width="15" style="33" customWidth="1"/>
    <col min="10688" max="10689" width="14.6640625" style="33" customWidth="1"/>
    <col min="10690" max="10690" width="6.21875" style="33" customWidth="1"/>
    <col min="10691" max="10693" width="10.109375" style="33" customWidth="1"/>
    <col min="10694" max="10694" width="10.44140625" style="33" customWidth="1"/>
    <col min="10695" max="10712" width="9" style="33"/>
    <col min="10713" max="10713" width="6.44140625" style="33" customWidth="1"/>
    <col min="10714" max="10714" width="12.21875" style="33" customWidth="1"/>
    <col min="10715" max="10715" width="28.21875" style="33" customWidth="1"/>
    <col min="10716" max="10716" width="13.77734375" style="33" customWidth="1"/>
    <col min="10717" max="10717" width="5.6640625" style="33" customWidth="1"/>
    <col min="10718" max="10719" width="9.33203125" style="33" customWidth="1"/>
    <col min="10720" max="10720" width="13.109375" style="33" customWidth="1"/>
    <col min="10721" max="10941" width="9" style="33"/>
    <col min="10942" max="10942" width="5" style="33" customWidth="1"/>
    <col min="10943" max="10943" width="15" style="33" customWidth="1"/>
    <col min="10944" max="10945" width="14.6640625" style="33" customWidth="1"/>
    <col min="10946" max="10946" width="6.21875" style="33" customWidth="1"/>
    <col min="10947" max="10949" width="10.109375" style="33" customWidth="1"/>
    <col min="10950" max="10950" width="10.44140625" style="33" customWidth="1"/>
    <col min="10951" max="10968" width="9" style="33"/>
    <col min="10969" max="10969" width="6.44140625" style="33" customWidth="1"/>
    <col min="10970" max="10970" width="12.21875" style="33" customWidth="1"/>
    <col min="10971" max="10971" width="28.21875" style="33" customWidth="1"/>
    <col min="10972" max="10972" width="13.77734375" style="33" customWidth="1"/>
    <col min="10973" max="10973" width="5.6640625" style="33" customWidth="1"/>
    <col min="10974" max="10975" width="9.33203125" style="33" customWidth="1"/>
    <col min="10976" max="10976" width="13.109375" style="33" customWidth="1"/>
    <col min="10977" max="11197" width="9" style="33"/>
    <col min="11198" max="11198" width="5" style="33" customWidth="1"/>
    <col min="11199" max="11199" width="15" style="33" customWidth="1"/>
    <col min="11200" max="11201" width="14.6640625" style="33" customWidth="1"/>
    <col min="11202" max="11202" width="6.21875" style="33" customWidth="1"/>
    <col min="11203" max="11205" width="10.109375" style="33" customWidth="1"/>
    <col min="11206" max="11206" width="10.44140625" style="33" customWidth="1"/>
    <col min="11207" max="11224" width="9" style="33"/>
    <col min="11225" max="11225" width="6.44140625" style="33" customWidth="1"/>
    <col min="11226" max="11226" width="12.21875" style="33" customWidth="1"/>
    <col min="11227" max="11227" width="28.21875" style="33" customWidth="1"/>
    <col min="11228" max="11228" width="13.77734375" style="33" customWidth="1"/>
    <col min="11229" max="11229" width="5.6640625" style="33" customWidth="1"/>
    <col min="11230" max="11231" width="9.33203125" style="33" customWidth="1"/>
    <col min="11232" max="11232" width="13.109375" style="33" customWidth="1"/>
    <col min="11233" max="11453" width="9" style="33"/>
    <col min="11454" max="11454" width="5" style="33" customWidth="1"/>
    <col min="11455" max="11455" width="15" style="33" customWidth="1"/>
    <col min="11456" max="11457" width="14.6640625" style="33" customWidth="1"/>
    <col min="11458" max="11458" width="6.21875" style="33" customWidth="1"/>
    <col min="11459" max="11461" width="10.109375" style="33" customWidth="1"/>
    <col min="11462" max="11462" width="10.44140625" style="33" customWidth="1"/>
    <col min="11463" max="11480" width="9" style="33"/>
    <col min="11481" max="11481" width="6.44140625" style="33" customWidth="1"/>
    <col min="11482" max="11482" width="12.21875" style="33" customWidth="1"/>
    <col min="11483" max="11483" width="28.21875" style="33" customWidth="1"/>
    <col min="11484" max="11484" width="13.77734375" style="33" customWidth="1"/>
    <col min="11485" max="11485" width="5.6640625" style="33" customWidth="1"/>
    <col min="11486" max="11487" width="9.33203125" style="33" customWidth="1"/>
    <col min="11488" max="11488" width="13.109375" style="33" customWidth="1"/>
    <col min="11489" max="11709" width="9" style="33"/>
    <col min="11710" max="11710" width="5" style="33" customWidth="1"/>
    <col min="11711" max="11711" width="15" style="33" customWidth="1"/>
    <col min="11712" max="11713" width="14.6640625" style="33" customWidth="1"/>
    <col min="11714" max="11714" width="6.21875" style="33" customWidth="1"/>
    <col min="11715" max="11717" width="10.109375" style="33" customWidth="1"/>
    <col min="11718" max="11718" width="10.44140625" style="33" customWidth="1"/>
    <col min="11719" max="11736" width="9" style="33"/>
    <col min="11737" max="11737" width="6.44140625" style="33" customWidth="1"/>
    <col min="11738" max="11738" width="12.21875" style="33" customWidth="1"/>
    <col min="11739" max="11739" width="28.21875" style="33" customWidth="1"/>
    <col min="11740" max="11740" width="13.77734375" style="33" customWidth="1"/>
    <col min="11741" max="11741" width="5.6640625" style="33" customWidth="1"/>
    <col min="11742" max="11743" width="9.33203125" style="33" customWidth="1"/>
    <col min="11744" max="11744" width="13.109375" style="33" customWidth="1"/>
    <col min="11745" max="11965" width="9" style="33"/>
    <col min="11966" max="11966" width="5" style="33" customWidth="1"/>
    <col min="11967" max="11967" width="15" style="33" customWidth="1"/>
    <col min="11968" max="11969" width="14.6640625" style="33" customWidth="1"/>
    <col min="11970" max="11970" width="6.21875" style="33" customWidth="1"/>
    <col min="11971" max="11973" width="10.109375" style="33" customWidth="1"/>
    <col min="11974" max="11974" width="10.44140625" style="33" customWidth="1"/>
    <col min="11975" max="11992" width="9" style="33"/>
    <col min="11993" max="11993" width="6.44140625" style="33" customWidth="1"/>
    <col min="11994" max="11994" width="12.21875" style="33" customWidth="1"/>
    <col min="11995" max="11995" width="28.21875" style="33" customWidth="1"/>
    <col min="11996" max="11996" width="13.77734375" style="33" customWidth="1"/>
    <col min="11997" max="11997" width="5.6640625" style="33" customWidth="1"/>
    <col min="11998" max="11999" width="9.33203125" style="33" customWidth="1"/>
    <col min="12000" max="12000" width="13.109375" style="33" customWidth="1"/>
    <col min="12001" max="12221" width="9" style="33"/>
    <col min="12222" max="12222" width="5" style="33" customWidth="1"/>
    <col min="12223" max="12223" width="15" style="33" customWidth="1"/>
    <col min="12224" max="12225" width="14.6640625" style="33" customWidth="1"/>
    <col min="12226" max="12226" width="6.21875" style="33" customWidth="1"/>
    <col min="12227" max="12229" width="10.109375" style="33" customWidth="1"/>
    <col min="12230" max="12230" width="10.44140625" style="33" customWidth="1"/>
    <col min="12231" max="12248" width="9" style="33"/>
    <col min="12249" max="12249" width="6.44140625" style="33" customWidth="1"/>
    <col min="12250" max="12250" width="12.21875" style="33" customWidth="1"/>
    <col min="12251" max="12251" width="28.21875" style="33" customWidth="1"/>
    <col min="12252" max="12252" width="13.77734375" style="33" customWidth="1"/>
    <col min="12253" max="12253" width="5.6640625" style="33" customWidth="1"/>
    <col min="12254" max="12255" width="9.33203125" style="33" customWidth="1"/>
    <col min="12256" max="12256" width="13.109375" style="33" customWidth="1"/>
    <col min="12257" max="12477" width="9" style="33"/>
    <col min="12478" max="12478" width="5" style="33" customWidth="1"/>
    <col min="12479" max="12479" width="15" style="33" customWidth="1"/>
    <col min="12480" max="12481" width="14.6640625" style="33" customWidth="1"/>
    <col min="12482" max="12482" width="6.21875" style="33" customWidth="1"/>
    <col min="12483" max="12485" width="10.109375" style="33" customWidth="1"/>
    <col min="12486" max="12486" width="10.44140625" style="33" customWidth="1"/>
    <col min="12487" max="12504" width="9" style="33"/>
    <col min="12505" max="12505" width="6.44140625" style="33" customWidth="1"/>
    <col min="12506" max="12506" width="12.21875" style="33" customWidth="1"/>
    <col min="12507" max="12507" width="28.21875" style="33" customWidth="1"/>
    <col min="12508" max="12508" width="13.77734375" style="33" customWidth="1"/>
    <col min="12509" max="12509" width="5.6640625" style="33" customWidth="1"/>
    <col min="12510" max="12511" width="9.33203125" style="33" customWidth="1"/>
    <col min="12512" max="12512" width="13.109375" style="33" customWidth="1"/>
    <col min="12513" max="12733" width="9" style="33"/>
    <col min="12734" max="12734" width="5" style="33" customWidth="1"/>
    <col min="12735" max="12735" width="15" style="33" customWidth="1"/>
    <col min="12736" max="12737" width="14.6640625" style="33" customWidth="1"/>
    <col min="12738" max="12738" width="6.21875" style="33" customWidth="1"/>
    <col min="12739" max="12741" width="10.109375" style="33" customWidth="1"/>
    <col min="12742" max="12742" width="10.44140625" style="33" customWidth="1"/>
    <col min="12743" max="12760" width="9" style="33"/>
    <col min="12761" max="12761" width="6.44140625" style="33" customWidth="1"/>
    <col min="12762" max="12762" width="12.21875" style="33" customWidth="1"/>
    <col min="12763" max="12763" width="28.21875" style="33" customWidth="1"/>
    <col min="12764" max="12764" width="13.77734375" style="33" customWidth="1"/>
    <col min="12765" max="12765" width="5.6640625" style="33" customWidth="1"/>
    <col min="12766" max="12767" width="9.33203125" style="33" customWidth="1"/>
    <col min="12768" max="12768" width="13.109375" style="33" customWidth="1"/>
    <col min="12769" max="12989" width="9" style="33"/>
    <col min="12990" max="12990" width="5" style="33" customWidth="1"/>
    <col min="12991" max="12991" width="15" style="33" customWidth="1"/>
    <col min="12992" max="12993" width="14.6640625" style="33" customWidth="1"/>
    <col min="12994" max="12994" width="6.21875" style="33" customWidth="1"/>
    <col min="12995" max="12997" width="10.109375" style="33" customWidth="1"/>
    <col min="12998" max="12998" width="10.44140625" style="33" customWidth="1"/>
    <col min="12999" max="13016" width="9" style="33"/>
    <col min="13017" max="13017" width="6.44140625" style="33" customWidth="1"/>
    <col min="13018" max="13018" width="12.21875" style="33" customWidth="1"/>
    <col min="13019" max="13019" width="28.21875" style="33" customWidth="1"/>
    <col min="13020" max="13020" width="13.77734375" style="33" customWidth="1"/>
    <col min="13021" max="13021" width="5.6640625" style="33" customWidth="1"/>
    <col min="13022" max="13023" width="9.33203125" style="33" customWidth="1"/>
    <col min="13024" max="13024" width="13.109375" style="33" customWidth="1"/>
    <col min="13025" max="13245" width="9" style="33"/>
    <col min="13246" max="13246" width="5" style="33" customWidth="1"/>
    <col min="13247" max="13247" width="15" style="33" customWidth="1"/>
    <col min="13248" max="13249" width="14.6640625" style="33" customWidth="1"/>
    <col min="13250" max="13250" width="6.21875" style="33" customWidth="1"/>
    <col min="13251" max="13253" width="10.109375" style="33" customWidth="1"/>
    <col min="13254" max="13254" width="10.44140625" style="33" customWidth="1"/>
    <col min="13255" max="13272" width="9" style="33"/>
    <col min="13273" max="13273" width="6.44140625" style="33" customWidth="1"/>
    <col min="13274" max="13274" width="12.21875" style="33" customWidth="1"/>
    <col min="13275" max="13275" width="28.21875" style="33" customWidth="1"/>
    <col min="13276" max="13276" width="13.77734375" style="33" customWidth="1"/>
    <col min="13277" max="13277" width="5.6640625" style="33" customWidth="1"/>
    <col min="13278" max="13279" width="9.33203125" style="33" customWidth="1"/>
    <col min="13280" max="13280" width="13.109375" style="33" customWidth="1"/>
    <col min="13281" max="13501" width="9" style="33"/>
    <col min="13502" max="13502" width="5" style="33" customWidth="1"/>
    <col min="13503" max="13503" width="15" style="33" customWidth="1"/>
    <col min="13504" max="13505" width="14.6640625" style="33" customWidth="1"/>
    <col min="13506" max="13506" width="6.21875" style="33" customWidth="1"/>
    <col min="13507" max="13509" width="10.109375" style="33" customWidth="1"/>
    <col min="13510" max="13510" width="10.44140625" style="33" customWidth="1"/>
    <col min="13511" max="13528" width="9" style="33"/>
    <col min="13529" max="13529" width="6.44140625" style="33" customWidth="1"/>
    <col min="13530" max="13530" width="12.21875" style="33" customWidth="1"/>
    <col min="13531" max="13531" width="28.21875" style="33" customWidth="1"/>
    <col min="13532" max="13532" width="13.77734375" style="33" customWidth="1"/>
    <col min="13533" max="13533" width="5.6640625" style="33" customWidth="1"/>
    <col min="13534" max="13535" width="9.33203125" style="33" customWidth="1"/>
    <col min="13536" max="13536" width="13.109375" style="33" customWidth="1"/>
    <col min="13537" max="13757" width="9" style="33"/>
    <col min="13758" max="13758" width="5" style="33" customWidth="1"/>
    <col min="13759" max="13759" width="15" style="33" customWidth="1"/>
    <col min="13760" max="13761" width="14.6640625" style="33" customWidth="1"/>
    <col min="13762" max="13762" width="6.21875" style="33" customWidth="1"/>
    <col min="13763" max="13765" width="10.109375" style="33" customWidth="1"/>
    <col min="13766" max="13766" width="10.44140625" style="33" customWidth="1"/>
    <col min="13767" max="13784" width="9" style="33"/>
    <col min="13785" max="13785" width="6.44140625" style="33" customWidth="1"/>
    <col min="13786" max="13786" width="12.21875" style="33" customWidth="1"/>
    <col min="13787" max="13787" width="28.21875" style="33" customWidth="1"/>
    <col min="13788" max="13788" width="13.77734375" style="33" customWidth="1"/>
    <col min="13789" max="13789" width="5.6640625" style="33" customWidth="1"/>
    <col min="13790" max="13791" width="9.33203125" style="33" customWidth="1"/>
    <col min="13792" max="13792" width="13.109375" style="33" customWidth="1"/>
    <col min="13793" max="14013" width="9" style="33"/>
    <col min="14014" max="14014" width="5" style="33" customWidth="1"/>
    <col min="14015" max="14015" width="15" style="33" customWidth="1"/>
    <col min="14016" max="14017" width="14.6640625" style="33" customWidth="1"/>
    <col min="14018" max="14018" width="6.21875" style="33" customWidth="1"/>
    <col min="14019" max="14021" width="10.109375" style="33" customWidth="1"/>
    <col min="14022" max="14022" width="10.44140625" style="33" customWidth="1"/>
    <col min="14023" max="14040" width="9" style="33"/>
    <col min="14041" max="14041" width="6.44140625" style="33" customWidth="1"/>
    <col min="14042" max="14042" width="12.21875" style="33" customWidth="1"/>
    <col min="14043" max="14043" width="28.21875" style="33" customWidth="1"/>
    <col min="14044" max="14044" width="13.77734375" style="33" customWidth="1"/>
    <col min="14045" max="14045" width="5.6640625" style="33" customWidth="1"/>
    <col min="14046" max="14047" width="9.33203125" style="33" customWidth="1"/>
    <col min="14048" max="14048" width="13.109375" style="33" customWidth="1"/>
    <col min="14049" max="14269" width="9" style="33"/>
    <col min="14270" max="14270" width="5" style="33" customWidth="1"/>
    <col min="14271" max="14271" width="15" style="33" customWidth="1"/>
    <col min="14272" max="14273" width="14.6640625" style="33" customWidth="1"/>
    <col min="14274" max="14274" width="6.21875" style="33" customWidth="1"/>
    <col min="14275" max="14277" width="10.109375" style="33" customWidth="1"/>
    <col min="14278" max="14278" width="10.44140625" style="33" customWidth="1"/>
    <col min="14279" max="14296" width="9" style="33"/>
    <col min="14297" max="14297" width="6.44140625" style="33" customWidth="1"/>
    <col min="14298" max="14298" width="12.21875" style="33" customWidth="1"/>
    <col min="14299" max="14299" width="28.21875" style="33" customWidth="1"/>
    <col min="14300" max="14300" width="13.77734375" style="33" customWidth="1"/>
    <col min="14301" max="14301" width="5.6640625" style="33" customWidth="1"/>
    <col min="14302" max="14303" width="9.33203125" style="33" customWidth="1"/>
    <col min="14304" max="14304" width="13.109375" style="33" customWidth="1"/>
    <col min="14305" max="14525" width="9" style="33"/>
    <col min="14526" max="14526" width="5" style="33" customWidth="1"/>
    <col min="14527" max="14527" width="15" style="33" customWidth="1"/>
    <col min="14528" max="14529" width="14.6640625" style="33" customWidth="1"/>
    <col min="14530" max="14530" width="6.21875" style="33" customWidth="1"/>
    <col min="14531" max="14533" width="10.109375" style="33" customWidth="1"/>
    <col min="14534" max="14534" width="10.44140625" style="33" customWidth="1"/>
    <col min="14535" max="14552" width="9" style="33"/>
    <col min="14553" max="14553" width="6.44140625" style="33" customWidth="1"/>
    <col min="14554" max="14554" width="12.21875" style="33" customWidth="1"/>
    <col min="14555" max="14555" width="28.21875" style="33" customWidth="1"/>
    <col min="14556" max="14556" width="13.77734375" style="33" customWidth="1"/>
    <col min="14557" max="14557" width="5.6640625" style="33" customWidth="1"/>
    <col min="14558" max="14559" width="9.33203125" style="33" customWidth="1"/>
    <col min="14560" max="14560" width="13.109375" style="33" customWidth="1"/>
    <col min="14561" max="14781" width="9" style="33"/>
    <col min="14782" max="14782" width="5" style="33" customWidth="1"/>
    <col min="14783" max="14783" width="15" style="33" customWidth="1"/>
    <col min="14784" max="14785" width="14.6640625" style="33" customWidth="1"/>
    <col min="14786" max="14786" width="6.21875" style="33" customWidth="1"/>
    <col min="14787" max="14789" width="10.109375" style="33" customWidth="1"/>
    <col min="14790" max="14790" width="10.44140625" style="33" customWidth="1"/>
    <col min="14791" max="14808" width="9" style="33"/>
    <col min="14809" max="14809" width="6.44140625" style="33" customWidth="1"/>
    <col min="14810" max="14810" width="12.21875" style="33" customWidth="1"/>
    <col min="14811" max="14811" width="28.21875" style="33" customWidth="1"/>
    <col min="14812" max="14812" width="13.77734375" style="33" customWidth="1"/>
    <col min="14813" max="14813" width="5.6640625" style="33" customWidth="1"/>
    <col min="14814" max="14815" width="9.33203125" style="33" customWidth="1"/>
    <col min="14816" max="14816" width="13.109375" style="33" customWidth="1"/>
    <col min="14817" max="15037" width="9" style="33"/>
    <col min="15038" max="15038" width="5" style="33" customWidth="1"/>
    <col min="15039" max="15039" width="15" style="33" customWidth="1"/>
    <col min="15040" max="15041" width="14.6640625" style="33" customWidth="1"/>
    <col min="15042" max="15042" width="6.21875" style="33" customWidth="1"/>
    <col min="15043" max="15045" width="10.109375" style="33" customWidth="1"/>
    <col min="15046" max="15046" width="10.44140625" style="33" customWidth="1"/>
    <col min="15047" max="15064" width="9" style="33"/>
    <col min="15065" max="15065" width="6.44140625" style="33" customWidth="1"/>
    <col min="15066" max="15066" width="12.21875" style="33" customWidth="1"/>
    <col min="15067" max="15067" width="28.21875" style="33" customWidth="1"/>
    <col min="15068" max="15068" width="13.77734375" style="33" customWidth="1"/>
    <col min="15069" max="15069" width="5.6640625" style="33" customWidth="1"/>
    <col min="15070" max="15071" width="9.33203125" style="33" customWidth="1"/>
    <col min="15072" max="15072" width="13.109375" style="33" customWidth="1"/>
    <col min="15073" max="15293" width="9" style="33"/>
    <col min="15294" max="15294" width="5" style="33" customWidth="1"/>
    <col min="15295" max="15295" width="15" style="33" customWidth="1"/>
    <col min="15296" max="15297" width="14.6640625" style="33" customWidth="1"/>
    <col min="15298" max="15298" width="6.21875" style="33" customWidth="1"/>
    <col min="15299" max="15301" width="10.109375" style="33" customWidth="1"/>
    <col min="15302" max="15302" width="10.44140625" style="33" customWidth="1"/>
    <col min="15303" max="15320" width="9" style="33"/>
    <col min="15321" max="15321" width="6.44140625" style="33" customWidth="1"/>
    <col min="15322" max="15322" width="12.21875" style="33" customWidth="1"/>
    <col min="15323" max="15323" width="28.21875" style="33" customWidth="1"/>
    <col min="15324" max="15324" width="13.77734375" style="33" customWidth="1"/>
    <col min="15325" max="15325" width="5.6640625" style="33" customWidth="1"/>
    <col min="15326" max="15327" width="9.33203125" style="33" customWidth="1"/>
    <col min="15328" max="15328" width="13.109375" style="33" customWidth="1"/>
    <col min="15329" max="15549" width="9" style="33"/>
    <col min="15550" max="15550" width="5" style="33" customWidth="1"/>
    <col min="15551" max="15551" width="15" style="33" customWidth="1"/>
    <col min="15552" max="15553" width="14.6640625" style="33" customWidth="1"/>
    <col min="15554" max="15554" width="6.21875" style="33" customWidth="1"/>
    <col min="15555" max="15557" width="10.109375" style="33" customWidth="1"/>
    <col min="15558" max="15558" width="10.44140625" style="33" customWidth="1"/>
    <col min="15559" max="15576" width="9" style="33"/>
    <col min="15577" max="15577" width="6.44140625" style="33" customWidth="1"/>
    <col min="15578" max="15578" width="12.21875" style="33" customWidth="1"/>
    <col min="15579" max="15579" width="28.21875" style="33" customWidth="1"/>
    <col min="15580" max="15580" width="13.77734375" style="33" customWidth="1"/>
    <col min="15581" max="15581" width="5.6640625" style="33" customWidth="1"/>
    <col min="15582" max="15583" width="9.33203125" style="33" customWidth="1"/>
    <col min="15584" max="15584" width="13.109375" style="33" customWidth="1"/>
    <col min="15585" max="15805" width="9" style="33"/>
    <col min="15806" max="15806" width="5" style="33" customWidth="1"/>
    <col min="15807" max="15807" width="15" style="33" customWidth="1"/>
    <col min="15808" max="15809" width="14.6640625" style="33" customWidth="1"/>
    <col min="15810" max="15810" width="6.21875" style="33" customWidth="1"/>
    <col min="15811" max="15813" width="10.109375" style="33" customWidth="1"/>
    <col min="15814" max="15814" width="10.44140625" style="33" customWidth="1"/>
    <col min="15815" max="15832" width="9" style="33"/>
    <col min="15833" max="15833" width="6.44140625" style="33" customWidth="1"/>
    <col min="15834" max="15834" width="12.21875" style="33" customWidth="1"/>
    <col min="15835" max="15835" width="28.21875" style="33" customWidth="1"/>
    <col min="15836" max="15836" width="13.77734375" style="33" customWidth="1"/>
    <col min="15837" max="15837" width="5.6640625" style="33" customWidth="1"/>
    <col min="15838" max="15839" width="9.33203125" style="33" customWidth="1"/>
    <col min="15840" max="15840" width="13.109375" style="33" customWidth="1"/>
    <col min="15841" max="16061" width="9" style="33"/>
    <col min="16062" max="16062" width="5" style="33" customWidth="1"/>
    <col min="16063" max="16063" width="15" style="33" customWidth="1"/>
    <col min="16064" max="16065" width="14.6640625" style="33" customWidth="1"/>
    <col min="16066" max="16066" width="6.21875" style="33" customWidth="1"/>
    <col min="16067" max="16069" width="10.109375" style="33" customWidth="1"/>
    <col min="16070" max="16070" width="10.44140625" style="33" customWidth="1"/>
    <col min="16071" max="16088" width="9" style="33"/>
    <col min="16089" max="16089" width="6.44140625" style="33" customWidth="1"/>
    <col min="16090" max="16090" width="12.21875" style="33" customWidth="1"/>
    <col min="16091" max="16091" width="28.21875" style="33" customWidth="1"/>
    <col min="16092" max="16092" width="13.77734375" style="33" customWidth="1"/>
    <col min="16093" max="16093" width="5.6640625" style="33" customWidth="1"/>
    <col min="16094" max="16095" width="9.33203125" style="33" customWidth="1"/>
    <col min="16096" max="16096" width="13.109375" style="33" customWidth="1"/>
    <col min="16097" max="16317" width="9" style="33"/>
    <col min="16318" max="16318" width="5" style="33" customWidth="1"/>
    <col min="16319" max="16319" width="15" style="33" customWidth="1"/>
    <col min="16320" max="16321" width="14.6640625" style="33" customWidth="1"/>
    <col min="16322" max="16322" width="6.21875" style="33" customWidth="1"/>
    <col min="16323" max="16325" width="10.109375" style="33" customWidth="1"/>
    <col min="16326" max="16326" width="10.44140625" style="33" customWidth="1"/>
    <col min="16327" max="16337" width="9" style="33"/>
    <col min="16338" max="16384" width="9" style="2"/>
  </cols>
  <sheetData>
    <row r="1" spans="1:34" s="2" customFormat="1" ht="14.4" customHeight="1">
      <c r="A1" s="1" t="s">
        <v>5</v>
      </c>
      <c r="B1" s="110" t="s">
        <v>0</v>
      </c>
      <c r="C1" s="112" t="s">
        <v>6</v>
      </c>
      <c r="D1" s="112" t="s">
        <v>7</v>
      </c>
      <c r="E1" s="81" t="s">
        <v>3</v>
      </c>
      <c r="F1" s="83" t="s">
        <v>1</v>
      </c>
      <c r="G1" s="68" t="s">
        <v>28</v>
      </c>
      <c r="H1" s="68" t="s">
        <v>57</v>
      </c>
      <c r="I1" s="99" t="s">
        <v>29</v>
      </c>
      <c r="J1" s="100"/>
      <c r="K1" s="101"/>
      <c r="L1" s="102" t="s">
        <v>8</v>
      </c>
      <c r="M1" s="103"/>
      <c r="N1" s="104"/>
      <c r="O1" s="105" t="s">
        <v>9</v>
      </c>
      <c r="P1" s="106"/>
      <c r="Q1" s="107" t="s">
        <v>2</v>
      </c>
      <c r="R1" s="109" t="s">
        <v>10</v>
      </c>
      <c r="S1" s="109"/>
      <c r="T1" s="109"/>
      <c r="U1" s="109"/>
      <c r="V1" s="109"/>
      <c r="W1" s="109"/>
      <c r="X1" s="109"/>
      <c r="Y1" s="79" t="s">
        <v>30</v>
      </c>
      <c r="Z1" s="93" t="s">
        <v>31</v>
      </c>
      <c r="AA1" s="95" t="s">
        <v>32</v>
      </c>
      <c r="AB1" s="95" t="s">
        <v>33</v>
      </c>
      <c r="AC1" s="97" t="s">
        <v>34</v>
      </c>
      <c r="AD1" s="89" t="s">
        <v>35</v>
      </c>
      <c r="AE1" s="89" t="s">
        <v>36</v>
      </c>
      <c r="AF1" s="89" t="s">
        <v>37</v>
      </c>
      <c r="AG1" s="91" t="s">
        <v>11</v>
      </c>
      <c r="AH1" s="92" t="s">
        <v>38</v>
      </c>
    </row>
    <row r="2" spans="1:34" s="2" customFormat="1" ht="24" customHeight="1">
      <c r="A2" s="3" t="s">
        <v>12</v>
      </c>
      <c r="B2" s="111"/>
      <c r="C2" s="113"/>
      <c r="D2" s="113"/>
      <c r="E2" s="82"/>
      <c r="F2" s="84"/>
      <c r="G2" s="88"/>
      <c r="H2" s="69"/>
      <c r="I2" s="4" t="s">
        <v>39</v>
      </c>
      <c r="J2" s="4" t="s">
        <v>40</v>
      </c>
      <c r="K2" s="42" t="s">
        <v>41</v>
      </c>
      <c r="L2" s="5" t="s">
        <v>13</v>
      </c>
      <c r="M2" s="6" t="s">
        <v>14</v>
      </c>
      <c r="N2" s="5" t="s">
        <v>15</v>
      </c>
      <c r="O2" s="7" t="s">
        <v>16</v>
      </c>
      <c r="P2" s="7" t="s">
        <v>15</v>
      </c>
      <c r="Q2" s="108"/>
      <c r="R2" s="7" t="s">
        <v>17</v>
      </c>
      <c r="S2" s="7" t="s">
        <v>18</v>
      </c>
      <c r="T2" s="7" t="s">
        <v>52</v>
      </c>
      <c r="U2" s="7" t="s">
        <v>42</v>
      </c>
      <c r="V2" s="8" t="s">
        <v>4</v>
      </c>
      <c r="W2" s="8" t="s">
        <v>43</v>
      </c>
      <c r="X2" s="8" t="s">
        <v>44</v>
      </c>
      <c r="Y2" s="80"/>
      <c r="Z2" s="94"/>
      <c r="AA2" s="96"/>
      <c r="AB2" s="96"/>
      <c r="AC2" s="98"/>
      <c r="AD2" s="90"/>
      <c r="AE2" s="90"/>
      <c r="AF2" s="90"/>
      <c r="AG2" s="81"/>
      <c r="AH2" s="92"/>
    </row>
    <row r="3" spans="1:34" s="14" customFormat="1" ht="18" customHeight="1">
      <c r="A3" s="59">
        <v>1</v>
      </c>
      <c r="B3" s="62" t="s">
        <v>26</v>
      </c>
      <c r="C3" s="65"/>
      <c r="D3" s="62" t="s">
        <v>27</v>
      </c>
      <c r="E3" s="85" t="s">
        <v>27</v>
      </c>
      <c r="F3" s="73" t="s">
        <v>70</v>
      </c>
      <c r="G3" s="74"/>
      <c r="H3" s="70" t="s">
        <v>58</v>
      </c>
      <c r="I3" s="75">
        <f>65+5</f>
        <v>70</v>
      </c>
      <c r="J3" s="75">
        <f>57+5</f>
        <v>62</v>
      </c>
      <c r="K3" s="70" t="s">
        <v>45</v>
      </c>
      <c r="L3" s="78">
        <f>I3*J3*K3*7.85/1000000</f>
        <v>8.5172499999999998E-2</v>
      </c>
      <c r="M3" s="73">
        <v>4.3999999999999997E-2</v>
      </c>
      <c r="N3" s="86">
        <f>L3-M3</f>
        <v>4.1172500000000001E-2</v>
      </c>
      <c r="O3" s="87">
        <v>6.9</v>
      </c>
      <c r="P3" s="87">
        <v>3.4</v>
      </c>
      <c r="Q3" s="86">
        <f>(L3*O3-N3*P3)*H3</f>
        <v>0.44770374999999996</v>
      </c>
      <c r="R3" s="11" t="s">
        <v>56</v>
      </c>
      <c r="S3" s="11" t="s">
        <v>50</v>
      </c>
      <c r="T3" s="11" t="s">
        <v>53</v>
      </c>
      <c r="U3" s="12">
        <v>1</v>
      </c>
      <c r="V3" s="13">
        <v>0.04</v>
      </c>
      <c r="W3" s="13">
        <v>1</v>
      </c>
      <c r="X3" s="13">
        <f>U3*V3/W3</f>
        <v>0.04</v>
      </c>
      <c r="Y3" s="66">
        <f>(Q7+X7)*1.2</f>
        <v>0.62124449999999987</v>
      </c>
      <c r="Z3" s="67">
        <f>Y3/1.13</f>
        <v>0.54977389380530972</v>
      </c>
      <c r="AA3" s="49">
        <f>M3/L3</f>
        <v>0.51659866741025562</v>
      </c>
      <c r="AB3" s="52"/>
      <c r="AC3" s="56">
        <v>15000</v>
      </c>
      <c r="AD3" s="55">
        <v>50000</v>
      </c>
      <c r="AE3" s="55">
        <f>AC3/AD3/2</f>
        <v>0.15</v>
      </c>
      <c r="AF3" s="55">
        <f>Z3+AE3</f>
        <v>0.69977389380530974</v>
      </c>
      <c r="AG3" s="44"/>
      <c r="AH3" s="45"/>
    </row>
    <row r="4" spans="1:34" s="14" customFormat="1" ht="18" customHeight="1">
      <c r="A4" s="60"/>
      <c r="B4" s="63"/>
      <c r="C4" s="63"/>
      <c r="D4" s="63"/>
      <c r="E4" s="85"/>
      <c r="F4" s="73"/>
      <c r="G4" s="74"/>
      <c r="H4" s="71"/>
      <c r="I4" s="76"/>
      <c r="J4" s="76"/>
      <c r="K4" s="71"/>
      <c r="L4" s="78"/>
      <c r="M4" s="73"/>
      <c r="N4" s="86"/>
      <c r="O4" s="87"/>
      <c r="P4" s="87"/>
      <c r="Q4" s="86"/>
      <c r="R4" s="11" t="s">
        <v>20</v>
      </c>
      <c r="S4" s="11" t="s">
        <v>51</v>
      </c>
      <c r="T4" s="11" t="s">
        <v>53</v>
      </c>
      <c r="U4" s="12">
        <v>1</v>
      </c>
      <c r="V4" s="13">
        <v>0.03</v>
      </c>
      <c r="W4" s="13">
        <v>1</v>
      </c>
      <c r="X4" s="13">
        <f t="shared" ref="X4:X6" si="0">U4*V4/W4</f>
        <v>0.03</v>
      </c>
      <c r="Y4" s="66"/>
      <c r="Z4" s="67"/>
      <c r="AA4" s="50"/>
      <c r="AB4" s="53"/>
      <c r="AC4" s="57"/>
      <c r="AD4" s="45"/>
      <c r="AE4" s="55"/>
      <c r="AF4" s="55"/>
      <c r="AG4" s="44"/>
      <c r="AH4" s="45"/>
    </row>
    <row r="5" spans="1:34" s="14" customFormat="1" ht="18" customHeight="1">
      <c r="A5" s="60"/>
      <c r="B5" s="63"/>
      <c r="C5" s="63"/>
      <c r="D5" s="63"/>
      <c r="E5" s="85"/>
      <c r="F5" s="73"/>
      <c r="G5" s="74"/>
      <c r="H5" s="71"/>
      <c r="I5" s="76"/>
      <c r="J5" s="76"/>
      <c r="K5" s="71"/>
      <c r="L5" s="78"/>
      <c r="M5" s="73"/>
      <c r="N5" s="86"/>
      <c r="O5" s="87"/>
      <c r="P5" s="87"/>
      <c r="Q5" s="86"/>
      <c r="R5" s="11"/>
      <c r="S5" s="11"/>
      <c r="T5" s="11"/>
      <c r="U5" s="12"/>
      <c r="V5" s="13"/>
      <c r="W5" s="13">
        <v>1</v>
      </c>
      <c r="X5" s="13">
        <f t="shared" si="0"/>
        <v>0</v>
      </c>
      <c r="Y5" s="66"/>
      <c r="Z5" s="67"/>
      <c r="AA5" s="50"/>
      <c r="AB5" s="53"/>
      <c r="AC5" s="57"/>
      <c r="AD5" s="45"/>
      <c r="AE5" s="55"/>
      <c r="AF5" s="55"/>
      <c r="AG5" s="44"/>
      <c r="AH5" s="45"/>
    </row>
    <row r="6" spans="1:34" s="14" customFormat="1" ht="18" customHeight="1">
      <c r="A6" s="60"/>
      <c r="B6" s="63"/>
      <c r="C6" s="63"/>
      <c r="D6" s="63"/>
      <c r="E6" s="85"/>
      <c r="F6" s="73"/>
      <c r="G6" s="74"/>
      <c r="H6" s="72"/>
      <c r="I6" s="77"/>
      <c r="J6" s="77"/>
      <c r="K6" s="72"/>
      <c r="L6" s="78"/>
      <c r="M6" s="73"/>
      <c r="N6" s="86"/>
      <c r="O6" s="87"/>
      <c r="P6" s="87"/>
      <c r="Q6" s="86"/>
      <c r="R6" s="11"/>
      <c r="S6" s="11"/>
      <c r="T6" s="11"/>
      <c r="U6" s="12"/>
      <c r="V6" s="13"/>
      <c r="W6" s="13">
        <v>1</v>
      </c>
      <c r="X6" s="13">
        <f t="shared" si="0"/>
        <v>0</v>
      </c>
      <c r="Y6" s="66"/>
      <c r="Z6" s="67"/>
      <c r="AA6" s="51"/>
      <c r="AB6" s="54"/>
      <c r="AC6" s="57"/>
      <c r="AD6" s="45"/>
      <c r="AE6" s="55"/>
      <c r="AF6" s="55"/>
      <c r="AG6" s="44"/>
      <c r="AH6" s="45"/>
    </row>
    <row r="7" spans="1:34" s="25" customFormat="1" ht="22.95" customHeight="1">
      <c r="A7" s="61"/>
      <c r="B7" s="64"/>
      <c r="C7" s="64"/>
      <c r="D7" s="64"/>
      <c r="E7" s="46" t="s">
        <v>44</v>
      </c>
      <c r="F7" s="47"/>
      <c r="G7" s="47"/>
      <c r="H7" s="47"/>
      <c r="I7" s="47"/>
      <c r="J7" s="47"/>
      <c r="K7" s="47"/>
      <c r="L7" s="47"/>
      <c r="M7" s="47"/>
      <c r="N7" s="47"/>
      <c r="O7" s="47"/>
      <c r="P7" s="48"/>
      <c r="Q7" s="15">
        <f>SUM(Q3:Q6)</f>
        <v>0.44770374999999996</v>
      </c>
      <c r="R7" s="16"/>
      <c r="S7" s="17"/>
      <c r="T7" s="17"/>
      <c r="U7" s="17"/>
      <c r="V7" s="18"/>
      <c r="W7" s="18"/>
      <c r="X7" s="19">
        <f>SUM(X3:X6)</f>
        <v>7.0000000000000007E-2</v>
      </c>
      <c r="Y7" s="20"/>
      <c r="Z7" s="20"/>
      <c r="AA7" s="21"/>
      <c r="AB7" s="21"/>
      <c r="AC7" s="57"/>
      <c r="AD7" s="22"/>
      <c r="AE7" s="23"/>
      <c r="AF7" s="23"/>
      <c r="AG7" s="24"/>
      <c r="AH7" s="45"/>
    </row>
    <row r="8" spans="1:34" s="14" customFormat="1" ht="18" customHeight="1">
      <c r="A8" s="59">
        <v>2</v>
      </c>
      <c r="B8" s="62" t="s">
        <v>54</v>
      </c>
      <c r="C8" s="65"/>
      <c r="D8" s="62" t="s">
        <v>55</v>
      </c>
      <c r="E8" s="85" t="s">
        <v>55</v>
      </c>
      <c r="F8" s="73" t="s">
        <v>70</v>
      </c>
      <c r="G8" s="74"/>
      <c r="H8" s="70" t="s">
        <v>58</v>
      </c>
      <c r="I8" s="75">
        <f>65+5</f>
        <v>70</v>
      </c>
      <c r="J8" s="75">
        <f>57+5</f>
        <v>62</v>
      </c>
      <c r="K8" s="70" t="s">
        <v>45</v>
      </c>
      <c r="L8" s="78">
        <f>I8*J8*K8*7.85/1000000</f>
        <v>8.5172499999999998E-2</v>
      </c>
      <c r="M8" s="73">
        <v>4.3999999999999997E-2</v>
      </c>
      <c r="N8" s="86">
        <f>L8-M8</f>
        <v>4.1172500000000001E-2</v>
      </c>
      <c r="O8" s="87">
        <v>6.9</v>
      </c>
      <c r="P8" s="87">
        <v>3.4</v>
      </c>
      <c r="Q8" s="86">
        <f>(L8*O8-N8*P8)*H8</f>
        <v>0.44770374999999996</v>
      </c>
      <c r="R8" s="11" t="s">
        <v>56</v>
      </c>
      <c r="S8" s="11" t="s">
        <v>50</v>
      </c>
      <c r="T8" s="11" t="s">
        <v>53</v>
      </c>
      <c r="U8" s="12">
        <v>1</v>
      </c>
      <c r="V8" s="13">
        <v>0.04</v>
      </c>
      <c r="W8" s="13">
        <v>1</v>
      </c>
      <c r="X8" s="13">
        <f>U8*V8/W8</f>
        <v>0.04</v>
      </c>
      <c r="Y8" s="66">
        <f>(Q12+X12)*1.2</f>
        <v>0.62124449999999987</v>
      </c>
      <c r="Z8" s="67">
        <f>Y8/1.13</f>
        <v>0.54977389380530972</v>
      </c>
      <c r="AA8" s="49">
        <f>M8/L8</f>
        <v>0.51659866741025562</v>
      </c>
      <c r="AB8" s="52"/>
      <c r="AC8" s="57"/>
      <c r="AD8" s="55">
        <v>50000</v>
      </c>
      <c r="AE8" s="55">
        <f>AC3/AD8/2</f>
        <v>0.15</v>
      </c>
      <c r="AF8" s="55">
        <f>Z8+AE8</f>
        <v>0.69977389380530974</v>
      </c>
      <c r="AG8" s="44"/>
      <c r="AH8" s="45" t="s">
        <v>81</v>
      </c>
    </row>
    <row r="9" spans="1:34" s="14" customFormat="1" ht="18" customHeight="1">
      <c r="A9" s="60"/>
      <c r="B9" s="63"/>
      <c r="C9" s="63"/>
      <c r="D9" s="63"/>
      <c r="E9" s="85"/>
      <c r="F9" s="73"/>
      <c r="G9" s="74"/>
      <c r="H9" s="71"/>
      <c r="I9" s="76"/>
      <c r="J9" s="76"/>
      <c r="K9" s="71"/>
      <c r="L9" s="78"/>
      <c r="M9" s="73"/>
      <c r="N9" s="86"/>
      <c r="O9" s="87"/>
      <c r="P9" s="87"/>
      <c r="Q9" s="86"/>
      <c r="R9" s="11" t="s">
        <v>20</v>
      </c>
      <c r="S9" s="11" t="s">
        <v>51</v>
      </c>
      <c r="T9" s="11" t="s">
        <v>53</v>
      </c>
      <c r="U9" s="12">
        <v>1</v>
      </c>
      <c r="V9" s="13">
        <v>0.03</v>
      </c>
      <c r="W9" s="13">
        <v>1</v>
      </c>
      <c r="X9" s="13">
        <f t="shared" ref="X9:X11" si="1">U9*V9/W9</f>
        <v>0.03</v>
      </c>
      <c r="Y9" s="66"/>
      <c r="Z9" s="67"/>
      <c r="AA9" s="50"/>
      <c r="AB9" s="53"/>
      <c r="AC9" s="57"/>
      <c r="AD9" s="45"/>
      <c r="AE9" s="55"/>
      <c r="AF9" s="55"/>
      <c r="AG9" s="44"/>
      <c r="AH9" s="45"/>
    </row>
    <row r="10" spans="1:34" s="14" customFormat="1" ht="18" customHeight="1">
      <c r="A10" s="60"/>
      <c r="B10" s="63"/>
      <c r="C10" s="63"/>
      <c r="D10" s="63"/>
      <c r="E10" s="85"/>
      <c r="F10" s="73"/>
      <c r="G10" s="74"/>
      <c r="H10" s="71"/>
      <c r="I10" s="76"/>
      <c r="J10" s="76"/>
      <c r="K10" s="71"/>
      <c r="L10" s="78"/>
      <c r="M10" s="73"/>
      <c r="N10" s="86"/>
      <c r="O10" s="87"/>
      <c r="P10" s="87"/>
      <c r="Q10" s="86"/>
      <c r="R10" s="11"/>
      <c r="S10" s="11"/>
      <c r="T10" s="11"/>
      <c r="U10" s="12"/>
      <c r="V10" s="13"/>
      <c r="W10" s="13">
        <v>1</v>
      </c>
      <c r="X10" s="13">
        <f t="shared" si="1"/>
        <v>0</v>
      </c>
      <c r="Y10" s="66"/>
      <c r="Z10" s="67"/>
      <c r="AA10" s="50"/>
      <c r="AB10" s="53"/>
      <c r="AC10" s="57"/>
      <c r="AD10" s="45"/>
      <c r="AE10" s="55"/>
      <c r="AF10" s="55"/>
      <c r="AG10" s="44"/>
      <c r="AH10" s="45"/>
    </row>
    <row r="11" spans="1:34" s="14" customFormat="1" ht="18" customHeight="1">
      <c r="A11" s="60"/>
      <c r="B11" s="63"/>
      <c r="C11" s="63"/>
      <c r="D11" s="63"/>
      <c r="E11" s="85"/>
      <c r="F11" s="73"/>
      <c r="G11" s="74"/>
      <c r="H11" s="72"/>
      <c r="I11" s="77"/>
      <c r="J11" s="77"/>
      <c r="K11" s="72"/>
      <c r="L11" s="78"/>
      <c r="M11" s="73"/>
      <c r="N11" s="86"/>
      <c r="O11" s="87"/>
      <c r="P11" s="87"/>
      <c r="Q11" s="86"/>
      <c r="R11" s="11"/>
      <c r="S11" s="11"/>
      <c r="T11" s="11"/>
      <c r="U11" s="12"/>
      <c r="V11" s="13"/>
      <c r="W11" s="13">
        <v>1</v>
      </c>
      <c r="X11" s="13">
        <f t="shared" si="1"/>
        <v>0</v>
      </c>
      <c r="Y11" s="66"/>
      <c r="Z11" s="67"/>
      <c r="AA11" s="51"/>
      <c r="AB11" s="54"/>
      <c r="AC11" s="57"/>
      <c r="AD11" s="45"/>
      <c r="AE11" s="55"/>
      <c r="AF11" s="55"/>
      <c r="AG11" s="44"/>
      <c r="AH11" s="45"/>
    </row>
    <row r="12" spans="1:34" s="25" customFormat="1" ht="22.95" customHeight="1">
      <c r="A12" s="61"/>
      <c r="B12" s="64"/>
      <c r="C12" s="64"/>
      <c r="D12" s="64"/>
      <c r="E12" s="46" t="s">
        <v>44</v>
      </c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8"/>
      <c r="Q12" s="15">
        <f>SUM(Q8:Q11)</f>
        <v>0.44770374999999996</v>
      </c>
      <c r="R12" s="16"/>
      <c r="S12" s="17"/>
      <c r="T12" s="17"/>
      <c r="U12" s="17"/>
      <c r="V12" s="18"/>
      <c r="W12" s="18"/>
      <c r="X12" s="19">
        <f>SUM(X8:X11)</f>
        <v>7.0000000000000007E-2</v>
      </c>
      <c r="Y12" s="20"/>
      <c r="Z12" s="20"/>
      <c r="AA12" s="21"/>
      <c r="AB12" s="21"/>
      <c r="AC12" s="58"/>
      <c r="AD12" s="22"/>
      <c r="AE12" s="23"/>
      <c r="AF12" s="23"/>
      <c r="AG12" s="24"/>
      <c r="AH12" s="45"/>
    </row>
    <row r="13" spans="1:34" s="14" customFormat="1" ht="18" customHeight="1">
      <c r="A13" s="59">
        <v>3</v>
      </c>
      <c r="B13" s="62" t="s">
        <v>74</v>
      </c>
      <c r="C13" s="65"/>
      <c r="D13" s="62" t="s">
        <v>72</v>
      </c>
      <c r="E13" s="26" t="s">
        <v>75</v>
      </c>
      <c r="F13" s="27" t="s">
        <v>73</v>
      </c>
      <c r="G13" s="28"/>
      <c r="H13" s="30" t="s">
        <v>58</v>
      </c>
      <c r="I13" s="27">
        <f>225+6</f>
        <v>231</v>
      </c>
      <c r="J13" s="27">
        <f>85+6</f>
        <v>91</v>
      </c>
      <c r="K13" s="30" t="s">
        <v>49</v>
      </c>
      <c r="L13" s="9">
        <f>I13*J13*K13*7.85/1000000</f>
        <v>0.49504454999999997</v>
      </c>
      <c r="M13" s="27">
        <f>0.276-M14</f>
        <v>0.26300000000000001</v>
      </c>
      <c r="N13" s="31">
        <f>L13-M13</f>
        <v>0.23204454999999996</v>
      </c>
      <c r="O13" s="32">
        <v>6.8</v>
      </c>
      <c r="P13" s="32">
        <v>3.4</v>
      </c>
      <c r="Q13" s="31">
        <f>(L13*O13-N13*P13)*H13</f>
        <v>2.57735147</v>
      </c>
      <c r="R13" s="11" t="s">
        <v>21</v>
      </c>
      <c r="S13" s="11" t="s">
        <v>46</v>
      </c>
      <c r="T13" s="11" t="s">
        <v>59</v>
      </c>
      <c r="U13" s="12">
        <v>1</v>
      </c>
      <c r="V13" s="13">
        <v>0.1</v>
      </c>
      <c r="W13" s="13">
        <v>1</v>
      </c>
      <c r="X13" s="13">
        <f>U13*V13/W13</f>
        <v>0.1</v>
      </c>
      <c r="Y13" s="66">
        <f>(Q17+X17)*1.2</f>
        <v>4.3768217639999998</v>
      </c>
      <c r="Z13" s="67">
        <f>Y13/1.13</f>
        <v>3.8732935964601771</v>
      </c>
      <c r="AA13" s="49">
        <f>M13/L13</f>
        <v>0.53126531743456229</v>
      </c>
      <c r="AB13" s="52"/>
      <c r="AC13" s="56">
        <v>13000</v>
      </c>
      <c r="AD13" s="55">
        <v>50000</v>
      </c>
      <c r="AE13" s="55">
        <f>AC13/AD13</f>
        <v>0.26</v>
      </c>
      <c r="AF13" s="55">
        <f>Z13+AE13</f>
        <v>4.1332935964601774</v>
      </c>
      <c r="AG13" s="44"/>
      <c r="AH13" s="45"/>
    </row>
    <row r="14" spans="1:34" s="14" customFormat="1" ht="18" customHeight="1">
      <c r="A14" s="60"/>
      <c r="B14" s="63"/>
      <c r="C14" s="63"/>
      <c r="D14" s="63"/>
      <c r="E14" s="26" t="s">
        <v>76</v>
      </c>
      <c r="F14" s="27"/>
      <c r="G14" s="28"/>
      <c r="H14" s="30" t="s">
        <v>58</v>
      </c>
      <c r="I14" s="27"/>
      <c r="J14" s="27"/>
      <c r="K14" s="30"/>
      <c r="L14" s="9"/>
      <c r="M14" s="27">
        <v>1.2999999999999999E-2</v>
      </c>
      <c r="N14" s="31"/>
      <c r="O14" s="32">
        <v>0.6</v>
      </c>
      <c r="P14" s="32"/>
      <c r="Q14" s="31">
        <f>H14*O14</f>
        <v>0.6</v>
      </c>
      <c r="R14" s="11" t="s">
        <v>19</v>
      </c>
      <c r="S14" s="11" t="s">
        <v>60</v>
      </c>
      <c r="T14" s="11" t="s">
        <v>59</v>
      </c>
      <c r="U14" s="12">
        <v>1</v>
      </c>
      <c r="V14" s="13">
        <v>7.0000000000000007E-2</v>
      </c>
      <c r="W14" s="13">
        <v>1</v>
      </c>
      <c r="X14" s="13">
        <f t="shared" ref="X14:X16" si="2">U14*V14/W14</f>
        <v>7.0000000000000007E-2</v>
      </c>
      <c r="Y14" s="66"/>
      <c r="Z14" s="67"/>
      <c r="AA14" s="50"/>
      <c r="AB14" s="53"/>
      <c r="AC14" s="57"/>
      <c r="AD14" s="45"/>
      <c r="AE14" s="55"/>
      <c r="AF14" s="55"/>
      <c r="AG14" s="44"/>
      <c r="AH14" s="45"/>
    </row>
    <row r="15" spans="1:34" s="14" customFormat="1" ht="18" customHeight="1">
      <c r="A15" s="60"/>
      <c r="B15" s="63"/>
      <c r="C15" s="63"/>
      <c r="D15" s="63"/>
      <c r="E15" s="26"/>
      <c r="F15" s="27"/>
      <c r="G15" s="28"/>
      <c r="H15" s="28"/>
      <c r="I15" s="27"/>
      <c r="J15" s="27"/>
      <c r="K15" s="30"/>
      <c r="L15" s="9"/>
      <c r="M15" s="27"/>
      <c r="N15" s="31"/>
      <c r="O15" s="32"/>
      <c r="P15" s="32"/>
      <c r="Q15" s="31"/>
      <c r="R15" s="11" t="s">
        <v>61</v>
      </c>
      <c r="S15" s="11" t="s">
        <v>47</v>
      </c>
      <c r="T15" s="11" t="s">
        <v>59</v>
      </c>
      <c r="U15" s="12">
        <v>1</v>
      </c>
      <c r="V15" s="13">
        <v>0.05</v>
      </c>
      <c r="W15" s="13">
        <v>1</v>
      </c>
      <c r="X15" s="13">
        <f t="shared" si="2"/>
        <v>0.05</v>
      </c>
      <c r="Y15" s="66"/>
      <c r="Z15" s="67"/>
      <c r="AA15" s="50"/>
      <c r="AB15" s="53"/>
      <c r="AC15" s="57"/>
      <c r="AD15" s="45"/>
      <c r="AE15" s="55"/>
      <c r="AF15" s="55"/>
      <c r="AG15" s="44"/>
      <c r="AH15" s="45"/>
    </row>
    <row r="16" spans="1:34" s="14" customFormat="1" ht="18" customHeight="1">
      <c r="A16" s="60"/>
      <c r="B16" s="63"/>
      <c r="C16" s="63"/>
      <c r="D16" s="63"/>
      <c r="E16" s="26"/>
      <c r="F16" s="27"/>
      <c r="G16" s="28"/>
      <c r="H16" s="28"/>
      <c r="I16" s="27"/>
      <c r="J16" s="27"/>
      <c r="K16" s="30"/>
      <c r="L16" s="9"/>
      <c r="M16" s="27"/>
      <c r="N16" s="31"/>
      <c r="O16" s="32"/>
      <c r="P16" s="32"/>
      <c r="Q16" s="31"/>
      <c r="R16" s="11" t="s">
        <v>71</v>
      </c>
      <c r="S16" s="11"/>
      <c r="T16" s="11"/>
      <c r="U16" s="12">
        <v>1</v>
      </c>
      <c r="V16" s="13">
        <v>0.25</v>
      </c>
      <c r="W16" s="13">
        <v>1</v>
      </c>
      <c r="X16" s="13">
        <f t="shared" si="2"/>
        <v>0.25</v>
      </c>
      <c r="Y16" s="66"/>
      <c r="Z16" s="67"/>
      <c r="AA16" s="51"/>
      <c r="AB16" s="54"/>
      <c r="AC16" s="57"/>
      <c r="AD16" s="45"/>
      <c r="AE16" s="55"/>
      <c r="AF16" s="55"/>
      <c r="AG16" s="44"/>
      <c r="AH16" s="45"/>
    </row>
    <row r="17" spans="1:34" s="25" customFormat="1" ht="22.95" customHeight="1">
      <c r="A17" s="61"/>
      <c r="B17" s="64"/>
      <c r="C17" s="64"/>
      <c r="D17" s="64"/>
      <c r="E17" s="46" t="s">
        <v>44</v>
      </c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8"/>
      <c r="Q17" s="15">
        <f>SUM(Q13:Q16)</f>
        <v>3.1773514700000001</v>
      </c>
      <c r="R17" s="16"/>
      <c r="S17" s="17"/>
      <c r="T17" s="17"/>
      <c r="U17" s="17"/>
      <c r="V17" s="18"/>
      <c r="W17" s="18"/>
      <c r="X17" s="19">
        <f>SUM(X13:X16)</f>
        <v>0.47000000000000003</v>
      </c>
      <c r="Y17" s="20"/>
      <c r="Z17" s="20"/>
      <c r="AA17" s="21"/>
      <c r="AB17" s="21"/>
      <c r="AC17" s="23"/>
      <c r="AD17" s="22"/>
      <c r="AE17" s="23"/>
      <c r="AF17" s="23"/>
      <c r="AG17" s="24"/>
      <c r="AH17" s="45"/>
    </row>
    <row r="18" spans="1:34" s="14" customFormat="1" ht="18" customHeight="1">
      <c r="A18" s="59">
        <v>4</v>
      </c>
      <c r="B18" s="62" t="s">
        <v>23</v>
      </c>
      <c r="C18" s="65"/>
      <c r="D18" s="62" t="s">
        <v>62</v>
      </c>
      <c r="E18" s="26" t="s">
        <v>62</v>
      </c>
      <c r="F18" s="27" t="s">
        <v>73</v>
      </c>
      <c r="G18" s="28"/>
      <c r="H18" s="30" t="s">
        <v>58</v>
      </c>
      <c r="I18" s="29">
        <f>348+6</f>
        <v>354</v>
      </c>
      <c r="J18" s="29">
        <f>90+6</f>
        <v>96</v>
      </c>
      <c r="K18" s="30" t="s">
        <v>49</v>
      </c>
      <c r="L18" s="9">
        <f>I18*J18*K18*7.85/1000000</f>
        <v>0.8003231999999999</v>
      </c>
      <c r="M18" s="27">
        <v>0.55400000000000005</v>
      </c>
      <c r="N18" s="31">
        <f>L18-M18</f>
        <v>0.24632319999999985</v>
      </c>
      <c r="O18" s="32">
        <v>6.8</v>
      </c>
      <c r="P18" s="32">
        <v>3.4</v>
      </c>
      <c r="Q18" s="31">
        <f>(L18*O18-N18*P18)*H18</f>
        <v>4.6046988799999999</v>
      </c>
      <c r="R18" s="11" t="s">
        <v>21</v>
      </c>
      <c r="S18" s="11" t="s">
        <v>63</v>
      </c>
      <c r="T18" s="11" t="s">
        <v>59</v>
      </c>
      <c r="U18" s="12">
        <v>1</v>
      </c>
      <c r="V18" s="13">
        <v>0.08</v>
      </c>
      <c r="W18" s="13">
        <v>1</v>
      </c>
      <c r="X18" s="13">
        <f>U18*V18/W18</f>
        <v>0.08</v>
      </c>
      <c r="Y18" s="66">
        <f>(Q22+X22)*1.2</f>
        <v>5.7536386560000006</v>
      </c>
      <c r="Z18" s="67">
        <f>Y18/1.13</f>
        <v>5.0917156247787618</v>
      </c>
      <c r="AA18" s="49">
        <f>M18/L18</f>
        <v>0.69222034298143564</v>
      </c>
      <c r="AB18" s="52"/>
      <c r="AC18" s="56">
        <v>22000</v>
      </c>
      <c r="AD18" s="55">
        <v>50000</v>
      </c>
      <c r="AE18" s="55">
        <f>AC18/AD18</f>
        <v>0.44</v>
      </c>
      <c r="AF18" s="55">
        <f>Z18+AE18</f>
        <v>5.5317156247787622</v>
      </c>
      <c r="AG18" s="44"/>
      <c r="AH18" s="45"/>
    </row>
    <row r="19" spans="1:34" s="14" customFormat="1" ht="18" customHeight="1">
      <c r="A19" s="60"/>
      <c r="B19" s="63"/>
      <c r="C19" s="63"/>
      <c r="D19" s="63"/>
      <c r="E19" s="26"/>
      <c r="F19" s="27"/>
      <c r="G19" s="28"/>
      <c r="H19" s="30"/>
      <c r="I19" s="27"/>
      <c r="J19" s="27"/>
      <c r="K19" s="30"/>
      <c r="L19" s="9"/>
      <c r="M19" s="27"/>
      <c r="N19" s="31"/>
      <c r="O19" s="32"/>
      <c r="P19" s="32"/>
      <c r="Q19" s="31"/>
      <c r="R19" s="11" t="s">
        <v>20</v>
      </c>
      <c r="S19" s="11" t="s">
        <v>63</v>
      </c>
      <c r="T19" s="11" t="s">
        <v>59</v>
      </c>
      <c r="U19" s="12">
        <v>1</v>
      </c>
      <c r="V19" s="13">
        <v>0.08</v>
      </c>
      <c r="W19" s="13">
        <v>1</v>
      </c>
      <c r="X19" s="13">
        <f t="shared" ref="X19:X20" si="3">U19*V19/W19</f>
        <v>0.08</v>
      </c>
      <c r="Y19" s="66"/>
      <c r="Z19" s="67"/>
      <c r="AA19" s="50"/>
      <c r="AB19" s="53"/>
      <c r="AC19" s="57"/>
      <c r="AD19" s="45"/>
      <c r="AE19" s="55"/>
      <c r="AF19" s="55"/>
      <c r="AG19" s="44"/>
      <c r="AH19" s="45"/>
    </row>
    <row r="20" spans="1:34" s="14" customFormat="1" ht="18" customHeight="1">
      <c r="A20" s="60"/>
      <c r="B20" s="63"/>
      <c r="C20" s="63"/>
      <c r="D20" s="63"/>
      <c r="E20" s="26"/>
      <c r="F20" s="27"/>
      <c r="G20" s="28"/>
      <c r="H20" s="28"/>
      <c r="I20" s="27"/>
      <c r="J20" s="27"/>
      <c r="K20" s="30"/>
      <c r="L20" s="9"/>
      <c r="M20" s="27"/>
      <c r="N20" s="31"/>
      <c r="O20" s="32"/>
      <c r="P20" s="32"/>
      <c r="Q20" s="31"/>
      <c r="R20" s="11" t="s">
        <v>22</v>
      </c>
      <c r="S20" s="11" t="s">
        <v>48</v>
      </c>
      <c r="T20" s="11" t="s">
        <v>59</v>
      </c>
      <c r="U20" s="12">
        <v>1</v>
      </c>
      <c r="V20" s="13">
        <v>0.03</v>
      </c>
      <c r="W20" s="13">
        <v>1</v>
      </c>
      <c r="X20" s="13">
        <f t="shared" si="3"/>
        <v>0.03</v>
      </c>
      <c r="Y20" s="66"/>
      <c r="Z20" s="67"/>
      <c r="AA20" s="50"/>
      <c r="AB20" s="53"/>
      <c r="AC20" s="57"/>
      <c r="AD20" s="45"/>
      <c r="AE20" s="55"/>
      <c r="AF20" s="55"/>
      <c r="AG20" s="44"/>
      <c r="AH20" s="45"/>
    </row>
    <row r="21" spans="1:34" s="14" customFormat="1" ht="18" customHeight="1">
      <c r="A21" s="60"/>
      <c r="B21" s="63"/>
      <c r="C21" s="63"/>
      <c r="D21" s="63"/>
      <c r="E21" s="26"/>
      <c r="F21" s="27"/>
      <c r="G21" s="28"/>
      <c r="H21" s="28"/>
      <c r="I21" s="27"/>
      <c r="J21" s="27"/>
      <c r="K21" s="30"/>
      <c r="L21" s="9"/>
      <c r="M21" s="27"/>
      <c r="N21" s="31"/>
      <c r="O21" s="32"/>
      <c r="P21" s="32"/>
      <c r="Q21" s="31"/>
      <c r="R21" s="11"/>
      <c r="S21" s="11"/>
      <c r="T21" s="11"/>
      <c r="U21" s="12"/>
      <c r="V21" s="13"/>
      <c r="W21" s="13"/>
      <c r="X21" s="13"/>
      <c r="Y21" s="66"/>
      <c r="Z21" s="67"/>
      <c r="AA21" s="51"/>
      <c r="AB21" s="54"/>
      <c r="AC21" s="57"/>
      <c r="AD21" s="45"/>
      <c r="AE21" s="55"/>
      <c r="AF21" s="55"/>
      <c r="AG21" s="44"/>
      <c r="AH21" s="45"/>
    </row>
    <row r="22" spans="1:34" s="25" customFormat="1" ht="22.95" customHeight="1">
      <c r="A22" s="61"/>
      <c r="B22" s="64"/>
      <c r="C22" s="64"/>
      <c r="D22" s="64"/>
      <c r="E22" s="46" t="s">
        <v>44</v>
      </c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8"/>
      <c r="Q22" s="15">
        <f>SUM(Q18:Q21)</f>
        <v>4.6046988799999999</v>
      </c>
      <c r="R22" s="16"/>
      <c r="S22" s="17"/>
      <c r="T22" s="17"/>
      <c r="U22" s="17"/>
      <c r="V22" s="18"/>
      <c r="W22" s="18"/>
      <c r="X22" s="19">
        <f>SUM(X18:X21)</f>
        <v>0.19</v>
      </c>
      <c r="Y22" s="20"/>
      <c r="Z22" s="20"/>
      <c r="AA22" s="21"/>
      <c r="AB22" s="21"/>
      <c r="AC22" s="23"/>
      <c r="AD22" s="22"/>
      <c r="AE22" s="23"/>
      <c r="AF22" s="23"/>
      <c r="AG22" s="24"/>
      <c r="AH22" s="45"/>
    </row>
    <row r="23" spans="1:34" s="14" customFormat="1" ht="18" customHeight="1">
      <c r="A23" s="59">
        <v>5</v>
      </c>
      <c r="B23" s="62" t="s">
        <v>24</v>
      </c>
      <c r="C23" s="65"/>
      <c r="D23" s="62" t="s">
        <v>64</v>
      </c>
      <c r="E23" s="26" t="s">
        <v>64</v>
      </c>
      <c r="F23" s="27" t="s">
        <v>25</v>
      </c>
      <c r="G23" s="28"/>
      <c r="H23" s="30" t="s">
        <v>58</v>
      </c>
      <c r="I23" s="27">
        <f>388+6</f>
        <v>394</v>
      </c>
      <c r="J23" s="29">
        <f>19+6</f>
        <v>25</v>
      </c>
      <c r="K23" s="30" t="s">
        <v>49</v>
      </c>
      <c r="L23" s="9">
        <f>I23*J23*K23*7.85/1000000</f>
        <v>0.23196749999999999</v>
      </c>
      <c r="M23" s="27">
        <v>0.115</v>
      </c>
      <c r="N23" s="31">
        <f>L23-M23</f>
        <v>0.11696749999999999</v>
      </c>
      <c r="O23" s="32">
        <v>6.8</v>
      </c>
      <c r="P23" s="32">
        <v>3.4</v>
      </c>
      <c r="Q23" s="31">
        <f>(L23*O23-N23*P23)*H23</f>
        <v>1.1796894999999998</v>
      </c>
      <c r="R23" s="11" t="s">
        <v>21</v>
      </c>
      <c r="S23" s="11" t="s">
        <v>63</v>
      </c>
      <c r="T23" s="11" t="s">
        <v>59</v>
      </c>
      <c r="U23" s="12">
        <v>1</v>
      </c>
      <c r="V23" s="13">
        <v>0.08</v>
      </c>
      <c r="W23" s="13">
        <v>1</v>
      </c>
      <c r="X23" s="13">
        <f>U23*V23/W23</f>
        <v>0.08</v>
      </c>
      <c r="Y23" s="66">
        <f>(Q27+X27)*1.2</f>
        <v>1.5416273999999996</v>
      </c>
      <c r="Z23" s="67">
        <f>Y23/1.13</f>
        <v>1.3642720353982298</v>
      </c>
      <c r="AA23" s="49">
        <f>M23/L23</f>
        <v>0.49575910418485353</v>
      </c>
      <c r="AB23" s="52"/>
      <c r="AC23" s="56">
        <v>13000</v>
      </c>
      <c r="AD23" s="55">
        <v>50000</v>
      </c>
      <c r="AE23" s="55">
        <f>AC23/AD23</f>
        <v>0.26</v>
      </c>
      <c r="AF23" s="55">
        <f>Z23+AE23</f>
        <v>1.6242720353982298</v>
      </c>
      <c r="AG23" s="44"/>
      <c r="AH23" s="45"/>
    </row>
    <row r="24" spans="1:34" s="14" customFormat="1" ht="18" customHeight="1">
      <c r="A24" s="60"/>
      <c r="B24" s="63"/>
      <c r="C24" s="63"/>
      <c r="D24" s="63"/>
      <c r="E24" s="26"/>
      <c r="F24" s="27"/>
      <c r="G24" s="28"/>
      <c r="H24" s="30"/>
      <c r="I24" s="27"/>
      <c r="J24" s="27"/>
      <c r="K24" s="30"/>
      <c r="L24" s="9"/>
      <c r="M24" s="27"/>
      <c r="N24" s="31"/>
      <c r="O24" s="32"/>
      <c r="P24" s="32"/>
      <c r="Q24" s="31"/>
      <c r="R24" s="11" t="s">
        <v>20</v>
      </c>
      <c r="S24" s="11" t="s">
        <v>47</v>
      </c>
      <c r="T24" s="11" t="s">
        <v>59</v>
      </c>
      <c r="U24" s="12">
        <v>1</v>
      </c>
      <c r="V24" s="13">
        <v>0.05</v>
      </c>
      <c r="W24" s="13">
        <v>2</v>
      </c>
      <c r="X24" s="13">
        <f t="shared" ref="X24" si="4">U24*V24/W24</f>
        <v>2.5000000000000001E-2</v>
      </c>
      <c r="Y24" s="66"/>
      <c r="Z24" s="67"/>
      <c r="AA24" s="50"/>
      <c r="AB24" s="53"/>
      <c r="AC24" s="57"/>
      <c r="AD24" s="45"/>
      <c r="AE24" s="55"/>
      <c r="AF24" s="55"/>
      <c r="AG24" s="44"/>
      <c r="AH24" s="45"/>
    </row>
    <row r="25" spans="1:34" s="14" customFormat="1" ht="18" customHeight="1">
      <c r="A25" s="60"/>
      <c r="B25" s="63"/>
      <c r="C25" s="63"/>
      <c r="D25" s="63"/>
      <c r="E25" s="26"/>
      <c r="F25" s="27"/>
      <c r="G25" s="28"/>
      <c r="H25" s="28"/>
      <c r="I25" s="27"/>
      <c r="J25" s="27"/>
      <c r="K25" s="30"/>
      <c r="L25" s="9"/>
      <c r="M25" s="27"/>
      <c r="N25" s="31"/>
      <c r="O25" s="32"/>
      <c r="P25" s="32"/>
      <c r="Q25" s="31"/>
      <c r="R25" s="11"/>
      <c r="S25" s="11"/>
      <c r="T25" s="11"/>
      <c r="U25" s="12"/>
      <c r="V25" s="13"/>
      <c r="W25" s="13"/>
      <c r="X25" s="13"/>
      <c r="Y25" s="66"/>
      <c r="Z25" s="67"/>
      <c r="AA25" s="50"/>
      <c r="AB25" s="53"/>
      <c r="AC25" s="57"/>
      <c r="AD25" s="45"/>
      <c r="AE25" s="55"/>
      <c r="AF25" s="55"/>
      <c r="AG25" s="44"/>
      <c r="AH25" s="45"/>
    </row>
    <row r="26" spans="1:34" s="14" customFormat="1" ht="18" customHeight="1">
      <c r="A26" s="60"/>
      <c r="B26" s="63"/>
      <c r="C26" s="63"/>
      <c r="D26" s="63"/>
      <c r="E26" s="26"/>
      <c r="F26" s="27"/>
      <c r="G26" s="28"/>
      <c r="H26" s="28"/>
      <c r="I26" s="27"/>
      <c r="J26" s="27"/>
      <c r="K26" s="30"/>
      <c r="L26" s="9"/>
      <c r="M26" s="27"/>
      <c r="N26" s="31"/>
      <c r="O26" s="32"/>
      <c r="P26" s="32"/>
      <c r="Q26" s="31"/>
      <c r="R26" s="11"/>
      <c r="S26" s="11"/>
      <c r="T26" s="11"/>
      <c r="U26" s="12"/>
      <c r="V26" s="13"/>
      <c r="W26" s="13"/>
      <c r="X26" s="13"/>
      <c r="Y26" s="66"/>
      <c r="Z26" s="67"/>
      <c r="AA26" s="51"/>
      <c r="AB26" s="54"/>
      <c r="AC26" s="57"/>
      <c r="AD26" s="45"/>
      <c r="AE26" s="55"/>
      <c r="AF26" s="55"/>
      <c r="AG26" s="44"/>
      <c r="AH26" s="45"/>
    </row>
    <row r="27" spans="1:34" s="25" customFormat="1" ht="22.95" customHeight="1">
      <c r="A27" s="61"/>
      <c r="B27" s="64"/>
      <c r="C27" s="64"/>
      <c r="D27" s="64"/>
      <c r="E27" s="46" t="s">
        <v>44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8"/>
      <c r="Q27" s="15">
        <f>SUM(Q23:Q26)</f>
        <v>1.1796894999999998</v>
      </c>
      <c r="R27" s="16"/>
      <c r="S27" s="17"/>
      <c r="T27" s="17"/>
      <c r="U27" s="17"/>
      <c r="V27" s="18"/>
      <c r="W27" s="18"/>
      <c r="X27" s="19">
        <f>SUM(X23:X26)</f>
        <v>0.10500000000000001</v>
      </c>
      <c r="Y27" s="20"/>
      <c r="Z27" s="20"/>
      <c r="AA27" s="21"/>
      <c r="AB27" s="21"/>
      <c r="AC27" s="23"/>
      <c r="AD27" s="22"/>
      <c r="AE27" s="23"/>
      <c r="AF27" s="23"/>
      <c r="AG27" s="24"/>
      <c r="AH27" s="45"/>
    </row>
    <row r="28" spans="1:34" s="14" customFormat="1" ht="31.2" customHeight="1">
      <c r="A28" s="59">
        <v>6</v>
      </c>
      <c r="B28" s="62" t="s">
        <v>65</v>
      </c>
      <c r="C28" s="65"/>
      <c r="D28" s="62" t="s">
        <v>78</v>
      </c>
      <c r="E28" s="26" t="s">
        <v>66</v>
      </c>
      <c r="F28" s="27" t="s">
        <v>77</v>
      </c>
      <c r="G28" s="28"/>
      <c r="H28" s="30" t="s">
        <v>58</v>
      </c>
      <c r="I28" s="27">
        <f>198+6</f>
        <v>204</v>
      </c>
      <c r="J28" s="27">
        <f>100+6</f>
        <v>106</v>
      </c>
      <c r="K28" s="30" t="s">
        <v>49</v>
      </c>
      <c r="L28" s="9">
        <f>I28*J28*K28*7.85/1000000</f>
        <v>0.50924519999999995</v>
      </c>
      <c r="M28" s="27">
        <f>0.329-M29</f>
        <v>0.318</v>
      </c>
      <c r="N28" s="31">
        <f>L28-M28</f>
        <v>0.19124519999999995</v>
      </c>
      <c r="O28" s="10">
        <v>6</v>
      </c>
      <c r="P28" s="32">
        <v>3.4</v>
      </c>
      <c r="Q28" s="31">
        <f>(L28*O28-N28*P28)*H28</f>
        <v>2.4052375199999996</v>
      </c>
      <c r="R28" s="11" t="s">
        <v>56</v>
      </c>
      <c r="S28" s="11" t="s">
        <v>63</v>
      </c>
      <c r="T28" s="11" t="s">
        <v>53</v>
      </c>
      <c r="U28" s="12">
        <v>1</v>
      </c>
      <c r="V28" s="13">
        <v>0.08</v>
      </c>
      <c r="W28" s="13">
        <v>1</v>
      </c>
      <c r="X28" s="13">
        <f>U28*V28/W28</f>
        <v>0.08</v>
      </c>
      <c r="Y28" s="66">
        <f>(Q32+X32)*1.2</f>
        <v>3.0302850239999994</v>
      </c>
      <c r="Z28" s="67">
        <f>Y28/1.13</f>
        <v>2.6816681628318584</v>
      </c>
      <c r="AA28" s="49">
        <f>M28/L28</f>
        <v>0.62445360309728992</v>
      </c>
      <c r="AB28" s="52"/>
      <c r="AC28" s="56">
        <v>32000</v>
      </c>
      <c r="AD28" s="55">
        <v>50000</v>
      </c>
      <c r="AE28" s="55">
        <f>AC28/AD28</f>
        <v>0.64</v>
      </c>
      <c r="AF28" s="55">
        <f>Z28+AE28</f>
        <v>3.3216681628318585</v>
      </c>
      <c r="AG28" s="44"/>
      <c r="AH28" s="45"/>
    </row>
    <row r="29" spans="1:34" s="14" customFormat="1" ht="18" customHeight="1">
      <c r="A29" s="60"/>
      <c r="B29" s="63"/>
      <c r="C29" s="63"/>
      <c r="D29" s="63"/>
      <c r="E29" s="26" t="s">
        <v>67</v>
      </c>
      <c r="F29" s="27"/>
      <c r="G29" s="28"/>
      <c r="H29" s="30" t="s">
        <v>58</v>
      </c>
      <c r="I29" s="27"/>
      <c r="J29" s="27"/>
      <c r="K29" s="30"/>
      <c r="L29" s="9"/>
      <c r="M29" s="27">
        <v>1.0999999999999999E-2</v>
      </c>
      <c r="N29" s="31"/>
      <c r="O29" s="32"/>
      <c r="P29" s="32"/>
      <c r="Q29" s="31"/>
      <c r="R29" s="11" t="s">
        <v>20</v>
      </c>
      <c r="S29" s="11" t="s">
        <v>63</v>
      </c>
      <c r="T29" s="11" t="s">
        <v>59</v>
      </c>
      <c r="U29" s="12">
        <v>1</v>
      </c>
      <c r="V29" s="13">
        <v>0.08</v>
      </c>
      <c r="W29" s="13">
        <v>2</v>
      </c>
      <c r="X29" s="13">
        <f t="shared" ref="X29" si="5">U29*V29/W29</f>
        <v>0.04</v>
      </c>
      <c r="Y29" s="66"/>
      <c r="Z29" s="67"/>
      <c r="AA29" s="50"/>
      <c r="AB29" s="53"/>
      <c r="AC29" s="57"/>
      <c r="AD29" s="45"/>
      <c r="AE29" s="55"/>
      <c r="AF29" s="55"/>
      <c r="AG29" s="44"/>
      <c r="AH29" s="45"/>
    </row>
    <row r="30" spans="1:34" s="14" customFormat="1" ht="18" customHeight="1">
      <c r="A30" s="60"/>
      <c r="B30" s="63"/>
      <c r="C30" s="63"/>
      <c r="D30" s="63"/>
      <c r="E30" s="26"/>
      <c r="F30" s="27"/>
      <c r="G30" s="28"/>
      <c r="H30" s="28"/>
      <c r="I30" s="27"/>
      <c r="J30" s="27"/>
      <c r="K30" s="30"/>
      <c r="L30" s="9"/>
      <c r="M30" s="27"/>
      <c r="N30" s="31"/>
      <c r="O30" s="32"/>
      <c r="P30" s="32"/>
      <c r="Q30" s="31"/>
      <c r="R30" s="11" t="s">
        <v>71</v>
      </c>
      <c r="S30" s="11"/>
      <c r="T30" s="11"/>
      <c r="U30" s="12"/>
      <c r="V30" s="13"/>
      <c r="W30" s="13"/>
      <c r="X30" s="13"/>
      <c r="Y30" s="66"/>
      <c r="Z30" s="67"/>
      <c r="AA30" s="50"/>
      <c r="AB30" s="53"/>
      <c r="AC30" s="57"/>
      <c r="AD30" s="45"/>
      <c r="AE30" s="55"/>
      <c r="AF30" s="55"/>
      <c r="AG30" s="44"/>
      <c r="AH30" s="45"/>
    </row>
    <row r="31" spans="1:34" s="14" customFormat="1" ht="18" customHeight="1">
      <c r="A31" s="60"/>
      <c r="B31" s="63"/>
      <c r="C31" s="63"/>
      <c r="D31" s="63"/>
      <c r="E31" s="26"/>
      <c r="F31" s="27"/>
      <c r="G31" s="28"/>
      <c r="H31" s="28"/>
      <c r="I31" s="27"/>
      <c r="J31" s="27"/>
      <c r="K31" s="30"/>
      <c r="L31" s="9"/>
      <c r="M31" s="27"/>
      <c r="N31" s="31"/>
      <c r="O31" s="32"/>
      <c r="P31" s="32"/>
      <c r="Q31" s="31"/>
      <c r="R31" s="11"/>
      <c r="S31" s="11"/>
      <c r="T31" s="11"/>
      <c r="U31" s="12"/>
      <c r="V31" s="13"/>
      <c r="W31" s="13"/>
      <c r="X31" s="13"/>
      <c r="Y31" s="66"/>
      <c r="Z31" s="67"/>
      <c r="AA31" s="51"/>
      <c r="AB31" s="54"/>
      <c r="AC31" s="57"/>
      <c r="AD31" s="45"/>
      <c r="AE31" s="55"/>
      <c r="AF31" s="55"/>
      <c r="AG31" s="44"/>
      <c r="AH31" s="45"/>
    </row>
    <row r="32" spans="1:34" s="25" customFormat="1" ht="22.95" customHeight="1">
      <c r="A32" s="61"/>
      <c r="B32" s="64"/>
      <c r="C32" s="64"/>
      <c r="D32" s="64"/>
      <c r="E32" s="46" t="s">
        <v>44</v>
      </c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8"/>
      <c r="Q32" s="15">
        <f>SUM(Q28:Q31)</f>
        <v>2.4052375199999996</v>
      </c>
      <c r="R32" s="16"/>
      <c r="S32" s="17"/>
      <c r="T32" s="17"/>
      <c r="U32" s="17"/>
      <c r="V32" s="18"/>
      <c r="W32" s="18"/>
      <c r="X32" s="19">
        <f>SUM(X28:X31)</f>
        <v>0.12</v>
      </c>
      <c r="Y32" s="20"/>
      <c r="Z32" s="20"/>
      <c r="AA32" s="21"/>
      <c r="AB32" s="21"/>
      <c r="AC32" s="57"/>
      <c r="AD32" s="22"/>
      <c r="AE32" s="23"/>
      <c r="AF32" s="23"/>
      <c r="AG32" s="24"/>
      <c r="AH32" s="45"/>
    </row>
    <row r="33" spans="1:34" s="14" customFormat="1" ht="31.2" customHeight="1">
      <c r="A33" s="59">
        <v>7</v>
      </c>
      <c r="B33" s="62" t="s">
        <v>68</v>
      </c>
      <c r="C33" s="65"/>
      <c r="D33" s="62" t="s">
        <v>79</v>
      </c>
      <c r="E33" s="26" t="s">
        <v>69</v>
      </c>
      <c r="F33" s="27" t="s">
        <v>77</v>
      </c>
      <c r="G33" s="28"/>
      <c r="H33" s="30" t="s">
        <v>58</v>
      </c>
      <c r="I33" s="27">
        <f>275+5</f>
        <v>280</v>
      </c>
      <c r="J33" s="27">
        <f>83+5</f>
        <v>88</v>
      </c>
      <c r="K33" s="30" t="s">
        <v>45</v>
      </c>
      <c r="L33" s="9">
        <f>I33*J33*K33*7.85/1000000</f>
        <v>0.48355999999999999</v>
      </c>
      <c r="M33" s="27">
        <v>0.27600000000000002</v>
      </c>
      <c r="N33" s="31">
        <f>L33-M33</f>
        <v>0.20755999999999997</v>
      </c>
      <c r="O33" s="43">
        <v>6</v>
      </c>
      <c r="P33" s="32">
        <v>3.4</v>
      </c>
      <c r="Q33" s="31">
        <f>(L33*O33-N33*P33)*H33</f>
        <v>2.1956560000000001</v>
      </c>
      <c r="R33" s="11" t="s">
        <v>56</v>
      </c>
      <c r="S33" s="11" t="s">
        <v>63</v>
      </c>
      <c r="T33" s="11" t="s">
        <v>53</v>
      </c>
      <c r="U33" s="12">
        <v>1</v>
      </c>
      <c r="V33" s="13">
        <v>0.08</v>
      </c>
      <c r="W33" s="13">
        <v>1</v>
      </c>
      <c r="X33" s="13">
        <f>U33*V33/W33</f>
        <v>0.08</v>
      </c>
      <c r="Y33" s="66">
        <f>(Q37+X37)*1.2</f>
        <v>2.7787872</v>
      </c>
      <c r="Z33" s="67">
        <f>Y33/1.13</f>
        <v>2.4591037168141594</v>
      </c>
      <c r="AA33" s="49">
        <f>M33/L33</f>
        <v>0.57076681280502939</v>
      </c>
      <c r="AB33" s="52"/>
      <c r="AC33" s="57"/>
      <c r="AD33" s="55">
        <v>50000</v>
      </c>
      <c r="AE33" s="55">
        <f>AC33/AD33</f>
        <v>0</v>
      </c>
      <c r="AF33" s="55">
        <f>Z33+AE33</f>
        <v>2.4591037168141594</v>
      </c>
      <c r="AG33" s="44"/>
      <c r="AH33" s="45" t="s">
        <v>80</v>
      </c>
    </row>
    <row r="34" spans="1:34" s="14" customFormat="1" ht="18" customHeight="1">
      <c r="A34" s="60"/>
      <c r="B34" s="63"/>
      <c r="C34" s="63"/>
      <c r="D34" s="63"/>
      <c r="E34" s="26" t="s">
        <v>67</v>
      </c>
      <c r="F34" s="27"/>
      <c r="G34" s="28"/>
      <c r="H34" s="30" t="s">
        <v>58</v>
      </c>
      <c r="I34" s="27"/>
      <c r="J34" s="27"/>
      <c r="K34" s="30"/>
      <c r="L34" s="9"/>
      <c r="M34" s="27">
        <v>1.0999999999999999E-2</v>
      </c>
      <c r="N34" s="31"/>
      <c r="O34" s="32"/>
      <c r="P34" s="32"/>
      <c r="Q34" s="31"/>
      <c r="R34" s="11" t="s">
        <v>20</v>
      </c>
      <c r="S34" s="11" t="s">
        <v>63</v>
      </c>
      <c r="T34" s="11" t="s">
        <v>59</v>
      </c>
      <c r="U34" s="12">
        <v>1</v>
      </c>
      <c r="V34" s="13">
        <v>0.08</v>
      </c>
      <c r="W34" s="13">
        <v>2</v>
      </c>
      <c r="X34" s="13">
        <f t="shared" ref="X34" si="6">U34*V34/W34</f>
        <v>0.04</v>
      </c>
      <c r="Y34" s="66"/>
      <c r="Z34" s="67"/>
      <c r="AA34" s="50"/>
      <c r="AB34" s="53"/>
      <c r="AC34" s="57"/>
      <c r="AD34" s="45"/>
      <c r="AE34" s="55"/>
      <c r="AF34" s="55"/>
      <c r="AG34" s="44"/>
      <c r="AH34" s="45"/>
    </row>
    <row r="35" spans="1:34" s="14" customFormat="1" ht="18" customHeight="1">
      <c r="A35" s="60"/>
      <c r="B35" s="63"/>
      <c r="C35" s="63"/>
      <c r="D35" s="63"/>
      <c r="E35" s="26"/>
      <c r="F35" s="27"/>
      <c r="G35" s="28"/>
      <c r="H35" s="28"/>
      <c r="I35" s="27"/>
      <c r="J35" s="27"/>
      <c r="K35" s="30"/>
      <c r="L35" s="9"/>
      <c r="M35" s="27"/>
      <c r="N35" s="31"/>
      <c r="O35" s="32"/>
      <c r="P35" s="32"/>
      <c r="Q35" s="31"/>
      <c r="R35" s="11" t="s">
        <v>71</v>
      </c>
      <c r="S35" s="11"/>
      <c r="T35" s="11"/>
      <c r="U35" s="12"/>
      <c r="V35" s="13"/>
      <c r="W35" s="13"/>
      <c r="X35" s="13"/>
      <c r="Y35" s="66"/>
      <c r="Z35" s="67"/>
      <c r="AA35" s="50"/>
      <c r="AB35" s="53"/>
      <c r="AC35" s="57"/>
      <c r="AD35" s="45"/>
      <c r="AE35" s="55"/>
      <c r="AF35" s="55"/>
      <c r="AG35" s="44"/>
      <c r="AH35" s="45"/>
    </row>
    <row r="36" spans="1:34" s="14" customFormat="1" ht="18" customHeight="1">
      <c r="A36" s="60"/>
      <c r="B36" s="63"/>
      <c r="C36" s="63"/>
      <c r="D36" s="63"/>
      <c r="E36" s="26"/>
      <c r="F36" s="27"/>
      <c r="G36" s="28"/>
      <c r="H36" s="28"/>
      <c r="I36" s="27"/>
      <c r="J36" s="27"/>
      <c r="K36" s="30"/>
      <c r="L36" s="9"/>
      <c r="M36" s="27"/>
      <c r="N36" s="31"/>
      <c r="O36" s="32"/>
      <c r="P36" s="32"/>
      <c r="Q36" s="31"/>
      <c r="R36" s="11"/>
      <c r="S36" s="11"/>
      <c r="T36" s="11"/>
      <c r="U36" s="12"/>
      <c r="V36" s="13"/>
      <c r="W36" s="13"/>
      <c r="X36" s="13"/>
      <c r="Y36" s="66"/>
      <c r="Z36" s="67"/>
      <c r="AA36" s="51"/>
      <c r="AB36" s="54"/>
      <c r="AC36" s="58"/>
      <c r="AD36" s="45"/>
      <c r="AE36" s="55"/>
      <c r="AF36" s="55"/>
      <c r="AG36" s="44"/>
      <c r="AH36" s="45"/>
    </row>
    <row r="37" spans="1:34" s="25" customFormat="1" ht="22.95" customHeight="1">
      <c r="A37" s="61"/>
      <c r="B37" s="64"/>
      <c r="C37" s="64"/>
      <c r="D37" s="64"/>
      <c r="E37" s="46" t="s">
        <v>44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8"/>
      <c r="Q37" s="15">
        <f>SUM(Q33:Q36)</f>
        <v>2.1956560000000001</v>
      </c>
      <c r="R37" s="16"/>
      <c r="S37" s="17"/>
      <c r="T37" s="17"/>
      <c r="U37" s="17"/>
      <c r="V37" s="18"/>
      <c r="W37" s="18"/>
      <c r="X37" s="19">
        <f>SUM(X33:X36)</f>
        <v>0.12</v>
      </c>
      <c r="Y37" s="20"/>
      <c r="Z37" s="20"/>
      <c r="AA37" s="21"/>
      <c r="AB37" s="21"/>
      <c r="AC37" s="23"/>
      <c r="AD37" s="22"/>
      <c r="AE37" s="23"/>
      <c r="AF37" s="23"/>
      <c r="AG37" s="24"/>
      <c r="AH37" s="45"/>
    </row>
    <row r="38" spans="1:34" s="33" customFormat="1">
      <c r="B38" s="34"/>
      <c r="C38" s="35"/>
      <c r="D38" s="35"/>
      <c r="F38" s="36"/>
      <c r="G38" s="37"/>
      <c r="H38" s="37"/>
      <c r="I38" s="37"/>
      <c r="J38" s="37"/>
      <c r="K38" s="37"/>
      <c r="L38" s="37"/>
      <c r="M38" s="37"/>
      <c r="N38" s="37"/>
      <c r="O38" s="38"/>
      <c r="V38" s="39"/>
      <c r="W38" s="39"/>
      <c r="X38" s="39"/>
      <c r="Z38" s="40"/>
      <c r="AA38" s="40"/>
      <c r="AB38" s="40"/>
    </row>
    <row r="39" spans="1:34" s="33" customFormat="1">
      <c r="B39" s="34"/>
      <c r="C39" s="35"/>
      <c r="D39" s="35"/>
      <c r="F39" s="36"/>
      <c r="G39" s="37"/>
      <c r="H39" s="37"/>
      <c r="I39" s="37"/>
      <c r="J39" s="37"/>
      <c r="K39" s="37"/>
      <c r="L39" s="37"/>
      <c r="M39" s="37"/>
      <c r="N39" s="37"/>
      <c r="O39" s="38"/>
      <c r="V39" s="39"/>
      <c r="W39" s="39"/>
      <c r="X39" s="39"/>
      <c r="Z39" s="40"/>
      <c r="AA39" s="40"/>
      <c r="AB39" s="40"/>
    </row>
    <row r="40" spans="1:34" s="33" customFormat="1">
      <c r="B40" s="34"/>
      <c r="C40" s="35"/>
      <c r="D40" s="35"/>
      <c r="F40" s="36"/>
      <c r="G40" s="37"/>
      <c r="H40" s="37"/>
      <c r="I40" s="37"/>
      <c r="J40" s="37"/>
      <c r="K40" s="37"/>
      <c r="L40" s="37"/>
      <c r="M40" s="37"/>
      <c r="N40" s="37"/>
      <c r="O40" s="41"/>
      <c r="V40" s="39"/>
      <c r="W40" s="39"/>
      <c r="X40" s="39"/>
      <c r="Z40" s="40"/>
      <c r="AA40" s="40"/>
      <c r="AB40" s="40"/>
    </row>
    <row r="41" spans="1:34" s="33" customFormat="1">
      <c r="B41" s="34"/>
      <c r="C41" s="35"/>
      <c r="D41" s="35"/>
      <c r="F41" s="36"/>
      <c r="G41" s="37"/>
      <c r="H41" s="37"/>
      <c r="I41" s="37"/>
      <c r="J41" s="37"/>
      <c r="K41" s="37"/>
      <c r="L41" s="37"/>
      <c r="M41" s="37"/>
      <c r="N41" s="37"/>
      <c r="O41" s="41"/>
      <c r="V41" s="39"/>
      <c r="W41" s="39"/>
      <c r="X41" s="39"/>
      <c r="Z41" s="40"/>
      <c r="AA41" s="40"/>
      <c r="AB41" s="40"/>
    </row>
    <row r="42" spans="1:34" s="33" customFormat="1">
      <c r="B42" s="34"/>
      <c r="C42" s="35"/>
      <c r="D42" s="35"/>
      <c r="F42" s="36"/>
      <c r="G42" s="37"/>
      <c r="H42" s="37"/>
      <c r="I42" s="37"/>
      <c r="J42" s="37"/>
      <c r="K42" s="37"/>
      <c r="L42" s="37"/>
      <c r="M42" s="37"/>
      <c r="N42" s="37"/>
      <c r="O42" s="41"/>
      <c r="V42" s="39"/>
      <c r="W42" s="39"/>
      <c r="X42" s="39"/>
      <c r="Z42" s="40"/>
      <c r="AA42" s="40"/>
      <c r="AB42" s="40"/>
    </row>
    <row r="43" spans="1:34" s="33" customFormat="1">
      <c r="B43" s="34"/>
      <c r="C43" s="35"/>
      <c r="D43" s="35"/>
      <c r="F43" s="36"/>
      <c r="G43" s="37"/>
      <c r="H43" s="37"/>
      <c r="I43" s="37"/>
      <c r="J43" s="37"/>
      <c r="K43" s="37"/>
      <c r="L43" s="37"/>
      <c r="M43" s="37"/>
      <c r="N43" s="37"/>
      <c r="O43" s="41"/>
      <c r="V43" s="39"/>
      <c r="W43" s="39"/>
      <c r="X43" s="39"/>
      <c r="Z43" s="40"/>
      <c r="AA43" s="40"/>
      <c r="AB43" s="40"/>
    </row>
    <row r="44" spans="1:34" s="33" customFormat="1">
      <c r="B44" s="34"/>
      <c r="C44" s="35"/>
      <c r="D44" s="35"/>
      <c r="F44" s="36"/>
      <c r="G44" s="37"/>
      <c r="H44" s="37"/>
      <c r="I44" s="37"/>
      <c r="J44" s="37"/>
      <c r="K44" s="37"/>
      <c r="L44" s="37"/>
      <c r="M44" s="37"/>
      <c r="N44" s="37"/>
      <c r="O44" s="41"/>
      <c r="V44" s="39"/>
      <c r="W44" s="39"/>
      <c r="X44" s="39"/>
      <c r="Z44" s="40"/>
      <c r="AA44" s="40"/>
      <c r="AB44" s="40"/>
    </row>
    <row r="45" spans="1:34" s="33" customFormat="1">
      <c r="B45" s="34"/>
      <c r="C45" s="35"/>
      <c r="D45" s="35"/>
      <c r="F45" s="36"/>
      <c r="G45" s="37"/>
      <c r="H45" s="37"/>
      <c r="I45" s="37"/>
      <c r="J45" s="37"/>
      <c r="K45" s="37"/>
      <c r="L45" s="37"/>
      <c r="M45" s="37"/>
      <c r="N45" s="37"/>
      <c r="O45" s="41"/>
      <c r="V45" s="39"/>
      <c r="W45" s="39"/>
      <c r="X45" s="39"/>
      <c r="Z45" s="40"/>
      <c r="AA45" s="40"/>
      <c r="AB45" s="40"/>
    </row>
    <row r="46" spans="1:34" s="33" customFormat="1">
      <c r="B46" s="34"/>
      <c r="C46" s="35"/>
      <c r="D46" s="35"/>
      <c r="F46" s="36"/>
      <c r="G46" s="37"/>
      <c r="H46" s="37"/>
      <c r="I46" s="37"/>
      <c r="J46" s="37"/>
      <c r="K46" s="37"/>
      <c r="L46" s="37"/>
      <c r="M46" s="37"/>
      <c r="N46" s="37"/>
      <c r="O46" s="41"/>
      <c r="V46" s="39"/>
      <c r="W46" s="39"/>
      <c r="X46" s="39"/>
      <c r="Z46" s="40"/>
      <c r="AA46" s="40"/>
      <c r="AB46" s="40"/>
    </row>
    <row r="47" spans="1:34" s="33" customFormat="1">
      <c r="B47" s="34"/>
      <c r="C47" s="35"/>
      <c r="D47" s="35"/>
      <c r="F47" s="36"/>
      <c r="G47" s="37"/>
      <c r="H47" s="37"/>
      <c r="I47" s="37"/>
      <c r="J47" s="37"/>
      <c r="K47" s="37"/>
      <c r="L47" s="37"/>
      <c r="M47" s="37"/>
      <c r="N47" s="37"/>
      <c r="O47" s="41"/>
      <c r="V47" s="39"/>
      <c r="W47" s="39"/>
      <c r="X47" s="39"/>
      <c r="Z47" s="40"/>
      <c r="AA47" s="40"/>
      <c r="AB47" s="40"/>
    </row>
    <row r="48" spans="1:34" s="33" customFormat="1">
      <c r="B48" s="34"/>
      <c r="C48" s="35"/>
      <c r="D48" s="35"/>
      <c r="F48" s="36"/>
      <c r="G48" s="37"/>
      <c r="H48" s="37"/>
      <c r="I48" s="37"/>
      <c r="J48" s="37"/>
      <c r="K48" s="37"/>
      <c r="L48" s="37"/>
      <c r="M48" s="37"/>
      <c r="N48" s="37"/>
      <c r="O48" s="41"/>
      <c r="V48" s="39"/>
      <c r="W48" s="39"/>
      <c r="X48" s="39"/>
      <c r="Z48" s="40"/>
      <c r="AA48" s="40"/>
      <c r="AB48" s="40"/>
    </row>
  </sheetData>
  <autoFilter ref="A2:XDI7" xr:uid="{00000000-0001-0000-0600-000000000000}"/>
  <mergeCells count="151">
    <mergeCell ref="G1:G2"/>
    <mergeCell ref="AE1:AE2"/>
    <mergeCell ref="AF1:AF2"/>
    <mergeCell ref="AG1:AG2"/>
    <mergeCell ref="AH1:AH2"/>
    <mergeCell ref="A3:A7"/>
    <mergeCell ref="B3:B7"/>
    <mergeCell ref="C3:C7"/>
    <mergeCell ref="D3:D7"/>
    <mergeCell ref="E3:E6"/>
    <mergeCell ref="F3:F6"/>
    <mergeCell ref="Z1:Z2"/>
    <mergeCell ref="AA1:AA2"/>
    <mergeCell ref="AB1:AB2"/>
    <mergeCell ref="AC1:AC2"/>
    <mergeCell ref="AD1:AD2"/>
    <mergeCell ref="I1:K1"/>
    <mergeCell ref="L1:N1"/>
    <mergeCell ref="O1:P1"/>
    <mergeCell ref="Q1:Q2"/>
    <mergeCell ref="R1:X1"/>
    <mergeCell ref="B1:B2"/>
    <mergeCell ref="C1:C2"/>
    <mergeCell ref="D1:D2"/>
    <mergeCell ref="M8:M11"/>
    <mergeCell ref="AF3:AF6"/>
    <mergeCell ref="AG3:AG6"/>
    <mergeCell ref="AH3:AH7"/>
    <mergeCell ref="E7:P7"/>
    <mergeCell ref="AA3:AA6"/>
    <mergeCell ref="AB3:AB6"/>
    <mergeCell ref="AD3:AD6"/>
    <mergeCell ref="AE3:AE6"/>
    <mergeCell ref="N3:N6"/>
    <mergeCell ref="O3:O6"/>
    <mergeCell ref="P3:P6"/>
    <mergeCell ref="Q3:Q6"/>
    <mergeCell ref="Y3:Y6"/>
    <mergeCell ref="Z3:Z6"/>
    <mergeCell ref="G3:G6"/>
    <mergeCell ref="I3:I6"/>
    <mergeCell ref="J3:J6"/>
    <mergeCell ref="K3:K6"/>
    <mergeCell ref="L3:L6"/>
    <mergeCell ref="M3:M6"/>
    <mergeCell ref="A8:A12"/>
    <mergeCell ref="B8:B12"/>
    <mergeCell ref="C8:C12"/>
    <mergeCell ref="D8:D12"/>
    <mergeCell ref="E8:E11"/>
    <mergeCell ref="AA18:AA21"/>
    <mergeCell ref="AB18:AB21"/>
    <mergeCell ref="AC18:AC21"/>
    <mergeCell ref="Z13:Z16"/>
    <mergeCell ref="AA13:AA16"/>
    <mergeCell ref="AB13:AB16"/>
    <mergeCell ref="Y13:Y16"/>
    <mergeCell ref="E12:P12"/>
    <mergeCell ref="Z8:Z11"/>
    <mergeCell ref="AA8:AA11"/>
    <mergeCell ref="AB8:AB11"/>
    <mergeCell ref="N8:N11"/>
    <mergeCell ref="O8:O11"/>
    <mergeCell ref="P8:P11"/>
    <mergeCell ref="Q8:Q11"/>
    <mergeCell ref="Y8:Y11"/>
    <mergeCell ref="A18:A22"/>
    <mergeCell ref="B18:B22"/>
    <mergeCell ref="C18:C22"/>
    <mergeCell ref="D18:D22"/>
    <mergeCell ref="Y18:Y21"/>
    <mergeCell ref="Z18:Z21"/>
    <mergeCell ref="AD13:AD16"/>
    <mergeCell ref="AE13:AE16"/>
    <mergeCell ref="AF13:AF16"/>
    <mergeCell ref="E17:P17"/>
    <mergeCell ref="A13:A17"/>
    <mergeCell ref="B13:B17"/>
    <mergeCell ref="C13:C17"/>
    <mergeCell ref="D13:D17"/>
    <mergeCell ref="AD18:AD21"/>
    <mergeCell ref="AE18:AE21"/>
    <mergeCell ref="AF18:AF21"/>
    <mergeCell ref="AG18:AG21"/>
    <mergeCell ref="AH18:AH22"/>
    <mergeCell ref="E22:P22"/>
    <mergeCell ref="H1:H2"/>
    <mergeCell ref="H3:H6"/>
    <mergeCell ref="H8:H11"/>
    <mergeCell ref="AC13:AC16"/>
    <mergeCell ref="AG13:AG16"/>
    <mergeCell ref="AH13:AH17"/>
    <mergeCell ref="F8:F11"/>
    <mergeCell ref="AG8:AG11"/>
    <mergeCell ref="AH8:AH12"/>
    <mergeCell ref="AC3:AC12"/>
    <mergeCell ref="AE8:AE11"/>
    <mergeCell ref="AF8:AF11"/>
    <mergeCell ref="AD8:AD11"/>
    <mergeCell ref="G8:G11"/>
    <mergeCell ref="I8:I11"/>
    <mergeCell ref="J8:J11"/>
    <mergeCell ref="K8:K11"/>
    <mergeCell ref="L8:L11"/>
    <mergeCell ref="Y1:Y2"/>
    <mergeCell ref="E1:E2"/>
    <mergeCell ref="F1:F2"/>
    <mergeCell ref="AG23:AG26"/>
    <mergeCell ref="AH23:AH27"/>
    <mergeCell ref="E27:P27"/>
    <mergeCell ref="A28:A32"/>
    <mergeCell ref="B28:B32"/>
    <mergeCell ref="C28:C32"/>
    <mergeCell ref="D28:D32"/>
    <mergeCell ref="Y28:Y31"/>
    <mergeCell ref="Z28:Z31"/>
    <mergeCell ref="AA23:AA26"/>
    <mergeCell ref="AB23:AB26"/>
    <mergeCell ref="AC23:AC26"/>
    <mergeCell ref="AD23:AD26"/>
    <mergeCell ref="AE23:AE26"/>
    <mergeCell ref="A23:A27"/>
    <mergeCell ref="B23:B27"/>
    <mergeCell ref="C23:C27"/>
    <mergeCell ref="D23:D27"/>
    <mergeCell ref="Y23:Y26"/>
    <mergeCell ref="Z23:Z26"/>
    <mergeCell ref="AF28:AF31"/>
    <mergeCell ref="AG28:AG31"/>
    <mergeCell ref="AH28:AH32"/>
    <mergeCell ref="A33:A37"/>
    <mergeCell ref="B33:B37"/>
    <mergeCell ref="C33:C37"/>
    <mergeCell ref="D33:D37"/>
    <mergeCell ref="Y33:Y36"/>
    <mergeCell ref="Z33:Z36"/>
    <mergeCell ref="AA28:AA31"/>
    <mergeCell ref="AB28:AB31"/>
    <mergeCell ref="AF23:AF26"/>
    <mergeCell ref="AD28:AD31"/>
    <mergeCell ref="AE28:AE31"/>
    <mergeCell ref="AF33:AF36"/>
    <mergeCell ref="AG33:AG36"/>
    <mergeCell ref="AH33:AH37"/>
    <mergeCell ref="E37:P37"/>
    <mergeCell ref="AA33:AA36"/>
    <mergeCell ref="AB33:AB36"/>
    <mergeCell ref="AD33:AD36"/>
    <mergeCell ref="AE33:AE36"/>
    <mergeCell ref="AC28:AC36"/>
    <mergeCell ref="E32:P32"/>
  </mergeCells>
  <phoneticPr fontId="14" type="noConversion"/>
  <conditionalFormatting sqref="G3 I3:K3">
    <cfRule type="duplicateValues" dxfId="8" priority="13"/>
  </conditionalFormatting>
  <conditionalFormatting sqref="C38:D1048576">
    <cfRule type="duplicateValues" dxfId="7" priority="14"/>
  </conditionalFormatting>
  <conditionalFormatting sqref="G8:H8">
    <cfRule type="duplicateValues" dxfId="6" priority="7"/>
  </conditionalFormatting>
  <conditionalFormatting sqref="G13:K13">
    <cfRule type="duplicateValues" dxfId="5" priority="6"/>
  </conditionalFormatting>
  <conditionalFormatting sqref="G18:K18">
    <cfRule type="duplicateValues" dxfId="4" priority="5"/>
  </conditionalFormatting>
  <conditionalFormatting sqref="G23:K23">
    <cfRule type="duplicateValues" dxfId="3" priority="4"/>
  </conditionalFormatting>
  <conditionalFormatting sqref="G28:K28">
    <cfRule type="duplicateValues" dxfId="2" priority="3"/>
  </conditionalFormatting>
  <conditionalFormatting sqref="G33:K33">
    <cfRule type="duplicateValues" dxfId="1" priority="2"/>
  </conditionalFormatting>
  <conditionalFormatting sqref="I8:K8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43" orientation="landscape" horizontalDpi="200" verticalDpi="300" r:id="rId1"/>
  <colBreaks count="1" manualBreakCount="1">
    <brk id="33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4.4"/>
  <sheetData/>
  <phoneticPr fontId="14" type="noConversion"/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成本核算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2006-09-13T11:21:00Z</dcterms:created>
  <dcterms:modified xsi:type="dcterms:W3CDTF">2022-04-21T10:37:25Z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