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3"/>
  </bookViews>
  <sheets>
    <sheet name="费用详情" sheetId="1" r:id="rId1"/>
    <sheet name="分摊方式" sheetId="2" r:id="rId2"/>
    <sheet name="Sheet3" sheetId="3" r:id="rId3"/>
    <sheet name="分摊日期及金额" sheetId="4" r:id="rId4"/>
  </sheets>
  <definedNames>
    <definedName name="_xlnm.Print_Area" localSheetId="3">分摊日期及金额!$A$1:$M$28</definedName>
  </definedNames>
  <calcPr calcId="145621"/>
</workbook>
</file>

<file path=xl/calcChain.xml><?xml version="1.0" encoding="utf-8"?>
<calcChain xmlns="http://schemas.openxmlformats.org/spreadsheetml/2006/main">
  <c r="L17" i="4" l="1"/>
  <c r="L15" i="4" l="1"/>
  <c r="L16" i="4"/>
  <c r="K15" i="4"/>
  <c r="K16" i="4"/>
  <c r="J15" i="4"/>
  <c r="J16" i="4"/>
  <c r="G14" i="4"/>
  <c r="G15" i="4"/>
  <c r="G16" i="4"/>
  <c r="G13" i="4"/>
  <c r="K14" i="4"/>
  <c r="K13" i="4"/>
  <c r="J14" i="4"/>
  <c r="J13" i="4"/>
  <c r="L14" i="4"/>
  <c r="L13" i="4"/>
  <c r="J11" i="4" l="1"/>
  <c r="L11" i="4" s="1"/>
  <c r="J12" i="4"/>
  <c r="K12" i="4"/>
  <c r="K11" i="4"/>
  <c r="L12" i="4" l="1"/>
  <c r="K9" i="4"/>
  <c r="J9" i="4"/>
  <c r="L9" i="4" s="1"/>
  <c r="K8" i="4"/>
  <c r="J8" i="4"/>
  <c r="L8" i="4" l="1"/>
  <c r="K10" i="4"/>
  <c r="J10" i="4"/>
  <c r="L10" i="4" l="1"/>
  <c r="J6" i="4"/>
  <c r="L6" i="4" s="1"/>
  <c r="J7" i="4"/>
  <c r="L7" i="4" s="1"/>
  <c r="K7" i="4"/>
  <c r="K17" i="4" s="1"/>
  <c r="I3" i="4"/>
  <c r="J3" i="4"/>
  <c r="I4" i="4"/>
  <c r="J4" i="4" s="1"/>
  <c r="L4" i="4" s="1"/>
  <c r="I5" i="4"/>
  <c r="J5" i="4" s="1"/>
  <c r="L4" i="2"/>
  <c r="L5" i="2"/>
  <c r="L3" i="2"/>
  <c r="L6" i="2"/>
  <c r="J4" i="2"/>
  <c r="J5" i="2"/>
  <c r="J3" i="2"/>
  <c r="I4" i="2"/>
  <c r="I5" i="2"/>
  <c r="I3" i="2"/>
  <c r="K6" i="2"/>
  <c r="F3" i="1"/>
  <c r="F6" i="1"/>
  <c r="F5" i="1"/>
  <c r="F4" i="1"/>
  <c r="E6" i="1"/>
  <c r="D6" i="1"/>
  <c r="J6" i="2"/>
  <c r="L3" i="4" l="1"/>
  <c r="J17" i="4"/>
  <c r="L5" i="4"/>
</calcChain>
</file>

<file path=xl/sharedStrings.xml><?xml version="1.0" encoding="utf-8"?>
<sst xmlns="http://schemas.openxmlformats.org/spreadsheetml/2006/main" count="97" uniqueCount="42">
  <si>
    <t>序号</t>
    <phoneticPr fontId="1" type="noConversion"/>
  </si>
  <si>
    <t>测试项目</t>
    <phoneticPr fontId="1" type="noConversion"/>
  </si>
  <si>
    <t>原料名称</t>
    <phoneticPr fontId="1" type="noConversion"/>
  </si>
  <si>
    <t>ASA</t>
    <phoneticPr fontId="1" type="noConversion"/>
  </si>
  <si>
    <t>PA6-GF30&amp;50</t>
    <phoneticPr fontId="1" type="noConversion"/>
  </si>
  <si>
    <t>备注</t>
    <phoneticPr fontId="1" type="noConversion"/>
  </si>
  <si>
    <t>耐化学药剂及保养测试</t>
    <phoneticPr fontId="1" type="noConversion"/>
  </si>
  <si>
    <t>发票差额</t>
    <phoneticPr fontId="1" type="noConversion"/>
  </si>
  <si>
    <t>人工风化机械性能</t>
    <phoneticPr fontId="1" type="noConversion"/>
  </si>
  <si>
    <t>耐化学测试剂测试费</t>
    <phoneticPr fontId="1" type="noConversion"/>
  </si>
  <si>
    <t>总额</t>
    <phoneticPr fontId="1" type="noConversion"/>
  </si>
  <si>
    <t>测试费用</t>
    <phoneticPr fontId="1" type="noConversion"/>
  </si>
  <si>
    <t>按规定应承担的费用</t>
    <phoneticPr fontId="1" type="noConversion"/>
  </si>
  <si>
    <t>原材料测试清单及应承担费用详情</t>
    <phoneticPr fontId="1" type="noConversion"/>
  </si>
  <si>
    <t>订单号</t>
    <phoneticPr fontId="1" type="noConversion"/>
  </si>
  <si>
    <t>分摊额</t>
    <phoneticPr fontId="1" type="noConversion"/>
  </si>
  <si>
    <t>订单日期</t>
    <phoneticPr fontId="1" type="noConversion"/>
  </si>
  <si>
    <t>SZ20210074</t>
    <phoneticPr fontId="1" type="noConversion"/>
  </si>
  <si>
    <t>订单物料名称</t>
    <phoneticPr fontId="1" type="noConversion"/>
  </si>
  <si>
    <t>2021.3.30</t>
    <phoneticPr fontId="1" type="noConversion"/>
  </si>
  <si>
    <t>PA6+GF30</t>
    <phoneticPr fontId="1" type="noConversion"/>
  </si>
  <si>
    <t>订单数量</t>
    <phoneticPr fontId="1" type="noConversion"/>
  </si>
  <si>
    <t>订单额</t>
    <phoneticPr fontId="1" type="noConversion"/>
  </si>
  <si>
    <t>单位</t>
    <phoneticPr fontId="1" type="noConversion"/>
  </si>
  <si>
    <t>KG</t>
    <phoneticPr fontId="1" type="noConversion"/>
  </si>
  <si>
    <t>运费</t>
    <phoneticPr fontId="1" type="noConversion"/>
  </si>
  <si>
    <t>开票额</t>
    <phoneticPr fontId="1" type="noConversion"/>
  </si>
  <si>
    <t>SZ20210169</t>
    <phoneticPr fontId="1" type="noConversion"/>
  </si>
  <si>
    <t>2021.6.20</t>
    <phoneticPr fontId="1" type="noConversion"/>
  </si>
  <si>
    <t>SZ20210218</t>
    <phoneticPr fontId="1" type="noConversion"/>
  </si>
  <si>
    <t>2021.7.28</t>
    <phoneticPr fontId="1" type="noConversion"/>
  </si>
  <si>
    <t>未税单价</t>
    <phoneticPr fontId="1" type="noConversion"/>
  </si>
  <si>
    <t>含税单价</t>
    <phoneticPr fontId="1" type="noConversion"/>
  </si>
  <si>
    <t>已下订单及分摊额</t>
    <phoneticPr fontId="1" type="noConversion"/>
  </si>
  <si>
    <t>已减去不合格的PA6-GF50测试费</t>
    <phoneticPr fontId="1" type="noConversion"/>
  </si>
  <si>
    <t>SZ20210287</t>
    <phoneticPr fontId="1" type="noConversion"/>
  </si>
  <si>
    <t>SZ20210259</t>
    <phoneticPr fontId="1" type="noConversion"/>
  </si>
  <si>
    <t>2021.8.16</t>
    <phoneticPr fontId="1" type="noConversion"/>
  </si>
  <si>
    <t>运费（未税）</t>
    <phoneticPr fontId="1" type="noConversion"/>
  </si>
  <si>
    <t>经双方协商，含税价按25.5计算</t>
    <phoneticPr fontId="1" type="noConversion"/>
  </si>
  <si>
    <t>北京奇美玉隆试验费分摊起已下订单金额及试验费分摊额</t>
    <phoneticPr fontId="1" type="noConversion"/>
  </si>
  <si>
    <t>截止到2022年4月20日底试验费分摊额12212，详细见分摊协议，8月以后每公斤分摊3元（含税价格），本次结账金额26717.5元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</si>
</sst>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6"/>
      <color theme="1"/>
      <name val="宋体"/>
      <family val="3"/>
      <charset val="134"/>
      <scheme val="minor"/>
    </font>
    <font>
      <sz val="16"/>
      <color theme="1"/>
      <name val="微软雅黑"/>
      <family val="2"/>
      <charset val="134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9">
    <xf numFmtId="0" fontId="0" fillId="0" borderId="0" xfId="0"/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/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/>
    <xf numFmtId="176" fontId="6" fillId="0" borderId="0" xfId="0" applyNumberFormat="1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0" xfId="0" applyFill="1"/>
  </cellXfs>
  <cellStyles count="2">
    <cellStyle name="_x000a_mouse.drv=lm" xfId="1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6"/>
  <sheetViews>
    <sheetView workbookViewId="0">
      <selection activeCell="G23" sqref="G23"/>
    </sheetView>
  </sheetViews>
  <sheetFormatPr defaultRowHeight="13.5" x14ac:dyDescent="0.15"/>
  <cols>
    <col min="2" max="2" width="12.75" bestFit="1" customWidth="1"/>
    <col min="3" max="3" width="21.375" bestFit="1" customWidth="1"/>
    <col min="6" max="6" width="19.25" bestFit="1" customWidth="1"/>
    <col min="7" max="7" width="17.875" customWidth="1"/>
  </cols>
  <sheetData>
    <row r="1" spans="1:7" ht="46.5" customHeight="1" x14ac:dyDescent="0.15">
      <c r="A1" s="16" t="s">
        <v>13</v>
      </c>
      <c r="B1" s="17"/>
      <c r="C1" s="17"/>
      <c r="D1" s="17"/>
      <c r="E1" s="17"/>
      <c r="F1" s="17"/>
      <c r="G1" s="17"/>
    </row>
    <row r="2" spans="1:7" ht="29.25" customHeight="1" x14ac:dyDescent="0.15">
      <c r="A2" s="1" t="s">
        <v>0</v>
      </c>
      <c r="B2" s="1" t="s">
        <v>2</v>
      </c>
      <c r="C2" s="1" t="s">
        <v>1</v>
      </c>
      <c r="D2" s="1" t="s">
        <v>11</v>
      </c>
      <c r="E2" s="1" t="s">
        <v>7</v>
      </c>
      <c r="F2" s="1" t="s">
        <v>12</v>
      </c>
      <c r="G2" s="1" t="s">
        <v>5</v>
      </c>
    </row>
    <row r="3" spans="1:7" ht="21" customHeight="1" x14ac:dyDescent="0.15">
      <c r="A3" s="1">
        <v>1</v>
      </c>
      <c r="B3" s="1" t="s">
        <v>3</v>
      </c>
      <c r="C3" s="1" t="s">
        <v>6</v>
      </c>
      <c r="D3" s="1">
        <v>8480</v>
      </c>
      <c r="E3" s="1">
        <v>594</v>
      </c>
      <c r="F3" s="1">
        <f>8480+E3</f>
        <v>9074</v>
      </c>
      <c r="G3" s="1"/>
    </row>
    <row r="4" spans="1:7" ht="24" customHeight="1" x14ac:dyDescent="0.15">
      <c r="A4" s="1">
        <v>2</v>
      </c>
      <c r="B4" s="15" t="s">
        <v>4</v>
      </c>
      <c r="C4" s="1" t="s">
        <v>8</v>
      </c>
      <c r="D4" s="1">
        <v>35000</v>
      </c>
      <c r="E4" s="1">
        <v>2450</v>
      </c>
      <c r="F4" s="1">
        <f>D4/2+E4/2</f>
        <v>18725</v>
      </c>
      <c r="G4" s="18" t="s">
        <v>34</v>
      </c>
    </row>
    <row r="5" spans="1:7" ht="21.75" customHeight="1" x14ac:dyDescent="0.15">
      <c r="A5" s="1">
        <v>3</v>
      </c>
      <c r="B5" s="15"/>
      <c r="C5" s="1" t="s">
        <v>9</v>
      </c>
      <c r="D5" s="1">
        <v>16146</v>
      </c>
      <c r="E5" s="1">
        <v>1130</v>
      </c>
      <c r="F5" s="1">
        <f>D5/2+E5/2</f>
        <v>8638</v>
      </c>
      <c r="G5" s="19"/>
    </row>
    <row r="6" spans="1:7" ht="37.5" customHeight="1" x14ac:dyDescent="0.15">
      <c r="A6" s="15" t="s">
        <v>10</v>
      </c>
      <c r="B6" s="15"/>
      <c r="C6" s="15"/>
      <c r="D6" s="1">
        <f>SUM(D3:D5)</f>
        <v>59626</v>
      </c>
      <c r="E6" s="1">
        <f>SUM(E3:E5)</f>
        <v>4174</v>
      </c>
      <c r="F6" s="1">
        <f>SUM(F3:F5)</f>
        <v>36437</v>
      </c>
      <c r="G6" s="1"/>
    </row>
  </sheetData>
  <mergeCells count="4">
    <mergeCell ref="B4:B5"/>
    <mergeCell ref="A6:C6"/>
    <mergeCell ref="A1:G1"/>
    <mergeCell ref="G4:G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7"/>
  <sheetViews>
    <sheetView zoomScaleNormal="100" workbookViewId="0">
      <selection activeCell="M3" sqref="M3"/>
    </sheetView>
  </sheetViews>
  <sheetFormatPr defaultRowHeight="13.5" x14ac:dyDescent="0.15"/>
  <cols>
    <col min="1" max="1" width="5.25" bestFit="1" customWidth="1"/>
    <col min="2" max="2" width="11.625" bestFit="1" customWidth="1"/>
    <col min="3" max="3" width="10.5" bestFit="1" customWidth="1"/>
    <col min="4" max="4" width="13" bestFit="1" customWidth="1"/>
    <col min="5" max="5" width="9" bestFit="1" customWidth="1"/>
    <col min="6" max="6" width="9" customWidth="1"/>
    <col min="7" max="7" width="8" customWidth="1"/>
    <col min="8" max="8" width="8.5" customWidth="1"/>
    <col min="9" max="9" width="8.625" customWidth="1"/>
    <col min="10" max="10" width="9.5" bestFit="1" customWidth="1"/>
    <col min="11" max="11" width="8.375" customWidth="1"/>
    <col min="12" max="12" width="11.625" style="3" bestFit="1" customWidth="1"/>
  </cols>
  <sheetData>
    <row r="1" spans="1:13" ht="39" customHeight="1" x14ac:dyDescent="0.15">
      <c r="A1" s="23" t="s">
        <v>33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36.75" customHeight="1" x14ac:dyDescent="0.15">
      <c r="A2" s="1" t="s">
        <v>0</v>
      </c>
      <c r="B2" s="1" t="s">
        <v>14</v>
      </c>
      <c r="C2" s="1" t="s">
        <v>16</v>
      </c>
      <c r="D2" s="1" t="s">
        <v>18</v>
      </c>
      <c r="E2" s="1" t="s">
        <v>21</v>
      </c>
      <c r="F2" s="1" t="s">
        <v>23</v>
      </c>
      <c r="G2" s="1" t="s">
        <v>31</v>
      </c>
      <c r="H2" s="1" t="s">
        <v>25</v>
      </c>
      <c r="I2" s="1" t="s">
        <v>32</v>
      </c>
      <c r="J2" s="1" t="s">
        <v>22</v>
      </c>
      <c r="K2" s="1" t="s">
        <v>15</v>
      </c>
      <c r="L2" s="2" t="s">
        <v>26</v>
      </c>
      <c r="M2" s="1" t="s">
        <v>5</v>
      </c>
    </row>
    <row r="3" spans="1:13" ht="21.75" customHeight="1" x14ac:dyDescent="0.15">
      <c r="A3" s="1">
        <v>1</v>
      </c>
      <c r="B3" s="1" t="s">
        <v>17</v>
      </c>
      <c r="C3" s="1" t="s">
        <v>19</v>
      </c>
      <c r="D3" s="1" t="s">
        <v>20</v>
      </c>
      <c r="E3" s="1">
        <v>100</v>
      </c>
      <c r="F3" s="1" t="s">
        <v>24</v>
      </c>
      <c r="G3" s="1">
        <v>16.96</v>
      </c>
      <c r="H3" s="1">
        <v>3</v>
      </c>
      <c r="I3" s="1">
        <f>(G3+H3)*1.13</f>
        <v>22.5548</v>
      </c>
      <c r="J3" s="1">
        <f>E3*I3</f>
        <v>2255.48</v>
      </c>
      <c r="K3" s="1">
        <v>726</v>
      </c>
      <c r="L3" s="2">
        <f>J3+K3</f>
        <v>2981.48</v>
      </c>
      <c r="M3" s="1"/>
    </row>
    <row r="4" spans="1:13" ht="21.75" customHeight="1" x14ac:dyDescent="0.15">
      <c r="A4" s="1">
        <v>2</v>
      </c>
      <c r="B4" s="1" t="s">
        <v>27</v>
      </c>
      <c r="C4" s="1" t="s">
        <v>28</v>
      </c>
      <c r="D4" s="1" t="s">
        <v>20</v>
      </c>
      <c r="E4" s="1">
        <v>50</v>
      </c>
      <c r="F4" s="1" t="s">
        <v>24</v>
      </c>
      <c r="G4" s="1">
        <v>16.96</v>
      </c>
      <c r="H4" s="1">
        <v>3</v>
      </c>
      <c r="I4" s="1">
        <f t="shared" ref="I4:I5" si="0">(G4+H4)*1.13</f>
        <v>22.5548</v>
      </c>
      <c r="J4" s="1">
        <f t="shared" ref="J4:J5" si="1">E4*I4</f>
        <v>1127.74</v>
      </c>
      <c r="K4" s="1">
        <v>711</v>
      </c>
      <c r="L4" s="2">
        <f t="shared" ref="L4:L5" si="2">J4+K4</f>
        <v>1838.74</v>
      </c>
      <c r="M4" s="1"/>
    </row>
    <row r="5" spans="1:13" ht="21.75" customHeight="1" x14ac:dyDescent="0.15">
      <c r="A5" s="1">
        <v>3</v>
      </c>
      <c r="B5" s="1" t="s">
        <v>29</v>
      </c>
      <c r="C5" s="1" t="s">
        <v>30</v>
      </c>
      <c r="D5" s="1" t="s">
        <v>3</v>
      </c>
      <c r="E5" s="1">
        <v>350</v>
      </c>
      <c r="F5" s="1" t="s">
        <v>24</v>
      </c>
      <c r="G5" s="1">
        <v>19</v>
      </c>
      <c r="H5" s="1">
        <v>3</v>
      </c>
      <c r="I5" s="1">
        <f t="shared" si="0"/>
        <v>24.86</v>
      </c>
      <c r="J5" s="1">
        <f t="shared" si="1"/>
        <v>8701</v>
      </c>
      <c r="K5" s="1">
        <v>5000</v>
      </c>
      <c r="L5" s="2">
        <f t="shared" si="2"/>
        <v>13701</v>
      </c>
      <c r="M5" s="1"/>
    </row>
    <row r="6" spans="1:13" ht="29.25" customHeight="1" x14ac:dyDescent="0.15">
      <c r="A6" s="20" t="s">
        <v>10</v>
      </c>
      <c r="B6" s="21"/>
      <c r="C6" s="21"/>
      <c r="D6" s="21"/>
      <c r="E6" s="21"/>
      <c r="F6" s="21"/>
      <c r="G6" s="21"/>
      <c r="H6" s="22"/>
      <c r="I6" s="4"/>
      <c r="J6" s="1">
        <f t="shared" ref="J6:K6" si="3">SUM(J3:J5)</f>
        <v>12084.220000000001</v>
      </c>
      <c r="K6" s="1">
        <f t="shared" si="3"/>
        <v>6437</v>
      </c>
      <c r="L6" s="2">
        <f>SUM(L3:L5)</f>
        <v>18521.22</v>
      </c>
      <c r="M6" s="1"/>
    </row>
    <row r="7" spans="1:13" ht="21.75" customHeight="1" x14ac:dyDescent="0.15"/>
  </sheetData>
  <mergeCells count="2">
    <mergeCell ref="A6:H6"/>
    <mergeCell ref="A1:M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M23"/>
  <sheetViews>
    <sheetView tabSelected="1" zoomScaleNormal="100" workbookViewId="0">
      <selection activeCell="M12" sqref="M12"/>
    </sheetView>
  </sheetViews>
  <sheetFormatPr defaultRowHeight="13.5" x14ac:dyDescent="0.15"/>
  <cols>
    <col min="1" max="1" width="5.25" bestFit="1" customWidth="1"/>
    <col min="2" max="2" width="16.25" customWidth="1"/>
    <col min="3" max="3" width="14.875" customWidth="1"/>
    <col min="4" max="4" width="13" bestFit="1" customWidth="1"/>
    <col min="5" max="5" width="9" bestFit="1" customWidth="1"/>
    <col min="6" max="6" width="10.5" bestFit="1" customWidth="1"/>
    <col min="7" max="7" width="8" customWidth="1"/>
    <col min="8" max="8" width="12.125" customWidth="1"/>
    <col min="9" max="9" width="8.625" customWidth="1"/>
    <col min="10" max="10" width="9.5" bestFit="1" customWidth="1"/>
    <col min="11" max="11" width="8.375" customWidth="1"/>
    <col min="12" max="12" width="11.625" style="3" bestFit="1" customWidth="1"/>
    <col min="13" max="13" width="34.125" customWidth="1"/>
  </cols>
  <sheetData>
    <row r="1" spans="1:13" ht="39" customHeight="1" x14ac:dyDescent="0.15">
      <c r="A1" s="23" t="s">
        <v>40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36.75" customHeight="1" x14ac:dyDescent="0.15">
      <c r="A2" s="5" t="s">
        <v>0</v>
      </c>
      <c r="B2" s="5" t="s">
        <v>14</v>
      </c>
      <c r="C2" s="5" t="s">
        <v>16</v>
      </c>
      <c r="D2" s="5" t="s">
        <v>18</v>
      </c>
      <c r="E2" s="5" t="s">
        <v>21</v>
      </c>
      <c r="F2" s="5" t="s">
        <v>23</v>
      </c>
      <c r="G2" s="5" t="s">
        <v>31</v>
      </c>
      <c r="H2" s="5" t="s">
        <v>38</v>
      </c>
      <c r="I2" s="5" t="s">
        <v>32</v>
      </c>
      <c r="J2" s="5" t="s">
        <v>22</v>
      </c>
      <c r="K2" s="5" t="s">
        <v>15</v>
      </c>
      <c r="L2" s="2" t="s">
        <v>26</v>
      </c>
      <c r="M2" s="5" t="s">
        <v>5</v>
      </c>
    </row>
    <row r="3" spans="1:13" ht="21.75" customHeight="1" x14ac:dyDescent="0.15">
      <c r="A3" s="5">
        <v>1</v>
      </c>
      <c r="B3" s="5" t="s">
        <v>17</v>
      </c>
      <c r="C3" s="5" t="s">
        <v>19</v>
      </c>
      <c r="D3" s="5" t="s">
        <v>20</v>
      </c>
      <c r="E3" s="5">
        <v>100</v>
      </c>
      <c r="F3" s="5" t="s">
        <v>24</v>
      </c>
      <c r="G3" s="5">
        <v>16.96</v>
      </c>
      <c r="H3" s="5">
        <v>3</v>
      </c>
      <c r="I3" s="5">
        <f>(G3+H3)*1.13</f>
        <v>22.5548</v>
      </c>
      <c r="J3" s="5">
        <f>E3*I3</f>
        <v>2255.48</v>
      </c>
      <c r="K3" s="5">
        <v>726</v>
      </c>
      <c r="L3" s="2">
        <f>J3+K3</f>
        <v>2981.48</v>
      </c>
      <c r="M3" s="5"/>
    </row>
    <row r="4" spans="1:13" ht="21.75" customHeight="1" x14ac:dyDescent="0.15">
      <c r="A4" s="5">
        <v>2</v>
      </c>
      <c r="B4" s="5" t="s">
        <v>27</v>
      </c>
      <c r="C4" s="5" t="s">
        <v>28</v>
      </c>
      <c r="D4" s="5" t="s">
        <v>20</v>
      </c>
      <c r="E4" s="5">
        <v>50</v>
      </c>
      <c r="F4" s="5" t="s">
        <v>24</v>
      </c>
      <c r="G4" s="5">
        <v>16.96</v>
      </c>
      <c r="H4" s="5">
        <v>3</v>
      </c>
      <c r="I4" s="5">
        <f t="shared" ref="I4:I5" si="0">(G4+H4)*1.13</f>
        <v>22.5548</v>
      </c>
      <c r="J4" s="5">
        <f t="shared" ref="J4:J5" si="1">E4*I4</f>
        <v>1127.74</v>
      </c>
      <c r="K4" s="5">
        <v>711</v>
      </c>
      <c r="L4" s="2">
        <f t="shared" ref="L4:L5" si="2">J4+K4</f>
        <v>1838.74</v>
      </c>
      <c r="M4" s="5"/>
    </row>
    <row r="5" spans="1:13" ht="21.75" customHeight="1" x14ac:dyDescent="0.15">
      <c r="A5" s="13">
        <v>3</v>
      </c>
      <c r="B5" s="5" t="s">
        <v>29</v>
      </c>
      <c r="C5" s="5" t="s">
        <v>30</v>
      </c>
      <c r="D5" s="5" t="s">
        <v>3</v>
      </c>
      <c r="E5" s="5">
        <v>350</v>
      </c>
      <c r="F5" s="5" t="s">
        <v>24</v>
      </c>
      <c r="G5" s="5">
        <v>19</v>
      </c>
      <c r="H5" s="5">
        <v>3</v>
      </c>
      <c r="I5" s="5">
        <f t="shared" si="0"/>
        <v>24.86</v>
      </c>
      <c r="J5" s="5">
        <f t="shared" si="1"/>
        <v>8701</v>
      </c>
      <c r="K5" s="5">
        <v>5000</v>
      </c>
      <c r="L5" s="2">
        <f t="shared" si="2"/>
        <v>13701</v>
      </c>
      <c r="M5" s="5"/>
    </row>
    <row r="6" spans="1:13" ht="21.75" customHeight="1" x14ac:dyDescent="0.15">
      <c r="A6" s="13">
        <v>4</v>
      </c>
      <c r="B6" s="5" t="s">
        <v>36</v>
      </c>
      <c r="C6" s="5" t="s">
        <v>37</v>
      </c>
      <c r="D6" s="5" t="s">
        <v>20</v>
      </c>
      <c r="E6" s="5">
        <v>100</v>
      </c>
      <c r="F6" s="5" t="s">
        <v>24</v>
      </c>
      <c r="G6" s="5">
        <v>16.96</v>
      </c>
      <c r="H6" s="5">
        <v>3</v>
      </c>
      <c r="I6" s="5">
        <v>22.5</v>
      </c>
      <c r="J6" s="5">
        <f>I6*E6</f>
        <v>2250</v>
      </c>
      <c r="K6" s="5">
        <v>300</v>
      </c>
      <c r="L6" s="2">
        <f>J6+K6</f>
        <v>2550</v>
      </c>
      <c r="M6" s="5" t="s">
        <v>39</v>
      </c>
    </row>
    <row r="7" spans="1:13" ht="21.75" customHeight="1" x14ac:dyDescent="0.15">
      <c r="A7" s="13">
        <v>5</v>
      </c>
      <c r="B7" s="5" t="s">
        <v>35</v>
      </c>
      <c r="C7" s="8">
        <v>44434</v>
      </c>
      <c r="D7" s="5" t="s">
        <v>20</v>
      </c>
      <c r="E7" s="5">
        <v>50</v>
      </c>
      <c r="F7" s="5" t="s">
        <v>24</v>
      </c>
      <c r="G7" s="5">
        <v>16.96</v>
      </c>
      <c r="H7" s="5">
        <v>3</v>
      </c>
      <c r="I7" s="7">
        <v>22.5</v>
      </c>
      <c r="J7" s="5">
        <f>I7*E7</f>
        <v>1125</v>
      </c>
      <c r="K7" s="5">
        <f>3*E7</f>
        <v>150</v>
      </c>
      <c r="L7" s="2">
        <f>J7</f>
        <v>1125</v>
      </c>
      <c r="M7" s="7" t="s">
        <v>39</v>
      </c>
    </row>
    <row r="8" spans="1:13" ht="21.75" customHeight="1" x14ac:dyDescent="0.15">
      <c r="A8" s="13">
        <v>6</v>
      </c>
      <c r="B8" s="13">
        <v>20210478</v>
      </c>
      <c r="C8" s="8">
        <v>44546</v>
      </c>
      <c r="D8" s="13" t="s">
        <v>20</v>
      </c>
      <c r="E8" s="14">
        <v>100</v>
      </c>
      <c r="F8" s="13" t="s">
        <v>24</v>
      </c>
      <c r="G8" s="13">
        <v>16.96</v>
      </c>
      <c r="H8" s="13">
        <v>3</v>
      </c>
      <c r="I8" s="13">
        <v>22.5</v>
      </c>
      <c r="J8" s="13">
        <f>I8*E8</f>
        <v>2250</v>
      </c>
      <c r="K8" s="13">
        <f t="shared" ref="K8:K9" si="3">3*E8</f>
        <v>300</v>
      </c>
      <c r="L8" s="2">
        <f>J8+K8</f>
        <v>2550</v>
      </c>
      <c r="M8" s="13"/>
    </row>
    <row r="9" spans="1:13" ht="21.75" customHeight="1" x14ac:dyDescent="0.15">
      <c r="A9" s="13">
        <v>7</v>
      </c>
      <c r="B9" s="13">
        <v>20210478</v>
      </c>
      <c r="C9" s="8">
        <v>44550</v>
      </c>
      <c r="D9" s="13" t="s">
        <v>3</v>
      </c>
      <c r="E9" s="14">
        <v>200</v>
      </c>
      <c r="F9" s="13" t="s">
        <v>24</v>
      </c>
      <c r="G9" s="13">
        <v>22.8</v>
      </c>
      <c r="H9" s="13">
        <v>3</v>
      </c>
      <c r="I9" s="13">
        <v>29.15</v>
      </c>
      <c r="J9" s="13">
        <f>I9*E9</f>
        <v>5830</v>
      </c>
      <c r="K9" s="13">
        <f t="shared" si="3"/>
        <v>600</v>
      </c>
      <c r="L9" s="2">
        <f>J9+K9</f>
        <v>6430</v>
      </c>
      <c r="M9" s="13"/>
    </row>
    <row r="10" spans="1:13" ht="21.75" customHeight="1" x14ac:dyDescent="0.15">
      <c r="A10" s="13">
        <v>8</v>
      </c>
      <c r="B10" s="13">
        <v>20210503</v>
      </c>
      <c r="C10" s="8">
        <v>44550</v>
      </c>
      <c r="D10" s="12" t="s">
        <v>3</v>
      </c>
      <c r="E10" s="14">
        <v>200</v>
      </c>
      <c r="F10" s="12" t="s">
        <v>24</v>
      </c>
      <c r="G10" s="12">
        <v>22.8</v>
      </c>
      <c r="H10" s="12">
        <v>3</v>
      </c>
      <c r="I10" s="12">
        <v>29.15</v>
      </c>
      <c r="J10" s="12">
        <f>I10*E10</f>
        <v>5830</v>
      </c>
      <c r="K10" s="12">
        <f t="shared" ref="K10:K12" si="4">3*E10</f>
        <v>600</v>
      </c>
      <c r="L10" s="2">
        <f>J10+K10</f>
        <v>6430</v>
      </c>
      <c r="M10" s="12"/>
    </row>
    <row r="11" spans="1:13" s="28" customFormat="1" ht="21.75" customHeight="1" x14ac:dyDescent="0.15">
      <c r="A11" s="25">
        <v>9</v>
      </c>
      <c r="B11" s="25">
        <v>20220057</v>
      </c>
      <c r="C11" s="26">
        <v>44605</v>
      </c>
      <c r="D11" s="25" t="s">
        <v>3</v>
      </c>
      <c r="E11" s="14">
        <v>300</v>
      </c>
      <c r="F11" s="25" t="s">
        <v>24</v>
      </c>
      <c r="G11" s="25">
        <v>22.8</v>
      </c>
      <c r="H11" s="25">
        <v>3</v>
      </c>
      <c r="I11" s="25">
        <v>29.15</v>
      </c>
      <c r="J11" s="25">
        <f t="shared" ref="J11:J12" si="5">I11*E11</f>
        <v>8745</v>
      </c>
      <c r="K11" s="25">
        <f t="shared" si="4"/>
        <v>900</v>
      </c>
      <c r="L11" s="27">
        <f t="shared" ref="L11:L12" si="6">J11+K11</f>
        <v>9645</v>
      </c>
      <c r="M11" s="25"/>
    </row>
    <row r="12" spans="1:13" s="28" customFormat="1" ht="21.75" customHeight="1" x14ac:dyDescent="0.15">
      <c r="A12" s="25">
        <v>10</v>
      </c>
      <c r="B12" s="25">
        <v>20220057</v>
      </c>
      <c r="C12" s="26">
        <v>44605</v>
      </c>
      <c r="D12" s="25" t="s">
        <v>20</v>
      </c>
      <c r="E12" s="14">
        <v>100</v>
      </c>
      <c r="F12" s="25" t="s">
        <v>24</v>
      </c>
      <c r="G12" s="25">
        <v>16.96</v>
      </c>
      <c r="H12" s="25">
        <v>3</v>
      </c>
      <c r="I12" s="25">
        <v>22.5</v>
      </c>
      <c r="J12" s="25">
        <f t="shared" si="5"/>
        <v>2250</v>
      </c>
      <c r="K12" s="25">
        <f t="shared" si="4"/>
        <v>300</v>
      </c>
      <c r="L12" s="27">
        <f t="shared" si="6"/>
        <v>2550</v>
      </c>
      <c r="M12" s="25"/>
    </row>
    <row r="13" spans="1:13" s="28" customFormat="1" ht="21.75" customHeight="1" x14ac:dyDescent="0.15">
      <c r="A13" s="25">
        <v>11</v>
      </c>
      <c r="B13" s="25">
        <v>20220163</v>
      </c>
      <c r="C13" s="26">
        <v>44653</v>
      </c>
      <c r="D13" s="25" t="s">
        <v>3</v>
      </c>
      <c r="E13" s="14">
        <v>225</v>
      </c>
      <c r="F13" s="25" t="s">
        <v>24</v>
      </c>
      <c r="G13" s="25">
        <f>(I13-3-3)/1.13</f>
        <v>22.796460176991154</v>
      </c>
      <c r="H13" s="25">
        <v>3</v>
      </c>
      <c r="I13" s="14">
        <v>31.76</v>
      </c>
      <c r="J13" s="25">
        <f>I13*E13</f>
        <v>7146</v>
      </c>
      <c r="K13" s="25">
        <f>3*E13</f>
        <v>675</v>
      </c>
      <c r="L13" s="27">
        <f>I13*E13</f>
        <v>7146</v>
      </c>
    </row>
    <row r="14" spans="1:13" s="28" customFormat="1" ht="21.75" customHeight="1" x14ac:dyDescent="0.15">
      <c r="A14" s="25">
        <v>12</v>
      </c>
      <c r="B14" s="25">
        <v>20220163</v>
      </c>
      <c r="C14" s="26">
        <v>44653</v>
      </c>
      <c r="D14" s="25" t="s">
        <v>20</v>
      </c>
      <c r="E14" s="14">
        <v>100</v>
      </c>
      <c r="F14" s="25" t="s">
        <v>24</v>
      </c>
      <c r="G14" s="25">
        <f t="shared" ref="G14:G16" si="7">(I14-3-3)/1.13</f>
        <v>19</v>
      </c>
      <c r="H14" s="25">
        <v>3</v>
      </c>
      <c r="I14" s="14">
        <v>27.47</v>
      </c>
      <c r="J14" s="25">
        <f>I14*E14</f>
        <v>2747</v>
      </c>
      <c r="K14" s="25">
        <f>3*E14</f>
        <v>300</v>
      </c>
      <c r="L14" s="27">
        <f>I14*E14</f>
        <v>2747</v>
      </c>
      <c r="M14" s="25"/>
    </row>
    <row r="15" spans="1:13" s="28" customFormat="1" ht="21.75" customHeight="1" x14ac:dyDescent="0.15">
      <c r="A15" s="25">
        <v>13</v>
      </c>
      <c r="B15" s="25">
        <v>20220057</v>
      </c>
      <c r="C15" s="26">
        <v>44659</v>
      </c>
      <c r="D15" s="25" t="s">
        <v>3</v>
      </c>
      <c r="E15" s="14">
        <v>400</v>
      </c>
      <c r="F15" s="25" t="s">
        <v>24</v>
      </c>
      <c r="G15" s="25">
        <f t="shared" si="7"/>
        <v>22.796460176991154</v>
      </c>
      <c r="H15" s="25">
        <v>3</v>
      </c>
      <c r="I15" s="14">
        <v>31.76</v>
      </c>
      <c r="J15" s="25">
        <f t="shared" ref="J15:J16" si="8">I15*E15</f>
        <v>12704</v>
      </c>
      <c r="K15" s="25">
        <f>3*E15</f>
        <v>1200</v>
      </c>
      <c r="L15" s="27">
        <f>I15*E15</f>
        <v>12704</v>
      </c>
      <c r="M15" s="25"/>
    </row>
    <row r="16" spans="1:13" s="28" customFormat="1" ht="21.75" customHeight="1" x14ac:dyDescent="0.15">
      <c r="A16" s="25">
        <v>14</v>
      </c>
      <c r="B16" s="25">
        <v>20220057</v>
      </c>
      <c r="C16" s="26">
        <v>44659</v>
      </c>
      <c r="D16" s="25" t="s">
        <v>20</v>
      </c>
      <c r="E16" s="14">
        <v>150</v>
      </c>
      <c r="F16" s="25" t="s">
        <v>24</v>
      </c>
      <c r="G16" s="25">
        <f t="shared" si="7"/>
        <v>19</v>
      </c>
      <c r="H16" s="25">
        <v>3</v>
      </c>
      <c r="I16" s="14">
        <v>27.47</v>
      </c>
      <c r="J16" s="25">
        <f t="shared" si="8"/>
        <v>4120.5</v>
      </c>
      <c r="K16" s="25">
        <f t="shared" ref="K16" si="9">3*E16</f>
        <v>450</v>
      </c>
      <c r="L16" s="27">
        <f>I16*E16</f>
        <v>4120.5</v>
      </c>
      <c r="M16" s="25"/>
    </row>
    <row r="17" spans="1:13" ht="29.25" customHeight="1" x14ac:dyDescent="0.15">
      <c r="A17" s="20" t="s">
        <v>10</v>
      </c>
      <c r="B17" s="21"/>
      <c r="C17" s="21"/>
      <c r="D17" s="21"/>
      <c r="E17" s="21"/>
      <c r="F17" s="21"/>
      <c r="G17" s="21"/>
      <c r="H17" s="22"/>
      <c r="I17" s="6"/>
      <c r="J17" s="5">
        <f>SUM(J3:J7)</f>
        <v>15459.220000000001</v>
      </c>
      <c r="K17" s="9">
        <f>SUM(K3:K16)</f>
        <v>12212</v>
      </c>
      <c r="L17" s="2">
        <f>SUM(L3:L16)</f>
        <v>76518.720000000001</v>
      </c>
      <c r="M17" s="5"/>
    </row>
    <row r="18" spans="1:13" ht="21.75" customHeight="1" x14ac:dyDescent="0.15"/>
    <row r="19" spans="1:13" s="10" customFormat="1" ht="14.25" x14ac:dyDescent="0.15">
      <c r="B19" s="24" t="s">
        <v>41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</row>
    <row r="20" spans="1:13" s="10" customFormat="1" ht="14.25" x14ac:dyDescent="0.15"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</row>
    <row r="21" spans="1:13" s="10" customFormat="1" ht="14.25" x14ac:dyDescent="0.15"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</row>
    <row r="22" spans="1:13" s="10" customFormat="1" ht="14.25" x14ac:dyDescent="0.1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</row>
    <row r="23" spans="1:13" s="10" customFormat="1" ht="14.25" x14ac:dyDescent="0.15">
      <c r="L23" s="11"/>
    </row>
  </sheetData>
  <mergeCells count="3">
    <mergeCell ref="A1:M1"/>
    <mergeCell ref="A17:H17"/>
    <mergeCell ref="B19:M22"/>
  </mergeCells>
  <phoneticPr fontId="1" type="noConversion"/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费用详情</vt:lpstr>
      <vt:lpstr>分摊方式</vt:lpstr>
      <vt:lpstr>Sheet3</vt:lpstr>
      <vt:lpstr>分摊日期及金额</vt:lpstr>
      <vt:lpstr>分摊日期及金额!Print_Area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2022-04-20T07:57:29Z</dcterms:modified>
</cp:coreProperties>
</file>