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刘志富开发\图纸\线材图纸\"/>
    </mc:Choice>
  </mc:AlternateContent>
  <xr:revisionPtr revIDLastSave="0" documentId="13_ncr:1_{33F6EB4C-E9A5-471A-9267-E522AC7FCFD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线材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'外购件开发申请单-线材'!$A$3:$AG$32</definedName>
    <definedName name="_xlnm.Print_Area" localSheetId="0">'外购件开发申请单-线材'!$A$1:$AF$30</definedName>
    <definedName name="_xlnm.Print_Titles" localSheetId="0">'外购件开发申请单-线材'!$2:$3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2" l="1"/>
  <c r="O37" i="2"/>
  <c r="N37" i="2"/>
  <c r="M37" i="2"/>
  <c r="O36" i="2"/>
  <c r="N36" i="2"/>
  <c r="M36" i="2"/>
  <c r="V31" i="2"/>
  <c r="P30" i="2"/>
  <c r="T29" i="2"/>
  <c r="P29" i="2"/>
  <c r="N29" i="2"/>
  <c r="M29" i="2"/>
  <c r="T28" i="2"/>
  <c r="P28" i="2"/>
  <c r="N28" i="2"/>
  <c r="M28" i="2"/>
  <c r="T27" i="2"/>
  <c r="P27" i="2"/>
  <c r="N27" i="2"/>
  <c r="M27" i="2"/>
  <c r="T26" i="2"/>
  <c r="P26" i="2"/>
  <c r="N26" i="2"/>
  <c r="M26" i="2"/>
  <c r="T25" i="2"/>
  <c r="P25" i="2"/>
  <c r="N25" i="2"/>
  <c r="M25" i="2"/>
  <c r="T24" i="2"/>
  <c r="P24" i="2"/>
  <c r="N24" i="2"/>
  <c r="M24" i="2"/>
  <c r="T23" i="2"/>
  <c r="P23" i="2"/>
  <c r="N23" i="2"/>
  <c r="M23" i="2"/>
  <c r="T22" i="2"/>
  <c r="P22" i="2"/>
  <c r="M22" i="2"/>
  <c r="T21" i="2"/>
  <c r="P21" i="2"/>
  <c r="M21" i="2"/>
  <c r="T20" i="2"/>
  <c r="P20" i="2"/>
  <c r="M20" i="2"/>
  <c r="P19" i="2"/>
  <c r="M19" i="2"/>
  <c r="P18" i="2"/>
  <c r="M18" i="2"/>
  <c r="T17" i="2"/>
  <c r="P17" i="2"/>
  <c r="M17" i="2"/>
  <c r="T16" i="2"/>
  <c r="P16" i="2"/>
  <c r="M16" i="2"/>
  <c r="T15" i="2"/>
  <c r="P15" i="2"/>
  <c r="M15" i="2"/>
  <c r="T14" i="2"/>
  <c r="P14" i="2"/>
  <c r="M14" i="2"/>
  <c r="T13" i="2"/>
  <c r="P13" i="2"/>
  <c r="M13" i="2"/>
  <c r="T12" i="2"/>
  <c r="P12" i="2"/>
  <c r="M12" i="2"/>
  <c r="T11" i="2"/>
  <c r="P11" i="2"/>
  <c r="M11" i="2"/>
  <c r="T10" i="2"/>
  <c r="P10" i="2"/>
  <c r="M10" i="2"/>
  <c r="T9" i="2"/>
  <c r="P9" i="2"/>
  <c r="M9" i="2"/>
  <c r="T8" i="2"/>
  <c r="P8" i="2"/>
  <c r="M8" i="2"/>
  <c r="T7" i="2"/>
  <c r="P7" i="2"/>
  <c r="M7" i="2"/>
  <c r="T6" i="2"/>
  <c r="P6" i="2"/>
  <c r="M6" i="2"/>
  <c r="T5" i="2"/>
  <c r="P5" i="2"/>
  <c r="M5" i="2"/>
  <c r="T4" i="2"/>
  <c r="T31" i="2" s="1"/>
  <c r="W31" i="2" s="1"/>
  <c r="P4" i="2"/>
  <c r="M4" i="2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<sst xmlns="http://schemas.openxmlformats.org/spreadsheetml/2006/main" count="843" uniqueCount="130">
  <si>
    <t>序号</t>
  </si>
  <si>
    <t>QAD</t>
  </si>
  <si>
    <t>零件号</t>
  </si>
  <si>
    <t>中文名称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</si>
  <si>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</si>
  <si>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</si>
  <si>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</si>
  <si>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</si>
  <si>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</si>
  <si>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</si>
  <si>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</si>
  <si>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</si>
  <si>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单台使用量</t>
  </si>
  <si>
    <t>设计对接人</t>
  </si>
  <si>
    <t>SLT0010929</t>
  </si>
  <si>
    <t>驾驶员大护板固定钢丝A</t>
  </si>
  <si>
    <t>EA</t>
  </si>
  <si>
    <t>钢丝</t>
  </si>
  <si>
    <t>Q235 φ6</t>
  </si>
  <si>
    <t>新开</t>
    <phoneticPr fontId="3" type="noConversion"/>
  </si>
  <si>
    <t>河北外购</t>
  </si>
  <si>
    <t>李燕龙</t>
  </si>
  <si>
    <t>SLT0010930</t>
  </si>
  <si>
    <t>驾驶员大护板固定钢丝B</t>
  </si>
  <si>
    <t>SLT0010949</t>
  </si>
  <si>
    <t>座垫骨架电泳总成</t>
  </si>
  <si>
    <t>分总成</t>
  </si>
  <si>
    <t>ASSY</t>
  </si>
  <si>
    <t>电泳</t>
  </si>
  <si>
    <t>SLT0011219</t>
  </si>
  <si>
    <t>SLT0011134</t>
  </si>
  <si>
    <t>SLT0011223</t>
  </si>
  <si>
    <t>座垫支撑电泳总成</t>
  </si>
  <si>
    <t>SLT0011225</t>
  </si>
  <si>
    <t>SLT0010880</t>
  </si>
  <si>
    <t>靠背下横管焊接总成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</si>
  <si>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</si>
  <si>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</si>
  <si>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</si>
  <si>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</si>
  <si>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</si>
  <si>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</si>
  <si>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</si>
  <si>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</si>
  <si>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</si>
  <si>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</si>
  <si>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SLT0010921</t>
    <phoneticPr fontId="3" type="noConversion"/>
  </si>
  <si>
    <t>肩部后支撑钢丝</t>
  </si>
  <si>
    <t>SLT0010997</t>
  </si>
  <si>
    <t>风机固定钢丝A</t>
  </si>
  <si>
    <t>SLT0010998</t>
  </si>
  <si>
    <t>风机固定钢丝B</t>
  </si>
  <si>
    <t>SLT0010887</t>
  </si>
  <si>
    <t>面套卡接钢丝</t>
  </si>
  <si>
    <t>SLT0011258</t>
  </si>
  <si>
    <t>侧翼支撑钢丝焊接总成</t>
  </si>
  <si>
    <t>SLT0011259</t>
  </si>
  <si>
    <t>腰托支撑钢丝</t>
  </si>
  <si>
    <t>SLT0011289</t>
  </si>
  <si>
    <t>SLT0011049</t>
  </si>
  <si>
    <t>背板支撑钢丝A</t>
  </si>
  <si>
    <t>SLT0011050</t>
  </si>
  <si>
    <t>背板支撑钢丝B</t>
  </si>
  <si>
    <t>SLT0011039</t>
  </si>
  <si>
    <t>侧翼支撑钢丝</t>
  </si>
  <si>
    <t>SLT0011078</t>
  </si>
  <si>
    <t>小背背板后支撑钢丝A</t>
  </si>
  <si>
    <t>线材</t>
  </si>
  <si>
    <t>Q235 φ5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</si>
  <si>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</si>
  <si>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</si>
  <si>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</si>
  <si>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</si>
  <si>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</si>
  <si>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</si>
  <si>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</si>
  <si>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</si>
  <si>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SLT0011083</t>
  </si>
  <si>
    <t>吴英格</t>
    <phoneticPr fontId="3" type="noConversion"/>
  </si>
  <si>
    <t>SLT0011114</t>
  </si>
  <si>
    <t>扭簧</t>
  </si>
  <si>
    <t>SWPB φ1.2</t>
  </si>
  <si>
    <t>福田欧马可线材开发清单</t>
    <phoneticPr fontId="3" type="noConversion"/>
  </si>
  <si>
    <t>年用量</t>
    <phoneticPr fontId="3" type="noConversion"/>
  </si>
  <si>
    <t>欧马可升级线材开发清单</t>
    <phoneticPr fontId="3" type="noConversion"/>
  </si>
  <si>
    <t>项目名称：福田欧马可</t>
  </si>
  <si>
    <t>项目代码：ZY2130</t>
  </si>
  <si>
    <t>发起日期</t>
  </si>
  <si>
    <t>2022.04.27</t>
  </si>
  <si>
    <t>报价情况</t>
    <phoneticPr fontId="3" type="noConversion"/>
  </si>
  <si>
    <t>定价情况</t>
    <phoneticPr fontId="3" type="noConversion"/>
  </si>
  <si>
    <t>零件描述</t>
  </si>
  <si>
    <t>初选供应商</t>
    <phoneticPr fontId="3" type="noConversion"/>
  </si>
  <si>
    <t>年使用量</t>
  </si>
  <si>
    <t>备注</t>
  </si>
  <si>
    <t>自制/委外</t>
    <phoneticPr fontId="3" type="noConversion"/>
  </si>
  <si>
    <t>目标价</t>
    <phoneticPr fontId="3" type="noConversion"/>
  </si>
  <si>
    <t>厂家1</t>
    <phoneticPr fontId="3" type="noConversion"/>
  </si>
  <si>
    <t>未税报价</t>
    <phoneticPr fontId="3" type="noConversion"/>
  </si>
  <si>
    <t>厂家2</t>
    <phoneticPr fontId="3" type="noConversion"/>
  </si>
  <si>
    <t>厂家3</t>
    <phoneticPr fontId="3" type="noConversion"/>
  </si>
  <si>
    <t>厂家4</t>
    <phoneticPr fontId="3" type="noConversion"/>
  </si>
  <si>
    <t>推荐供应商</t>
    <phoneticPr fontId="3" type="noConversion"/>
  </si>
  <si>
    <t>是否达成</t>
    <phoneticPr fontId="3" type="noConversion"/>
  </si>
  <si>
    <t>说明</t>
    <phoneticPr fontId="3" type="noConversion"/>
  </si>
  <si>
    <t>部件</t>
    <phoneticPr fontId="3" type="noConversion"/>
  </si>
  <si>
    <t>左侧护板固定
新开</t>
  </si>
  <si>
    <t>海兴中盛/黄骅振兴/黄骅宏达（原名盛荣）</t>
    <phoneticPr fontId="3" type="noConversion"/>
  </si>
  <si>
    <t>委外</t>
    <phoneticPr fontId="3" type="noConversion"/>
  </si>
  <si>
    <t>海兴中盛</t>
  </si>
  <si>
    <t>黄骅振兴</t>
    <phoneticPr fontId="3" type="noConversion"/>
  </si>
  <si>
    <t>不做</t>
    <phoneticPr fontId="3" type="noConversion"/>
  </si>
  <si>
    <t>黄骅宏达（原盛荣）</t>
    <phoneticPr fontId="3" type="noConversion"/>
  </si>
  <si>
    <t>无设备，做不了</t>
    <phoneticPr fontId="3" type="noConversion"/>
  </si>
  <si>
    <t>海兴中盛</t>
    <phoneticPr fontId="3" type="noConversion"/>
  </si>
  <si>
    <t>否</t>
    <phoneticPr fontId="3" type="noConversion"/>
  </si>
  <si>
    <t>三家均为体系内供应商，体系内无其他厂家</t>
    <phoneticPr fontId="3" type="noConversion"/>
  </si>
  <si>
    <t>新开，非通风配置</t>
  </si>
  <si>
    <t>是</t>
    <phoneticPr fontId="3" type="noConversion"/>
  </si>
  <si>
    <t>新开，通风配置</t>
  </si>
  <si>
    <t>黄骅振兴</t>
  </si>
  <si>
    <t>不做</t>
  </si>
  <si>
    <t>2022.03.24增加</t>
  </si>
  <si>
    <t>SLT0010920</t>
    <phoneticPr fontId="3" type="noConversion"/>
  </si>
  <si>
    <t>肩部前支撑钢丝</t>
    <phoneticPr fontId="3" type="noConversion"/>
  </si>
  <si>
    <t>SLT0011258</t>
    <phoneticPr fontId="3" type="noConversion"/>
  </si>
  <si>
    <t>委外</t>
  </si>
  <si>
    <t>2022.04.27增加</t>
  </si>
  <si>
    <t>无图纸</t>
    <phoneticPr fontId="3" type="noConversion"/>
  </si>
  <si>
    <t>成本分析：
1.目前厂家的报价按照包折弯包料的单根钢丝单价未税9.5元/件，我司按照7-8元/件计算，存在一定差异。
2.调查厂家的材料费用，从唐山进盘条5500元/吨，在天津改拔费用加500元/吨，唐山到天津再到海兴运费加200元/吨，材料费共计含税6200元/吨。
3.折弯费用，目前给长城报价未税0.06元/道，给荣昌报价0.04元/道。
4.以SLT0010920肩部前支撑钢丝为例，重量为0.065kg。按照包工（折弯）包料计算，为9.5*0.065=0.6175元。按照成本加成发计算，材料费+制造费+其他（利润等）=(6.2/1.13*0.065+6*0.04)*1.15或1.2=0.686或0.716元。厂家报价为0.68元
5.按照财务目标算法：7~8元/kg*0.065=0.455~0.52元。
6.成本倒推，材料费6.2元*0.065=0.403元，则工序费+检验+包装+运输+财务+管理+利润=0.05~0.117。按一般市场规律，包装运输=（材料费+制造费）*5%=（0.403+暂时按0算）*0.05=0.02元，财务费用=（材料费+制造费）*3%=（0.403+暂时按0计算）*0.03=0.012元，管理费=（材料费+暂时按0计算）*3%=（0.403+暂时按0计算）*0.03=0.012元。利润=（材料费+制造费）*5%=（0.403+暂时按0计算）*0.05=0.02元。共计费用为0.064元。则在忽略制造费和检验费情况下，按照包工包料7元/kg算法不适用。
7.按照一般线材折弯机（线径3.0-8.0mm），按照电机功率10.4kw（网络查询），只要有送丝折弯动作，则产生功率，则一道弯费用=（10.4kw*0.6*0.8元/h）/3600*3秒+设备折旧（20万/10年/12月/30天/8h）/3600*3+1个工人看2台设备（4000/26/8/3600*3）/2=0.018元。按照线径5-13mm折弯机，电机功率在20.3kw，则一道弯费用=（20.3kw*0.6*0.8元/h）/3600*3秒++设备折旧（30万/10年/12月/30天/8h）/3600*3+1个工人看2台设备（4000/26/8/3600*3）=0.021元。
8.按照0.020元/道计算较为合适，以SLT0010920肩部前支撑钢丝为例，按照成本加成法，费用应为=（0.065*6.2/1.13+6*0.02）*1.16=0.5529元，与海兴中盛报价高出率为23%
9.期间变化点，厂家加价点：财务费（我司电汇扣3%+账期2个月延长，贷款银行利率按照4.25%计算，厂家有可能多加财务费）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</si>
</sst>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_);[Red]\(0\)"/>
    <numFmt numFmtId="178" formatCode="0.0000"/>
    <numFmt numFmtId="179" formatCode="0.000_ "/>
  </numFmts>
  <fonts count="16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b/>
      <sz val="16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</cellStyleXfs>
  <cellXfs count="81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" xfId="0" applyFont="1" applyFill="1" applyBorder="1" applyAlignment="1">
      <alignment horizontal="center" vertical="center"/>
    </xf>
    <xf numFmtId="0" fontId="12" fillId="0" borderId="3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13" fillId="0" borderId="1" xfId="5" applyFont="1" applyBorder="1" applyAlignment="1" applyProtection="1">
      <alignment horizontal="left" vertical="center" wrapText="1"/>
      <protection locked="0"/>
    </xf>
    <xf numFmtId="0" fontId="13" fillId="0" borderId="1" xfId="5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left" vertical="center" wrapText="1"/>
      <protection locked="0"/>
    </xf>
    <xf numFmtId="0" fontId="13" fillId="0" borderId="1" xfId="5" applyFont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  <protection locked="0"/>
    </xf>
    <xf numFmtId="0" fontId="9" fillId="0" borderId="1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0" xfId="3">
      <alignment vertical="center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3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178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177" fontId="6" fillId="3" borderId="1" xfId="3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2" applyFont="1" applyFill="1" applyAlignment="1" applyProtection="1">
      <alignment horizontal="center" vertical="center" wrapText="1"/>
      <protection locked="0"/>
    </xf>
    <xf numFmtId="0" fontId="8" fillId="3" borderId="1" xfId="3" applyFont="1" applyFill="1" applyBorder="1" applyAlignment="1">
      <alignment horizontal="center" vertical="center" wrapText="1"/>
    </xf>
    <xf numFmtId="178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177" fontId="5" fillId="3" borderId="1" xfId="3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177" fontId="6" fillId="3" borderId="6" xfId="3" applyNumberFormat="1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8" fillId="3" borderId="6" xfId="2" applyFont="1" applyFill="1" applyBorder="1" applyAlignment="1" applyProtection="1">
      <alignment horizontal="center" vertical="center" wrapText="1"/>
      <protection locked="0"/>
    </xf>
    <xf numFmtId="49" fontId="6" fillId="3" borderId="6" xfId="3" applyNumberFormat="1" applyFont="1" applyFill="1" applyBorder="1" applyAlignment="1">
      <alignment horizontal="center" vertical="center" wrapText="1"/>
    </xf>
    <xf numFmtId="0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176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178" fontId="5" fillId="4" borderId="6" xfId="1" applyNumberFormat="1" applyFont="1" applyFill="1" applyBorder="1" applyAlignment="1" applyProtection="1">
      <alignment horizontal="center" vertical="center" wrapText="1"/>
      <protection locked="0"/>
    </xf>
    <xf numFmtId="179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15" fillId="0" borderId="6" xfId="2" applyFont="1" applyBorder="1" applyAlignment="1" applyProtection="1">
      <alignment horizontal="left"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</cellXfs>
  <cellStyles count="6">
    <cellStyle name="BOM_Level_1" xfId="4" xr:uid="{81473E14-DB26-48CC-8469-D7B17513E365}"/>
    <cellStyle name="BOM_Level_Below3" xfId="1" xr:uid="{912E5738-C5A9-4768-AE14-D77481BFDF86}"/>
    <cellStyle name="常规" xfId="0" builtinId="0"/>
    <cellStyle name="常规 41" xfId="3" xr:uid="{A92F49B5-E8AB-4A8B-AEA6-157ECB2610E6}"/>
    <cellStyle name="样式 1" xfId="2" xr:uid="{76A9E8D4-719F-4270-82C8-98D28DA81544}"/>
    <cellStyle name="样式 1 5 2" xfId="5" xr:uid="{BA63443E-61F0-4E82-BFAE-96AE2159D955}"/>
  </cellStyles>
  <dxfs count="10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wmf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wmf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46355</xdr:colOff>
      <xdr:row>3</xdr:row>
      <xdr:rowOff>133985</xdr:rowOff>
    </xdr:from>
    <xdr:to>
      <xdr:col>6</xdr:col>
      <xdr:colOff>516890</xdr:colOff>
      <xdr:row>3</xdr:row>
      <xdr:rowOff>213995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6A0BFA-269C-4D62-9AB1-A490A49A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4475" y="1193165"/>
          <a:ext cx="470535" cy="80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4</xdr:row>
      <xdr:rowOff>103505</xdr:rowOff>
    </xdr:from>
    <xdr:to>
      <xdr:col>6</xdr:col>
      <xdr:colOff>511175</xdr:colOff>
      <xdr:row>4</xdr:row>
      <xdr:rowOff>199390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E3361D4-0866-473D-82A0-3FD494F3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3045" y="1589405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</xdr:row>
      <xdr:rowOff>16510</xdr:rowOff>
    </xdr:from>
    <xdr:to>
      <xdr:col>6</xdr:col>
      <xdr:colOff>527685</xdr:colOff>
      <xdr:row>6</xdr:row>
      <xdr:rowOff>353695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A5C9A9C-8E3A-4A03-9BDF-DC2BF645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6385" y="2355850"/>
          <a:ext cx="439420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5</xdr:row>
      <xdr:rowOff>15875</xdr:rowOff>
    </xdr:from>
    <xdr:to>
      <xdr:col>6</xdr:col>
      <xdr:colOff>450850</xdr:colOff>
      <xdr:row>5</xdr:row>
      <xdr:rowOff>248285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1FA3452-5142-41FF-BEF2-452E7C15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0" y="1928495"/>
          <a:ext cx="39497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7</xdr:row>
      <xdr:rowOff>18415</xdr:rowOff>
    </xdr:from>
    <xdr:to>
      <xdr:col>6</xdr:col>
      <xdr:colOff>492760</xdr:colOff>
      <xdr:row>7</xdr:row>
      <xdr:rowOff>332740</xdr:rowOff>
    </xdr:to>
    <xdr:pic>
      <xdr:nvPicPr>
        <xdr:cNvPr id="6" name="Picture 101">
          <a:extLst>
            <a:ext uri="{FF2B5EF4-FFF2-40B4-BE49-F238E27FC236}">
              <a16:creationId xmlns:a16="http://schemas.microsoft.com/office/drawing/2014/main" id="{6FF2FD43-14A4-4287-BA13-4C1DCF5D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032250" y="278447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</xdr:row>
      <xdr:rowOff>60325</xdr:rowOff>
    </xdr:from>
    <xdr:to>
      <xdr:col>6</xdr:col>
      <xdr:colOff>474980</xdr:colOff>
      <xdr:row>8</xdr:row>
      <xdr:rowOff>347345</xdr:rowOff>
    </xdr:to>
    <xdr:pic>
      <xdr:nvPicPr>
        <xdr:cNvPr id="7" name="Picture 24">
          <a:extLst>
            <a:ext uri="{FF2B5EF4-FFF2-40B4-BE49-F238E27FC236}">
              <a16:creationId xmlns:a16="http://schemas.microsoft.com/office/drawing/2014/main" id="{C263F380-0088-47B2-AEB8-50EDBAAFF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084955" y="3253105"/>
          <a:ext cx="398145" cy="2870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9</xdr:row>
      <xdr:rowOff>81280</xdr:rowOff>
    </xdr:from>
    <xdr:to>
      <xdr:col>6</xdr:col>
      <xdr:colOff>539115</xdr:colOff>
      <xdr:row>9</xdr:row>
      <xdr:rowOff>271780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06ACAB6-3231-4BD8-BAE7-27CF3D75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3840" y="3700780"/>
          <a:ext cx="493395" cy="190500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10</xdr:row>
      <xdr:rowOff>27940</xdr:rowOff>
    </xdr:from>
    <xdr:to>
      <xdr:col>6</xdr:col>
      <xdr:colOff>416560</xdr:colOff>
      <xdr:row>10</xdr:row>
      <xdr:rowOff>399415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C07D00C-40D1-46F1-A06D-92C050CE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180" y="4074160"/>
          <a:ext cx="317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11</xdr:row>
      <xdr:rowOff>37465</xdr:rowOff>
    </xdr:from>
    <xdr:to>
      <xdr:col>6</xdr:col>
      <xdr:colOff>301625</xdr:colOff>
      <xdr:row>11</xdr:row>
      <xdr:rowOff>391160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42EEBAB-0856-4C23-B6E4-81A551B6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295" y="451040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12</xdr:row>
      <xdr:rowOff>203835</xdr:rowOff>
    </xdr:from>
    <xdr:to>
      <xdr:col>6</xdr:col>
      <xdr:colOff>565785</xdr:colOff>
      <xdr:row>12</xdr:row>
      <xdr:rowOff>286385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272E9B1-F476-4598-AAA0-F7839024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795" y="5103495"/>
          <a:ext cx="49911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13</xdr:row>
      <xdr:rowOff>114935</xdr:rowOff>
    </xdr:from>
    <xdr:to>
      <xdr:col>6</xdr:col>
      <xdr:colOff>410210</xdr:colOff>
      <xdr:row>13</xdr:row>
      <xdr:rowOff>354965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1CD54FF1-5793-4AC7-A485-88F7082F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6385" y="5441315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96520</xdr:colOff>
      <xdr:row>14</xdr:row>
      <xdr:rowOff>104775</xdr:rowOff>
    </xdr:from>
    <xdr:to>
      <xdr:col>6</xdr:col>
      <xdr:colOff>457835</xdr:colOff>
      <xdr:row>14</xdr:row>
      <xdr:rowOff>368935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C51927DA-9F08-42D0-AC88-83FEC5B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4640" y="5857875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15</xdr:row>
      <xdr:rowOff>48895</xdr:rowOff>
    </xdr:from>
    <xdr:to>
      <xdr:col>6</xdr:col>
      <xdr:colOff>452120</xdr:colOff>
      <xdr:row>15</xdr:row>
      <xdr:rowOff>327025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3AB9BFE-DBA2-4EA1-AEBC-6C8F6FF7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079875" y="6228715"/>
          <a:ext cx="380365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16</xdr:row>
      <xdr:rowOff>59055</xdr:rowOff>
    </xdr:from>
    <xdr:to>
      <xdr:col>6</xdr:col>
      <xdr:colOff>401320</xdr:colOff>
      <xdr:row>16</xdr:row>
      <xdr:rowOff>410210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C6287156-EB40-4247-AAB0-9A32E3DC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070" y="6665595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17</xdr:row>
      <xdr:rowOff>28575</xdr:rowOff>
    </xdr:from>
    <xdr:to>
      <xdr:col>6</xdr:col>
      <xdr:colOff>266065</xdr:colOff>
      <xdr:row>18</xdr:row>
      <xdr:rowOff>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E4DBCFD-258F-4517-AF81-699B198A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7340" y="7061835"/>
          <a:ext cx="15684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18</xdr:row>
      <xdr:rowOff>142875</xdr:rowOff>
    </xdr:from>
    <xdr:to>
      <xdr:col>6</xdr:col>
      <xdr:colOff>459105</xdr:colOff>
      <xdr:row>18</xdr:row>
      <xdr:rowOff>237490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9A06699-BCC9-418B-B23A-D63F02DA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0345" y="760285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19</xdr:row>
      <xdr:rowOff>60325</xdr:rowOff>
    </xdr:from>
    <xdr:to>
      <xdr:col>6</xdr:col>
      <xdr:colOff>408305</xdr:colOff>
      <xdr:row>19</xdr:row>
      <xdr:rowOff>339725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7674651-5B45-4ADA-8220-C3E23FA6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5590" y="79470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20</xdr:row>
      <xdr:rowOff>166370</xdr:rowOff>
    </xdr:from>
    <xdr:to>
      <xdr:col>6</xdr:col>
      <xdr:colOff>451485</xdr:colOff>
      <xdr:row>20</xdr:row>
      <xdr:rowOff>273685</xdr:rowOff>
    </xdr:to>
    <xdr:pic>
      <xdr:nvPicPr>
        <xdr:cNvPr id="19" name="Picture 38">
          <a:extLst>
            <a:ext uri="{FF2B5EF4-FFF2-40B4-BE49-F238E27FC236}">
              <a16:creationId xmlns:a16="http://schemas.microsoft.com/office/drawing/2014/main" id="{E7E2A4E5-5E56-417E-97E5-F169EC3F6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106545" y="847979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50800</xdr:colOff>
      <xdr:row>21</xdr:row>
      <xdr:rowOff>128905</xdr:rowOff>
    </xdr:from>
    <xdr:to>
      <xdr:col>6</xdr:col>
      <xdr:colOff>461645</xdr:colOff>
      <xdr:row>21</xdr:row>
      <xdr:rowOff>243205</xdr:rowOff>
    </xdr:to>
    <xdr:pic>
      <xdr:nvPicPr>
        <xdr:cNvPr id="20" name="Picture 39">
          <a:extLst>
            <a:ext uri="{FF2B5EF4-FFF2-40B4-BE49-F238E27FC236}">
              <a16:creationId xmlns:a16="http://schemas.microsoft.com/office/drawing/2014/main" id="{9C1F73FD-8509-40B6-B0FC-6A7488F4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058920" y="8869045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22</xdr:row>
      <xdr:rowOff>10160</xdr:rowOff>
    </xdr:from>
    <xdr:to>
      <xdr:col>6</xdr:col>
      <xdr:colOff>325755</xdr:colOff>
      <xdr:row>22</xdr:row>
      <xdr:rowOff>377825</xdr:rowOff>
    </xdr:to>
    <xdr:pic>
      <xdr:nvPicPr>
        <xdr:cNvPr id="21" name="Picture 23">
          <a:extLst>
            <a:ext uri="{FF2B5EF4-FFF2-40B4-BE49-F238E27FC236}">
              <a16:creationId xmlns:a16="http://schemas.microsoft.com/office/drawing/2014/main" id="{D0BD992D-1570-4D7E-AE49-DAB4C474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076065" y="917702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34925</xdr:colOff>
      <xdr:row>23</xdr:row>
      <xdr:rowOff>113030</xdr:rowOff>
    </xdr:from>
    <xdr:to>
      <xdr:col>6</xdr:col>
      <xdr:colOff>518160</xdr:colOff>
      <xdr:row>23</xdr:row>
      <xdr:rowOff>274955</xdr:rowOff>
    </xdr:to>
    <xdr:pic>
      <xdr:nvPicPr>
        <xdr:cNvPr id="22" name="Picture 60">
          <a:extLst>
            <a:ext uri="{FF2B5EF4-FFF2-40B4-BE49-F238E27FC236}">
              <a16:creationId xmlns:a16="http://schemas.microsoft.com/office/drawing/2014/main" id="{CF922733-740B-486E-ABBB-90A02BB3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043045" y="970661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24</xdr:row>
      <xdr:rowOff>125095</xdr:rowOff>
    </xdr:from>
    <xdr:to>
      <xdr:col>6</xdr:col>
      <xdr:colOff>514350</xdr:colOff>
      <xdr:row>24</xdr:row>
      <xdr:rowOff>309880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D64F96B-3C3D-48C0-A247-A7585990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8125" y="10145395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26</xdr:row>
      <xdr:rowOff>10160</xdr:rowOff>
    </xdr:from>
    <xdr:to>
      <xdr:col>6</xdr:col>
      <xdr:colOff>403225</xdr:colOff>
      <xdr:row>26</xdr:row>
      <xdr:rowOff>349885</xdr:rowOff>
    </xdr:to>
    <xdr:pic>
      <xdr:nvPicPr>
        <xdr:cNvPr id="24" name="Picture 68">
          <a:extLst>
            <a:ext uri="{FF2B5EF4-FFF2-40B4-BE49-F238E27FC236}">
              <a16:creationId xmlns:a16="http://schemas.microsoft.com/office/drawing/2014/main" id="{AC1CAE3F-EAE8-4CA1-93D6-3B6D920BF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4160520" y="10883900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25</xdr:row>
      <xdr:rowOff>55245</xdr:rowOff>
    </xdr:from>
    <xdr:to>
      <xdr:col>6</xdr:col>
      <xdr:colOff>340360</xdr:colOff>
      <xdr:row>26</xdr:row>
      <xdr:rowOff>13970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EC91941-A465-445F-99BE-73DFE66F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9410" y="10502265"/>
          <a:ext cx="179070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27</xdr:row>
      <xdr:rowOff>50165</xdr:rowOff>
    </xdr:from>
    <xdr:to>
      <xdr:col>6</xdr:col>
      <xdr:colOff>379730</xdr:colOff>
      <xdr:row>27</xdr:row>
      <xdr:rowOff>379730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748C32B6-0749-4EAC-8340-CB5C29ED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159250" y="11350625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28</xdr:row>
      <xdr:rowOff>92710</xdr:rowOff>
    </xdr:from>
    <xdr:to>
      <xdr:col>6</xdr:col>
      <xdr:colOff>571500</xdr:colOff>
      <xdr:row>28</xdr:row>
      <xdr:rowOff>254635</xdr:rowOff>
    </xdr:to>
    <xdr:pic>
      <xdr:nvPicPr>
        <xdr:cNvPr id="27" name="Picture 60">
          <a:extLst>
            <a:ext uri="{FF2B5EF4-FFF2-40B4-BE49-F238E27FC236}">
              <a16:creationId xmlns:a16="http://schemas.microsoft.com/office/drawing/2014/main" id="{03F6B5C9-52A4-414C-B3DF-4D647934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096385" y="1181989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82550</xdr:colOff>
      <xdr:row>29</xdr:row>
      <xdr:rowOff>42545</xdr:rowOff>
    </xdr:from>
    <xdr:to>
      <xdr:col>6</xdr:col>
      <xdr:colOff>478790</xdr:colOff>
      <xdr:row>29</xdr:row>
      <xdr:rowOff>347980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3174C23-234B-4832-8666-BFC40C9B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0670" y="1219644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</xdr:colOff>
      <xdr:row>2</xdr:row>
      <xdr:rowOff>133985</xdr:rowOff>
    </xdr:from>
    <xdr:to>
      <xdr:col>5</xdr:col>
      <xdr:colOff>516890</xdr:colOff>
      <xdr:row>2</xdr:row>
      <xdr:rowOff>229235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88A939-460A-4BD2-B77C-E5B02C16A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62750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34925</xdr:colOff>
      <xdr:row>3</xdr:row>
      <xdr:rowOff>103505</xdr:rowOff>
    </xdr:from>
    <xdr:to>
      <xdr:col>5</xdr:col>
      <xdr:colOff>511175</xdr:colOff>
      <xdr:row>3</xdr:row>
      <xdr:rowOff>199390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242AC71-291C-4153-946E-7B401D4B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023745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88265</xdr:colOff>
      <xdr:row>5</xdr:row>
      <xdr:rowOff>16510</xdr:rowOff>
    </xdr:from>
    <xdr:to>
      <xdr:col>5</xdr:col>
      <xdr:colOff>527685</xdr:colOff>
      <xdr:row>5</xdr:row>
      <xdr:rowOff>376555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B834A3B-E8E8-4705-9859-D0B5ACCA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8845" y="2790190"/>
          <a:ext cx="4394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55880</xdr:colOff>
      <xdr:row>4</xdr:row>
      <xdr:rowOff>15875</xdr:rowOff>
    </xdr:from>
    <xdr:to>
      <xdr:col>5</xdr:col>
      <xdr:colOff>450850</xdr:colOff>
      <xdr:row>4</xdr:row>
      <xdr:rowOff>362585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D267F26-CF3B-49C0-8017-0A2D6645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2362835"/>
          <a:ext cx="39497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24130</xdr:colOff>
      <xdr:row>6</xdr:row>
      <xdr:rowOff>18415</xdr:rowOff>
    </xdr:from>
    <xdr:to>
      <xdr:col>5</xdr:col>
      <xdr:colOff>492760</xdr:colOff>
      <xdr:row>6</xdr:row>
      <xdr:rowOff>332740</xdr:rowOff>
    </xdr:to>
    <xdr:pic>
      <xdr:nvPicPr>
        <xdr:cNvPr id="7" name="Picture 101">
          <a:extLst>
            <a:ext uri="{FF2B5EF4-FFF2-40B4-BE49-F238E27FC236}">
              <a16:creationId xmlns:a16="http://schemas.microsoft.com/office/drawing/2014/main" id="{1A5ECA7B-FD3D-40A2-8F57-DF699E97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664710" y="364553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76835</xdr:colOff>
      <xdr:row>7</xdr:row>
      <xdr:rowOff>60325</xdr:rowOff>
    </xdr:from>
    <xdr:to>
      <xdr:col>5</xdr:col>
      <xdr:colOff>474980</xdr:colOff>
      <xdr:row>7</xdr:row>
      <xdr:rowOff>347345</xdr:rowOff>
    </xdr:to>
    <xdr:pic>
      <xdr:nvPicPr>
        <xdr:cNvPr id="8" name="Picture 24">
          <a:extLst>
            <a:ext uri="{FF2B5EF4-FFF2-40B4-BE49-F238E27FC236}">
              <a16:creationId xmlns:a16="http://schemas.microsoft.com/office/drawing/2014/main" id="{4E4C7C00-83E4-44B1-9F17-4684516C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717415" y="4114165"/>
          <a:ext cx="398145" cy="2870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</xdr:colOff>
      <xdr:row>8</xdr:row>
      <xdr:rowOff>81280</xdr:rowOff>
    </xdr:from>
    <xdr:to>
      <xdr:col>5</xdr:col>
      <xdr:colOff>539115</xdr:colOff>
      <xdr:row>8</xdr:row>
      <xdr:rowOff>271780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8CC6570-25A6-463A-84DA-1E675321F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74820" y="3304540"/>
          <a:ext cx="493395" cy="190500"/>
        </a:xfrm>
        <a:prstGeom prst="rect">
          <a:avLst/>
        </a:prstGeom>
      </xdr:spPr>
    </xdr:pic>
    <xdr:clientData/>
  </xdr:twoCellAnchor>
  <xdr:twoCellAnchor>
    <xdr:from>
      <xdr:col>5</xdr:col>
      <xdr:colOff>99060</xdr:colOff>
      <xdr:row>9</xdr:row>
      <xdr:rowOff>27940</xdr:rowOff>
    </xdr:from>
    <xdr:to>
      <xdr:col>5</xdr:col>
      <xdr:colOff>416560</xdr:colOff>
      <xdr:row>9</xdr:row>
      <xdr:rowOff>399415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A3939BE-E339-4416-B77C-92B7833E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640" y="12189460"/>
          <a:ext cx="317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130175</xdr:colOff>
      <xdr:row>10</xdr:row>
      <xdr:rowOff>37465</xdr:rowOff>
    </xdr:from>
    <xdr:to>
      <xdr:col>5</xdr:col>
      <xdr:colOff>301625</xdr:colOff>
      <xdr:row>10</xdr:row>
      <xdr:rowOff>391160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DEDDCE7-620D-4027-8C0F-0D472E8F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755" y="1262570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66675</xdr:colOff>
      <xdr:row>11</xdr:row>
      <xdr:rowOff>203835</xdr:rowOff>
    </xdr:from>
    <xdr:to>
      <xdr:col>5</xdr:col>
      <xdr:colOff>565785</xdr:colOff>
      <xdr:row>11</xdr:row>
      <xdr:rowOff>286385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8D09A1C-DE2F-4CF7-97C1-59297F648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13218795"/>
          <a:ext cx="49911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88265</xdr:colOff>
      <xdr:row>12</xdr:row>
      <xdr:rowOff>114935</xdr:rowOff>
    </xdr:from>
    <xdr:to>
      <xdr:col>5</xdr:col>
      <xdr:colOff>410210</xdr:colOff>
      <xdr:row>12</xdr:row>
      <xdr:rowOff>354965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F30B605-68FF-419C-9244-4FBCCC96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3556615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96520</xdr:colOff>
      <xdr:row>13</xdr:row>
      <xdr:rowOff>104775</xdr:rowOff>
    </xdr:from>
    <xdr:to>
      <xdr:col>5</xdr:col>
      <xdr:colOff>457835</xdr:colOff>
      <xdr:row>13</xdr:row>
      <xdr:rowOff>368935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43EC4F1-0322-4F98-A5D8-5600723E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13973175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71755</xdr:colOff>
      <xdr:row>14</xdr:row>
      <xdr:rowOff>48895</xdr:rowOff>
    </xdr:from>
    <xdr:to>
      <xdr:col>5</xdr:col>
      <xdr:colOff>452120</xdr:colOff>
      <xdr:row>14</xdr:row>
      <xdr:rowOff>327025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12AB15B-2A3A-4152-9B44-6F1792B1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12335" y="14344015"/>
          <a:ext cx="380365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107950</xdr:colOff>
      <xdr:row>15</xdr:row>
      <xdr:rowOff>59055</xdr:rowOff>
    </xdr:from>
    <xdr:to>
      <xdr:col>5</xdr:col>
      <xdr:colOff>401320</xdr:colOff>
      <xdr:row>15</xdr:row>
      <xdr:rowOff>410210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853EF6B-A9F9-457C-8E63-0935EFF6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8530" y="15207615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109220</xdr:colOff>
      <xdr:row>16</xdr:row>
      <xdr:rowOff>28575</xdr:rowOff>
    </xdr:from>
    <xdr:to>
      <xdr:col>5</xdr:col>
      <xdr:colOff>266065</xdr:colOff>
      <xdr:row>17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E00C49E-B295-4E79-BE43-A83D7D6A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16457295"/>
          <a:ext cx="15684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22225</xdr:colOff>
      <xdr:row>17</xdr:row>
      <xdr:rowOff>142875</xdr:rowOff>
    </xdr:from>
    <xdr:to>
      <xdr:col>5</xdr:col>
      <xdr:colOff>459105</xdr:colOff>
      <xdr:row>17</xdr:row>
      <xdr:rowOff>237490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1864FAAF-5DD2-4D98-BA61-F16DB2A5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1699831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77470</xdr:colOff>
      <xdr:row>18</xdr:row>
      <xdr:rowOff>60325</xdr:rowOff>
    </xdr:from>
    <xdr:to>
      <xdr:col>5</xdr:col>
      <xdr:colOff>408305</xdr:colOff>
      <xdr:row>18</xdr:row>
      <xdr:rowOff>339725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D8E9CC6-1FB3-4835-B9D0-E25F5024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050" y="1734248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98425</xdr:colOff>
      <xdr:row>19</xdr:row>
      <xdr:rowOff>166370</xdr:rowOff>
    </xdr:from>
    <xdr:to>
      <xdr:col>5</xdr:col>
      <xdr:colOff>451485</xdr:colOff>
      <xdr:row>19</xdr:row>
      <xdr:rowOff>273685</xdr:rowOff>
    </xdr:to>
    <xdr:pic>
      <xdr:nvPicPr>
        <xdr:cNvPr id="34" name="Picture 38">
          <a:extLst>
            <a:ext uri="{FF2B5EF4-FFF2-40B4-BE49-F238E27FC236}">
              <a16:creationId xmlns:a16="http://schemas.microsoft.com/office/drawing/2014/main" id="{12F4A97E-7F37-460C-86B6-29CA1DE5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739005" y="2384933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50800</xdr:colOff>
      <xdr:row>20</xdr:row>
      <xdr:rowOff>128905</xdr:rowOff>
    </xdr:from>
    <xdr:to>
      <xdr:col>5</xdr:col>
      <xdr:colOff>461645</xdr:colOff>
      <xdr:row>20</xdr:row>
      <xdr:rowOff>243205</xdr:rowOff>
    </xdr:to>
    <xdr:pic>
      <xdr:nvPicPr>
        <xdr:cNvPr id="35" name="Picture 39">
          <a:extLst>
            <a:ext uri="{FF2B5EF4-FFF2-40B4-BE49-F238E27FC236}">
              <a16:creationId xmlns:a16="http://schemas.microsoft.com/office/drawing/2014/main" id="{F7FCDE89-DBEF-4ED2-8C3E-E48FC8816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691380" y="24238585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67945</xdr:colOff>
      <xdr:row>21</xdr:row>
      <xdr:rowOff>10160</xdr:rowOff>
    </xdr:from>
    <xdr:to>
      <xdr:col>5</xdr:col>
      <xdr:colOff>325755</xdr:colOff>
      <xdr:row>21</xdr:row>
      <xdr:rowOff>377825</xdr:rowOff>
    </xdr:to>
    <xdr:pic>
      <xdr:nvPicPr>
        <xdr:cNvPr id="36" name="Picture 23">
          <a:extLst>
            <a:ext uri="{FF2B5EF4-FFF2-40B4-BE49-F238E27FC236}">
              <a16:creationId xmlns:a16="http://schemas.microsoft.com/office/drawing/2014/main" id="{AAFBCD88-1E5F-4D99-B7F8-31A8259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08525" y="2497328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34925</xdr:colOff>
      <xdr:row>22</xdr:row>
      <xdr:rowOff>113030</xdr:rowOff>
    </xdr:from>
    <xdr:to>
      <xdr:col>5</xdr:col>
      <xdr:colOff>518160</xdr:colOff>
      <xdr:row>22</xdr:row>
      <xdr:rowOff>274955</xdr:rowOff>
    </xdr:to>
    <xdr:pic>
      <xdr:nvPicPr>
        <xdr:cNvPr id="43" name="Picture 60">
          <a:extLst>
            <a:ext uri="{FF2B5EF4-FFF2-40B4-BE49-F238E27FC236}">
              <a16:creationId xmlns:a16="http://schemas.microsoft.com/office/drawing/2014/main" id="{097084A9-0DB7-4C4E-9118-A190C30A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675505" y="2934335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40005</xdr:colOff>
      <xdr:row>23</xdr:row>
      <xdr:rowOff>125095</xdr:rowOff>
    </xdr:from>
    <xdr:to>
      <xdr:col>5</xdr:col>
      <xdr:colOff>514350</xdr:colOff>
      <xdr:row>23</xdr:row>
      <xdr:rowOff>309880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AC5BAECC-7F59-471F-B6D1-9307F347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0585" y="29782135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25</xdr:row>
      <xdr:rowOff>53340</xdr:rowOff>
    </xdr:from>
    <xdr:to>
      <xdr:col>5</xdr:col>
      <xdr:colOff>403225</xdr:colOff>
      <xdr:row>25</xdr:row>
      <xdr:rowOff>349885</xdr:rowOff>
    </xdr:to>
    <xdr:pic>
      <xdr:nvPicPr>
        <xdr:cNvPr id="45" name="Picture 68">
          <a:extLst>
            <a:ext uri="{FF2B5EF4-FFF2-40B4-BE49-F238E27FC236}">
              <a16:creationId xmlns:a16="http://schemas.microsoft.com/office/drawing/2014/main" id="{843FF984-45CE-4B3D-A28E-CF12CE7C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4381500" y="10530840"/>
          <a:ext cx="250825" cy="2965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161290</xdr:colOff>
      <xdr:row>24</xdr:row>
      <xdr:rowOff>55245</xdr:rowOff>
    </xdr:from>
    <xdr:to>
      <xdr:col>5</xdr:col>
      <xdr:colOff>340360</xdr:colOff>
      <xdr:row>25</xdr:row>
      <xdr:rowOff>13970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D27BE471-EA12-4348-8EF4-9E2F5E63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870" y="30139005"/>
          <a:ext cx="179070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151130</xdr:colOff>
      <xdr:row>26</xdr:row>
      <xdr:rowOff>50165</xdr:rowOff>
    </xdr:from>
    <xdr:to>
      <xdr:col>5</xdr:col>
      <xdr:colOff>379730</xdr:colOff>
      <xdr:row>26</xdr:row>
      <xdr:rowOff>379730</xdr:rowOff>
    </xdr:to>
    <xdr:pic>
      <xdr:nvPicPr>
        <xdr:cNvPr id="47" name="Picture 61">
          <a:extLst>
            <a:ext uri="{FF2B5EF4-FFF2-40B4-BE49-F238E27FC236}">
              <a16:creationId xmlns:a16="http://schemas.microsoft.com/office/drawing/2014/main" id="{AED24F8C-9BFA-4136-A3D2-52ADE9B7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791710" y="30987365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5</xdr:col>
      <xdr:colOff>88265</xdr:colOff>
      <xdr:row>27</xdr:row>
      <xdr:rowOff>92710</xdr:rowOff>
    </xdr:from>
    <xdr:to>
      <xdr:col>5</xdr:col>
      <xdr:colOff>571500</xdr:colOff>
      <xdr:row>27</xdr:row>
      <xdr:rowOff>254635</xdr:rowOff>
    </xdr:to>
    <xdr:pic>
      <xdr:nvPicPr>
        <xdr:cNvPr id="48" name="Picture 60">
          <a:extLst>
            <a:ext uri="{FF2B5EF4-FFF2-40B4-BE49-F238E27FC236}">
              <a16:creationId xmlns:a16="http://schemas.microsoft.com/office/drawing/2014/main" id="{C5FE4AC6-7C35-4B17-AA88-698DA2F8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28845" y="3145663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82550</xdr:colOff>
      <xdr:row>28</xdr:row>
      <xdr:rowOff>42545</xdr:rowOff>
    </xdr:from>
    <xdr:to>
      <xdr:col>5</xdr:col>
      <xdr:colOff>478790</xdr:colOff>
      <xdr:row>28</xdr:row>
      <xdr:rowOff>347980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B6DD0BE9-0557-4BD2-8054-C8EDD782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5060886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/>
          <cell r="F8" t="str">
            <v>EA</v>
          </cell>
          <cell r="G8"/>
          <cell r="H8" t="str">
            <v>分总成</v>
          </cell>
          <cell r="I8" t="str">
            <v>ASSY</v>
          </cell>
          <cell r="J8"/>
          <cell r="K8" t="str">
            <v>河北外购</v>
          </cell>
          <cell r="L8"/>
          <cell r="M8"/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/>
          <cell r="H9" t="str">
            <v>织物</v>
          </cell>
          <cell r="I9" t="str">
            <v>ASSY</v>
          </cell>
          <cell r="J9"/>
          <cell r="K9" t="str">
            <v>河北外购</v>
          </cell>
          <cell r="L9"/>
          <cell r="M9"/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/>
          <cell r="H10" t="str">
            <v>织物</v>
          </cell>
          <cell r="I10" t="str">
            <v>ASSY</v>
          </cell>
          <cell r="J10"/>
          <cell r="K10" t="str">
            <v>河北外购</v>
          </cell>
          <cell r="L10"/>
          <cell r="M10"/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/>
          <cell r="H11" t="str">
            <v>仿皮</v>
          </cell>
          <cell r="I11" t="str">
            <v>ASSY</v>
          </cell>
          <cell r="J11"/>
          <cell r="K11" t="str">
            <v>河北外购</v>
          </cell>
          <cell r="L11"/>
          <cell r="M11"/>
        </row>
        <row r="12">
          <cell r="C12" t="str">
            <v>SLT0010870</v>
          </cell>
          <cell r="D12" t="str">
            <v>靠背粘扣A</v>
          </cell>
          <cell r="E12"/>
          <cell r="F12" t="str">
            <v>EA</v>
          </cell>
          <cell r="G12"/>
          <cell r="H12" t="str">
            <v>塑料件</v>
          </cell>
          <cell r="I12" t="str">
            <v>尼龙    250*10</v>
          </cell>
          <cell r="J12"/>
          <cell r="K12" t="str">
            <v>河北外购</v>
          </cell>
          <cell r="L12"/>
          <cell r="M12"/>
        </row>
        <row r="13">
          <cell r="C13" t="str">
            <v>SLT0010871</v>
          </cell>
          <cell r="D13" t="str">
            <v>靠背粘扣B</v>
          </cell>
          <cell r="E13"/>
          <cell r="F13" t="str">
            <v>EA</v>
          </cell>
          <cell r="G13"/>
          <cell r="H13" t="str">
            <v>塑料件</v>
          </cell>
          <cell r="I13" t="str">
            <v>尼龙60*10</v>
          </cell>
          <cell r="J13"/>
          <cell r="K13" t="str">
            <v>河北外购</v>
          </cell>
          <cell r="L13"/>
          <cell r="M13"/>
        </row>
        <row r="14">
          <cell r="C14" t="str">
            <v>SLT0010965</v>
          </cell>
          <cell r="D14" t="str">
            <v>主驾靠背泡沫无纺布LH</v>
          </cell>
          <cell r="E14"/>
          <cell r="F14" t="str">
            <v>EA</v>
          </cell>
          <cell r="G14"/>
          <cell r="H14" t="str">
            <v>织物</v>
          </cell>
          <cell r="I14" t="str">
            <v>无纺布</v>
          </cell>
          <cell r="J14"/>
          <cell r="K14" t="str">
            <v>河北外购</v>
          </cell>
          <cell r="L14"/>
          <cell r="M14"/>
        </row>
        <row r="15">
          <cell r="C15" t="str">
            <v>SLT0011214</v>
          </cell>
          <cell r="D15" t="str">
            <v>主驾靠背泡沫无纺布RH</v>
          </cell>
          <cell r="E15"/>
          <cell r="F15" t="str">
            <v>EA</v>
          </cell>
          <cell r="G15"/>
          <cell r="H15" t="str">
            <v>织物</v>
          </cell>
          <cell r="I15" t="str">
            <v>无纺布</v>
          </cell>
          <cell r="J15"/>
          <cell r="K15" t="str">
            <v>河北外购</v>
          </cell>
          <cell r="L15"/>
          <cell r="M15"/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/>
          <cell r="H16" t="str">
            <v>分总成</v>
          </cell>
          <cell r="I16" t="str">
            <v>ASSY</v>
          </cell>
          <cell r="J16"/>
          <cell r="K16" t="str">
            <v>河北外购</v>
          </cell>
          <cell r="L16"/>
          <cell r="M16"/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河北外购</v>
          </cell>
          <cell r="L17"/>
          <cell r="M17"/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河北外购</v>
          </cell>
          <cell r="L18"/>
          <cell r="M18"/>
        </row>
        <row r="19">
          <cell r="C19" t="str">
            <v>SLT0010873</v>
          </cell>
          <cell r="D19" t="str">
            <v>靠背加热垫总成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河北外购</v>
          </cell>
          <cell r="L19"/>
          <cell r="M19"/>
        </row>
        <row r="20">
          <cell r="C20" t="str">
            <v>SLT0010925</v>
          </cell>
          <cell r="D20" t="str">
            <v>左滑轨总成</v>
          </cell>
          <cell r="E20"/>
          <cell r="F20" t="str">
            <v>EA</v>
          </cell>
          <cell r="G20"/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/>
          <cell r="M20"/>
        </row>
        <row r="21">
          <cell r="C21" t="str">
            <v>SLT0010926</v>
          </cell>
          <cell r="D21" t="str">
            <v>右滑轨总成</v>
          </cell>
          <cell r="E21"/>
          <cell r="F21" t="str">
            <v>EA</v>
          </cell>
          <cell r="G21"/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/>
          <cell r="M21"/>
        </row>
        <row r="22">
          <cell r="C22" t="str">
            <v>SLT0010927</v>
          </cell>
          <cell r="D22" t="str">
            <v>滑轨解锁手把</v>
          </cell>
          <cell r="E22"/>
          <cell r="F22" t="str">
            <v>EA</v>
          </cell>
          <cell r="G22"/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/>
          <cell r="M22"/>
        </row>
        <row r="23">
          <cell r="C23" t="str">
            <v>SLT0011308</v>
          </cell>
          <cell r="D23" t="str">
            <v>安全上挂钩</v>
          </cell>
          <cell r="E23"/>
          <cell r="F23" t="str">
            <v>EA</v>
          </cell>
          <cell r="G23"/>
          <cell r="H23" t="str">
            <v>钣金件</v>
          </cell>
          <cell r="I23" t="str">
            <v>SPFH590 3.0</v>
          </cell>
          <cell r="J23"/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E24"/>
          <cell r="F24" t="str">
            <v>EA</v>
          </cell>
          <cell r="G24"/>
          <cell r="H24" t="str">
            <v>标准件</v>
          </cell>
          <cell r="I24" t="str">
            <v>M6*16
4.8级</v>
          </cell>
          <cell r="J24"/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E25"/>
          <cell r="F25" t="str">
            <v>EA</v>
          </cell>
          <cell r="G25"/>
          <cell r="H25" t="str">
            <v>织带</v>
          </cell>
          <cell r="I25" t="str">
            <v>织带</v>
          </cell>
          <cell r="J25"/>
          <cell r="K25" t="str">
            <v>河北外购</v>
          </cell>
          <cell r="L25"/>
          <cell r="M25"/>
        </row>
        <row r="26">
          <cell r="C26" t="str">
            <v>SLT0010924</v>
          </cell>
          <cell r="D26" t="str">
            <v>背板支撑块</v>
          </cell>
          <cell r="E26"/>
          <cell r="F26" t="str">
            <v>EA</v>
          </cell>
          <cell r="G26"/>
          <cell r="H26" t="str">
            <v>塑料件</v>
          </cell>
          <cell r="I26" t="str">
            <v>PP+GF30</v>
          </cell>
          <cell r="J26"/>
          <cell r="K26" t="str">
            <v>河北外购</v>
          </cell>
          <cell r="L26"/>
          <cell r="M26"/>
        </row>
        <row r="27">
          <cell r="C27" t="str">
            <v>SLT0010931</v>
          </cell>
          <cell r="D27" t="str">
            <v>安全带带扣总成</v>
          </cell>
          <cell r="E27"/>
          <cell r="F27" t="str">
            <v>EA</v>
          </cell>
          <cell r="G27"/>
          <cell r="H27" t="str">
            <v>分总成</v>
          </cell>
          <cell r="I27" t="str">
            <v>ASSY</v>
          </cell>
          <cell r="J27"/>
          <cell r="K27" t="str">
            <v>河北外购</v>
          </cell>
          <cell r="L27"/>
          <cell r="M27"/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/>
          <cell r="H28" t="str">
            <v>织物</v>
          </cell>
          <cell r="I28" t="str">
            <v>无纺布</v>
          </cell>
          <cell r="J28"/>
          <cell r="K28" t="str">
            <v>河北外购</v>
          </cell>
          <cell r="L28"/>
          <cell r="M28"/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/>
          <cell r="H29" t="str">
            <v>分总成</v>
          </cell>
          <cell r="I29" t="str">
            <v>ASSY</v>
          </cell>
          <cell r="J29"/>
          <cell r="K29" t="str">
            <v>河北外购</v>
          </cell>
          <cell r="L29"/>
          <cell r="M29"/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河北外购</v>
          </cell>
          <cell r="L30"/>
          <cell r="M30"/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河北外购</v>
          </cell>
          <cell r="L31"/>
          <cell r="M31"/>
        </row>
        <row r="32">
          <cell r="C32" t="str">
            <v>SLT0010992</v>
          </cell>
          <cell r="D32" t="str">
            <v>座垫加热垫总成</v>
          </cell>
          <cell r="E32"/>
          <cell r="F32" t="str">
            <v>EA</v>
          </cell>
          <cell r="G32"/>
          <cell r="H32"/>
          <cell r="I32"/>
          <cell r="J32"/>
          <cell r="K32" t="str">
            <v>安路普外购</v>
          </cell>
          <cell r="L32"/>
          <cell r="M32"/>
        </row>
        <row r="33">
          <cell r="C33" t="str">
            <v>Q40112</v>
          </cell>
          <cell r="D33" t="str">
            <v>平垫圈</v>
          </cell>
          <cell r="E33"/>
          <cell r="F33" t="str">
            <v>EA</v>
          </cell>
          <cell r="G33"/>
          <cell r="H33" t="str">
            <v>标准件</v>
          </cell>
          <cell r="I33" t="str">
            <v>Q235 2.5T</v>
          </cell>
          <cell r="J33"/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/>
          <cell r="H34" t="str">
            <v>钢丝</v>
          </cell>
          <cell r="I34" t="str">
            <v>Q235 φ6</v>
          </cell>
          <cell r="J34"/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E35"/>
          <cell r="F35" t="str">
            <v>EA</v>
          </cell>
          <cell r="G35"/>
          <cell r="H35" t="str">
            <v>塑料件</v>
          </cell>
          <cell r="I35" t="str">
            <v>PA6+GF30 2.5</v>
          </cell>
          <cell r="J35"/>
          <cell r="K35" t="str">
            <v>河北外购</v>
          </cell>
          <cell r="L35"/>
          <cell r="M35"/>
        </row>
        <row r="36">
          <cell r="C36" t="str">
            <v>SLT0010943</v>
          </cell>
          <cell r="D36" t="str">
            <v>主驾二级调节左罩壳</v>
          </cell>
          <cell r="E36"/>
          <cell r="F36" t="str">
            <v>EA</v>
          </cell>
          <cell r="G36"/>
          <cell r="H36" t="str">
            <v>塑料件</v>
          </cell>
          <cell r="I36" t="str">
            <v>PP+TD20 2.5</v>
          </cell>
          <cell r="J36"/>
          <cell r="K36" t="str">
            <v>河北外购</v>
          </cell>
          <cell r="L36"/>
          <cell r="M36"/>
        </row>
        <row r="37">
          <cell r="C37" t="str">
            <v>SLT0010944</v>
          </cell>
          <cell r="D37" t="str">
            <v>主驾右侧罩壳</v>
          </cell>
          <cell r="E37"/>
          <cell r="F37" t="str">
            <v>EA</v>
          </cell>
          <cell r="G37"/>
          <cell r="H37" t="str">
            <v>塑料件</v>
          </cell>
          <cell r="I37" t="str">
            <v>PP+TD20 2.5</v>
          </cell>
          <cell r="J37"/>
          <cell r="K37" t="str">
            <v>河北外购</v>
          </cell>
          <cell r="L37"/>
          <cell r="M37"/>
        </row>
        <row r="38">
          <cell r="C38" t="str">
            <v>SLT0010945</v>
          </cell>
          <cell r="D38" t="str">
            <v>主驾驶左侧大护板.</v>
          </cell>
          <cell r="E38"/>
          <cell r="F38" t="str">
            <v>EA</v>
          </cell>
          <cell r="G38"/>
          <cell r="H38" t="str">
            <v>塑料件</v>
          </cell>
          <cell r="I38" t="str">
            <v>PP+TD20 2.5</v>
          </cell>
          <cell r="J38"/>
          <cell r="K38" t="str">
            <v>河北外购</v>
          </cell>
          <cell r="L38"/>
          <cell r="M38"/>
        </row>
        <row r="39">
          <cell r="C39" t="str">
            <v>SLT0010946</v>
          </cell>
          <cell r="D39" t="str">
            <v>扶手堵盖</v>
          </cell>
          <cell r="E39"/>
          <cell r="F39" t="str">
            <v>EA</v>
          </cell>
          <cell r="G39"/>
          <cell r="H39" t="str">
            <v>塑料件</v>
          </cell>
          <cell r="I39" t="str">
            <v>— —</v>
          </cell>
          <cell r="J39"/>
          <cell r="K39" t="str">
            <v>河北外购</v>
          </cell>
          <cell r="L39"/>
          <cell r="M39"/>
        </row>
        <row r="40">
          <cell r="C40" t="str">
            <v>SLT0010947</v>
          </cell>
          <cell r="D40" t="str">
            <v>扶手总成</v>
          </cell>
          <cell r="E40"/>
          <cell r="F40" t="str">
            <v>EA</v>
          </cell>
          <cell r="G40"/>
          <cell r="H40" t="str">
            <v>分总成</v>
          </cell>
          <cell r="I40" t="str">
            <v>ASSY</v>
          </cell>
          <cell r="J40"/>
          <cell r="K40" t="str">
            <v>河北外购</v>
          </cell>
          <cell r="L40"/>
          <cell r="M40"/>
        </row>
        <row r="41">
          <cell r="C41" t="str">
            <v>SLT0010948</v>
          </cell>
          <cell r="D41" t="str">
            <v>衬套</v>
          </cell>
          <cell r="E41"/>
          <cell r="F41" t="str">
            <v>EA</v>
          </cell>
          <cell r="G41"/>
          <cell r="H41" t="str">
            <v>塑料件</v>
          </cell>
          <cell r="I41" t="str">
            <v xml:space="preserve"> φ16  1.0</v>
          </cell>
          <cell r="J41"/>
          <cell r="K41" t="str">
            <v>河北外购</v>
          </cell>
          <cell r="L41"/>
          <cell r="M41"/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/>
          <cell r="H42" t="str">
            <v>钢丝</v>
          </cell>
          <cell r="I42" t="str">
            <v>Q235 φ6</v>
          </cell>
          <cell r="J42"/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E43"/>
          <cell r="F43" t="str">
            <v>EA</v>
          </cell>
          <cell r="G43"/>
          <cell r="H43" t="str">
            <v>分总成</v>
          </cell>
          <cell r="I43" t="str">
            <v>ASSY</v>
          </cell>
          <cell r="J43"/>
          <cell r="K43" t="str">
            <v>河北外购</v>
          </cell>
          <cell r="L43"/>
          <cell r="M43"/>
        </row>
        <row r="44">
          <cell r="C44" t="str">
            <v>L168100000207</v>
          </cell>
          <cell r="D44" t="str">
            <v>驾驶员前端左侧安装脚罩</v>
          </cell>
          <cell r="E44"/>
          <cell r="F44" t="str">
            <v>EA</v>
          </cell>
          <cell r="G44"/>
          <cell r="H44" t="str">
            <v>塑料件</v>
          </cell>
          <cell r="I44" t="str">
            <v>PP+TD20 2.5</v>
          </cell>
          <cell r="J44"/>
          <cell r="K44" t="str">
            <v>河北外购</v>
          </cell>
          <cell r="L44"/>
          <cell r="M44"/>
        </row>
        <row r="45">
          <cell r="C45" t="str">
            <v>L168100000208</v>
          </cell>
          <cell r="D45" t="str">
            <v>驾驶员前端右侧安装脚罩</v>
          </cell>
          <cell r="E45"/>
          <cell r="F45" t="str">
            <v>EA</v>
          </cell>
          <cell r="G45"/>
          <cell r="H45" t="str">
            <v>塑料件</v>
          </cell>
          <cell r="I45" t="str">
            <v>PP+TD20 2.5</v>
          </cell>
          <cell r="J45"/>
          <cell r="K45" t="str">
            <v>河北外购</v>
          </cell>
          <cell r="L45"/>
          <cell r="M45"/>
        </row>
        <row r="46">
          <cell r="C46" t="str">
            <v>SLT0011052</v>
          </cell>
          <cell r="D46" t="str">
            <v>副驾右罩壳</v>
          </cell>
          <cell r="E46"/>
          <cell r="F46" t="str">
            <v>EA</v>
          </cell>
          <cell r="G46"/>
          <cell r="H46" t="str">
            <v>塑料件</v>
          </cell>
          <cell r="I46" t="str">
            <v>PP-TD20 2.5</v>
          </cell>
          <cell r="J46"/>
          <cell r="K46" t="str">
            <v>河北外购</v>
          </cell>
          <cell r="L46"/>
          <cell r="M46"/>
        </row>
        <row r="47">
          <cell r="C47" t="str">
            <v>SLT0011053</v>
          </cell>
          <cell r="D47" t="str">
            <v>副驾靠背背板总成</v>
          </cell>
          <cell r="E47"/>
          <cell r="F47" t="str">
            <v>EA</v>
          </cell>
          <cell r="G47"/>
          <cell r="H47" t="str">
            <v>分总成</v>
          </cell>
          <cell r="I47" t="str">
            <v>ASSY</v>
          </cell>
          <cell r="J47"/>
          <cell r="K47" t="str">
            <v>河北外购</v>
          </cell>
          <cell r="L47"/>
          <cell r="M47"/>
        </row>
        <row r="48">
          <cell r="C48" t="str">
            <v>SLT0011054</v>
          </cell>
          <cell r="D48" t="str">
            <v>副驾靠背解锁手把</v>
          </cell>
          <cell r="E48"/>
          <cell r="F48" t="str">
            <v>EA</v>
          </cell>
          <cell r="G48"/>
          <cell r="H48" t="str">
            <v>塑料件</v>
          </cell>
          <cell r="I48" t="str">
            <v>2.5
PA6+GF30</v>
          </cell>
          <cell r="J48"/>
          <cell r="K48" t="str">
            <v>河北外购</v>
          </cell>
          <cell r="L48"/>
          <cell r="M48"/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/>
          <cell r="H49" t="str">
            <v>分总成</v>
          </cell>
          <cell r="I49" t="str">
            <v>ASSY</v>
          </cell>
          <cell r="J49"/>
          <cell r="K49" t="str">
            <v>河北外购</v>
          </cell>
          <cell r="L49"/>
          <cell r="M49"/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/>
          <cell r="H50" t="str">
            <v>分总成</v>
          </cell>
          <cell r="I50" t="str">
            <v>ASSY</v>
          </cell>
          <cell r="J50"/>
          <cell r="K50" t="str">
            <v>河北外购</v>
          </cell>
          <cell r="L50"/>
          <cell r="M50"/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/>
          <cell r="H51" t="str">
            <v>分总成</v>
          </cell>
          <cell r="I51" t="str">
            <v>ASSY</v>
          </cell>
          <cell r="J51"/>
          <cell r="K51" t="str">
            <v>河北外购</v>
          </cell>
          <cell r="L51"/>
          <cell r="M51"/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/>
          <cell r="H52" t="str">
            <v>分总成</v>
          </cell>
          <cell r="I52" t="str">
            <v>ASSY</v>
          </cell>
          <cell r="J52"/>
          <cell r="K52" t="str">
            <v>河北外购</v>
          </cell>
          <cell r="L52"/>
          <cell r="M52"/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/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/>
          <cell r="H54" t="str">
            <v>分总成</v>
          </cell>
          <cell r="I54" t="str">
            <v>ASSY</v>
          </cell>
          <cell r="J54"/>
          <cell r="K54" t="str">
            <v>河北外购</v>
          </cell>
          <cell r="L54"/>
          <cell r="M54"/>
        </row>
        <row r="55">
          <cell r="C55" t="str">
            <v>SLT0011110</v>
          </cell>
          <cell r="D55" t="str">
            <v>靠背解锁扣手总成</v>
          </cell>
          <cell r="E55"/>
          <cell r="F55" t="str">
            <v>EA</v>
          </cell>
          <cell r="G55"/>
          <cell r="H55" t="str">
            <v>分总成</v>
          </cell>
          <cell r="I55" t="str">
            <v>ASSY</v>
          </cell>
          <cell r="J55"/>
          <cell r="K55" t="str">
            <v>河北外购</v>
          </cell>
          <cell r="L55"/>
          <cell r="M55"/>
        </row>
        <row r="56">
          <cell r="C56" t="str">
            <v>SLT0011117</v>
          </cell>
          <cell r="D56" t="str">
            <v>副驾左侧罩壳</v>
          </cell>
          <cell r="E56"/>
          <cell r="F56" t="str">
            <v>EA</v>
          </cell>
          <cell r="G56"/>
          <cell r="H56" t="str">
            <v>塑料件</v>
          </cell>
          <cell r="I56" t="str">
            <v>PP-TD20 2.5</v>
          </cell>
          <cell r="J56"/>
          <cell r="K56" t="str">
            <v>河北外购</v>
          </cell>
          <cell r="L56"/>
          <cell r="M56"/>
        </row>
        <row r="57">
          <cell r="C57" t="str">
            <v>SLT0011196</v>
          </cell>
          <cell r="D57" t="str">
            <v>扣手螺钉堵盖</v>
          </cell>
          <cell r="E57"/>
          <cell r="F57" t="str">
            <v>EA</v>
          </cell>
          <cell r="G57"/>
          <cell r="H57" t="str">
            <v>塑料件</v>
          </cell>
          <cell r="I57" t="str">
            <v>PP-TD20 2.0</v>
          </cell>
          <cell r="J57"/>
          <cell r="K57" t="str">
            <v>河北外购</v>
          </cell>
          <cell r="L57"/>
          <cell r="M57"/>
        </row>
        <row r="58">
          <cell r="C58" t="str">
            <v>SLT0011197</v>
          </cell>
          <cell r="D58" t="str">
            <v>翻转背板本体</v>
          </cell>
          <cell r="E58"/>
          <cell r="F58" t="str">
            <v>EA</v>
          </cell>
          <cell r="G58"/>
          <cell r="H58" t="str">
            <v>塑料件</v>
          </cell>
          <cell r="I58" t="str">
            <v>pp混纺玻纤+pp蜂窝板
5.0</v>
          </cell>
          <cell r="J58"/>
          <cell r="K58" t="str">
            <v>河北外购</v>
          </cell>
          <cell r="L58"/>
          <cell r="M58"/>
        </row>
        <row r="59">
          <cell r="C59" t="str">
            <v>SLT0011198</v>
          </cell>
          <cell r="D59" t="str">
            <v>小背固定背板总成</v>
          </cell>
          <cell r="E59"/>
          <cell r="F59" t="str">
            <v>EA</v>
          </cell>
          <cell r="G59"/>
          <cell r="H59" t="str">
            <v>分总成</v>
          </cell>
          <cell r="I59" t="str">
            <v>ASSY</v>
          </cell>
          <cell r="J59"/>
          <cell r="K59" t="str">
            <v>河北外购</v>
          </cell>
          <cell r="L59"/>
          <cell r="M59"/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/>
          <cell r="H60" t="str">
            <v>分总成</v>
          </cell>
          <cell r="I60" t="str">
            <v>ASSY</v>
          </cell>
          <cell r="J60"/>
          <cell r="K60" t="str">
            <v>河北外购</v>
          </cell>
          <cell r="L60"/>
          <cell r="M60"/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/>
          <cell r="H61" t="str">
            <v>分总成</v>
          </cell>
          <cell r="I61" t="str">
            <v>ASSY</v>
          </cell>
          <cell r="J61"/>
          <cell r="K61" t="str">
            <v>河北外购</v>
          </cell>
          <cell r="L61"/>
          <cell r="M61"/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/>
          <cell r="H62" t="str">
            <v>分总成</v>
          </cell>
          <cell r="I62" t="str">
            <v>ASSY</v>
          </cell>
          <cell r="J62"/>
          <cell r="K62" t="str">
            <v>河北外购</v>
          </cell>
          <cell r="L62"/>
          <cell r="M62"/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/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E64"/>
          <cell r="F64" t="str">
            <v>EA</v>
          </cell>
          <cell r="G64"/>
          <cell r="H64" t="str">
            <v>塑料件</v>
          </cell>
          <cell r="I64" t="str">
            <v>PP-TD20 1.5</v>
          </cell>
          <cell r="J64"/>
          <cell r="K64" t="str">
            <v>河北外购</v>
          </cell>
          <cell r="L64"/>
          <cell r="M64"/>
        </row>
        <row r="65">
          <cell r="C65" t="str">
            <v>L168100000273</v>
          </cell>
          <cell r="D65" t="str">
            <v>副驾驶员前端右侧安装脚罩</v>
          </cell>
          <cell r="E65"/>
          <cell r="F65" t="str">
            <v>EA</v>
          </cell>
          <cell r="G65"/>
          <cell r="H65" t="str">
            <v>塑料件</v>
          </cell>
          <cell r="I65" t="str">
            <v>PP+TD20 2.5</v>
          </cell>
          <cell r="J65"/>
          <cell r="K65" t="str">
            <v>河北外购</v>
          </cell>
          <cell r="L65"/>
          <cell r="M65"/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/>
          <cell r="H66" t="str">
            <v>分总成</v>
          </cell>
          <cell r="I66" t="str">
            <v>ASSY</v>
          </cell>
          <cell r="J66"/>
          <cell r="K66" t="str">
            <v>河北外购</v>
          </cell>
          <cell r="L66"/>
          <cell r="M66"/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/>
          <cell r="H67" t="str">
            <v>分总成</v>
          </cell>
          <cell r="I67" t="str">
            <v>ASSY</v>
          </cell>
          <cell r="J67"/>
          <cell r="K67" t="str">
            <v>河北外购</v>
          </cell>
          <cell r="L67"/>
          <cell r="M67"/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/>
          <cell r="H68" t="str">
            <v>分总成</v>
          </cell>
          <cell r="I68" t="str">
            <v>ASSY</v>
          </cell>
          <cell r="J68"/>
          <cell r="K68" t="str">
            <v>河北外购</v>
          </cell>
          <cell r="L68"/>
          <cell r="M68"/>
        </row>
        <row r="69">
          <cell r="C69" t="str">
            <v>SLT0011177</v>
          </cell>
          <cell r="D69" t="str">
            <v>翻转背板本体</v>
          </cell>
          <cell r="E69"/>
          <cell r="F69" t="str">
            <v>EA</v>
          </cell>
          <cell r="G69"/>
          <cell r="H69" t="str">
            <v>塑料件</v>
          </cell>
          <cell r="I69" t="str">
            <v>pp混纺玻纤+pp蜂窝板
5.0</v>
          </cell>
          <cell r="J69"/>
          <cell r="K69" t="str">
            <v>河北外购</v>
          </cell>
          <cell r="L69"/>
          <cell r="M69"/>
        </row>
        <row r="70">
          <cell r="C70" t="str">
            <v>SLT0011178</v>
          </cell>
          <cell r="D70" t="str">
            <v>小背固定背板总成</v>
          </cell>
          <cell r="E70"/>
          <cell r="F70" t="str">
            <v>EA</v>
          </cell>
          <cell r="G70"/>
          <cell r="H70" t="str">
            <v>分总成</v>
          </cell>
          <cell r="I70" t="str">
            <v>ASSY</v>
          </cell>
          <cell r="J70"/>
          <cell r="K70" t="str">
            <v>河北外购</v>
          </cell>
          <cell r="L70"/>
          <cell r="M70"/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/>
          <cell r="H71" t="str">
            <v>分总成</v>
          </cell>
          <cell r="I71" t="str">
            <v>ASSY</v>
          </cell>
          <cell r="J71"/>
          <cell r="K71" t="str">
            <v>河北外购</v>
          </cell>
          <cell r="L71"/>
          <cell r="M71"/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/>
          <cell r="H72" t="str">
            <v>分总成</v>
          </cell>
          <cell r="I72" t="str">
            <v>ASSY</v>
          </cell>
          <cell r="J72"/>
          <cell r="K72" t="str">
            <v>河北外购</v>
          </cell>
          <cell r="L72"/>
          <cell r="M72"/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/>
          <cell r="H73" t="str">
            <v>分总成</v>
          </cell>
          <cell r="I73" t="str">
            <v>ASSY</v>
          </cell>
          <cell r="J73"/>
          <cell r="K73" t="str">
            <v>河北外购</v>
          </cell>
          <cell r="L73"/>
          <cell r="M73"/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/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E75"/>
          <cell r="F75" t="str">
            <v>EA</v>
          </cell>
          <cell r="G75"/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E76"/>
          <cell r="F76" t="str">
            <v>EA</v>
          </cell>
          <cell r="G76"/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E77"/>
          <cell r="F77" t="str">
            <v>EA</v>
          </cell>
          <cell r="G77"/>
          <cell r="H77" t="str">
            <v>分总成</v>
          </cell>
          <cell r="I77" t="str">
            <v>ASSY</v>
          </cell>
          <cell r="J77"/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E78"/>
          <cell r="F78" t="str">
            <v>EA</v>
          </cell>
          <cell r="G78"/>
          <cell r="H78" t="str">
            <v>钢丝</v>
          </cell>
          <cell r="I78" t="str">
            <v>Q235  φ6</v>
          </cell>
          <cell r="J78"/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E79"/>
          <cell r="F79" t="str">
            <v>EA</v>
          </cell>
          <cell r="G79"/>
          <cell r="H79" t="str">
            <v>钢丝</v>
          </cell>
          <cell r="I79" t="str">
            <v>Q235  φ7</v>
          </cell>
          <cell r="J79"/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E80"/>
          <cell r="F80" t="str">
            <v>EA</v>
          </cell>
          <cell r="G80"/>
          <cell r="H80" t="str">
            <v>钢丝</v>
          </cell>
          <cell r="I80" t="str">
            <v>Q235  φ5</v>
          </cell>
          <cell r="J80"/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E81"/>
          <cell r="F81" t="str">
            <v>EA</v>
          </cell>
          <cell r="G81"/>
          <cell r="H81" t="str">
            <v>钢丝</v>
          </cell>
          <cell r="I81" t="str">
            <v>Q235  φ6</v>
          </cell>
          <cell r="J81"/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E82"/>
          <cell r="F82" t="str">
            <v>EA</v>
          </cell>
          <cell r="G82"/>
          <cell r="H82" t="str">
            <v>钢丝</v>
          </cell>
          <cell r="I82" t="str">
            <v>Q235  φ5</v>
          </cell>
          <cell r="J82"/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E83"/>
          <cell r="F83" t="str">
            <v>EA</v>
          </cell>
          <cell r="G83"/>
          <cell r="H83" t="str">
            <v>钢丝</v>
          </cell>
          <cell r="I83" t="str">
            <v>Q235  φ5</v>
          </cell>
          <cell r="J83"/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E84"/>
          <cell r="F84" t="str">
            <v>EA</v>
          </cell>
          <cell r="G84"/>
          <cell r="H84" t="str">
            <v>钢丝</v>
          </cell>
          <cell r="I84" t="str">
            <v>Q235  φ5</v>
          </cell>
          <cell r="J84"/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E85"/>
          <cell r="F85" t="str">
            <v>EA</v>
          </cell>
          <cell r="G85"/>
          <cell r="H85" t="str">
            <v>分总成</v>
          </cell>
          <cell r="I85" t="str">
            <v>ASSY</v>
          </cell>
          <cell r="J85"/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E86"/>
          <cell r="F86" t="str">
            <v>EA</v>
          </cell>
          <cell r="G86"/>
          <cell r="H86" t="str">
            <v>钢丝</v>
          </cell>
          <cell r="I86" t="str">
            <v>Q235  φ6</v>
          </cell>
          <cell r="J86"/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E87"/>
          <cell r="F87" t="str">
            <v>EA</v>
          </cell>
          <cell r="G87"/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E88"/>
          <cell r="F88" t="str">
            <v>EA</v>
          </cell>
          <cell r="G88"/>
          <cell r="H88" t="str">
            <v>钢丝</v>
          </cell>
          <cell r="I88" t="str">
            <v>Q235  φ5</v>
          </cell>
          <cell r="J88"/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E89"/>
          <cell r="F89" t="str">
            <v>EA</v>
          </cell>
          <cell r="G89"/>
          <cell r="H89" t="str">
            <v>钢丝</v>
          </cell>
          <cell r="I89" t="str">
            <v>Q235  φ5</v>
          </cell>
          <cell r="J89"/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E90"/>
          <cell r="F90" t="str">
            <v>EA</v>
          </cell>
          <cell r="G90"/>
          <cell r="H90" t="str">
            <v>钢丝</v>
          </cell>
          <cell r="I90" t="str">
            <v>Q235  φ7</v>
          </cell>
          <cell r="J90"/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E91"/>
          <cell r="F91" t="str">
            <v>EA</v>
          </cell>
          <cell r="G91"/>
          <cell r="H91" t="str">
            <v>线材</v>
          </cell>
          <cell r="I91" t="str">
            <v>Q235 φ5</v>
          </cell>
          <cell r="J91"/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E92"/>
          <cell r="F92" t="str">
            <v>EA</v>
          </cell>
          <cell r="G92"/>
          <cell r="H92" t="str">
            <v>线材</v>
          </cell>
          <cell r="I92" t="str">
            <v>Q235 φ5</v>
          </cell>
          <cell r="J92"/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E93"/>
          <cell r="F93" t="str">
            <v>EA</v>
          </cell>
          <cell r="G93"/>
          <cell r="H93" t="str">
            <v>分总成</v>
          </cell>
          <cell r="I93" t="str">
            <v>ASSY</v>
          </cell>
          <cell r="J93"/>
          <cell r="K93" t="str">
            <v>河北外购</v>
          </cell>
          <cell r="L93"/>
          <cell r="M93"/>
        </row>
        <row r="94">
          <cell r="C94" t="str">
            <v>SLT0010937</v>
          </cell>
          <cell r="D94" t="str">
            <v>坐垫通风袋体</v>
          </cell>
          <cell r="E94"/>
          <cell r="F94" t="str">
            <v>EA</v>
          </cell>
          <cell r="G94"/>
          <cell r="H94" t="str">
            <v>分总成</v>
          </cell>
          <cell r="I94" t="str">
            <v>ASSY</v>
          </cell>
          <cell r="J94"/>
          <cell r="K94" t="str">
            <v>河北外购</v>
          </cell>
          <cell r="L94"/>
          <cell r="M94"/>
        </row>
        <row r="95">
          <cell r="C95" t="str">
            <v>SLT0011215</v>
          </cell>
          <cell r="D95" t="str">
            <v>通风加热线束及控制器总成</v>
          </cell>
          <cell r="E95"/>
          <cell r="F95" t="str">
            <v>EA</v>
          </cell>
          <cell r="G95"/>
          <cell r="H95" t="str">
            <v>分总成</v>
          </cell>
          <cell r="I95" t="str">
            <v>ASSY</v>
          </cell>
          <cell r="J95"/>
          <cell r="K95" t="str">
            <v>河北外购</v>
          </cell>
          <cell r="L95"/>
          <cell r="M95"/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/>
          <cell r="H96" t="str">
            <v>分总成</v>
          </cell>
          <cell r="I96" t="str">
            <v>ASSY</v>
          </cell>
          <cell r="J96"/>
          <cell r="K96" t="str">
            <v>河北外购</v>
          </cell>
          <cell r="L96"/>
          <cell r="M96"/>
        </row>
        <row r="97">
          <cell r="C97" t="str">
            <v>SLT0011079</v>
          </cell>
          <cell r="D97" t="str">
            <v>小背侧翼支撑钢丝</v>
          </cell>
          <cell r="E97"/>
          <cell r="F97" t="str">
            <v>EA</v>
          </cell>
          <cell r="G97"/>
          <cell r="H97" t="str">
            <v>钢丝</v>
          </cell>
          <cell r="I97" t="str">
            <v>Q235  φ7</v>
          </cell>
          <cell r="J97"/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E98"/>
          <cell r="F98" t="str">
            <v>EA</v>
          </cell>
          <cell r="G98"/>
          <cell r="H98" t="str">
            <v>分总成</v>
          </cell>
          <cell r="I98" t="str">
            <v>ASSY</v>
          </cell>
          <cell r="J98"/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E99"/>
          <cell r="F99" t="str">
            <v>EA</v>
          </cell>
          <cell r="G99"/>
          <cell r="H99" t="str">
            <v>线材</v>
          </cell>
          <cell r="I99" t="str">
            <v>Q235 φ5</v>
          </cell>
          <cell r="J99"/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E100"/>
          <cell r="F100" t="str">
            <v>EA</v>
          </cell>
          <cell r="G100"/>
          <cell r="H100" t="str">
            <v>线材</v>
          </cell>
          <cell r="I100" t="str">
            <v>Q235 φ5</v>
          </cell>
          <cell r="J100"/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E101"/>
          <cell r="F101" t="str">
            <v>EA</v>
          </cell>
          <cell r="G101"/>
          <cell r="H101" t="str">
            <v>外购件</v>
          </cell>
          <cell r="I101" t="str">
            <v>ASSY</v>
          </cell>
          <cell r="J101"/>
          <cell r="K101" t="str">
            <v>河北外购</v>
          </cell>
          <cell r="L101"/>
          <cell r="M101"/>
        </row>
        <row r="102">
          <cell r="C102" t="str">
            <v>SLT0011270</v>
          </cell>
          <cell r="D102" t="str">
            <v>右滑轨总成</v>
          </cell>
          <cell r="E102"/>
          <cell r="F102" t="str">
            <v>EA</v>
          </cell>
          <cell r="G102"/>
          <cell r="H102" t="str">
            <v>外购件</v>
          </cell>
          <cell r="I102" t="str">
            <v>ASSY</v>
          </cell>
          <cell r="J102"/>
          <cell r="K102" t="str">
            <v>河北外购</v>
          </cell>
          <cell r="L102"/>
          <cell r="M102"/>
        </row>
        <row r="103">
          <cell r="C103" t="str">
            <v>SLT0011274</v>
          </cell>
          <cell r="D103" t="str">
            <v>气腰托总成</v>
          </cell>
          <cell r="E103"/>
          <cell r="F103" t="str">
            <v>EA</v>
          </cell>
          <cell r="G103"/>
          <cell r="H103" t="str">
            <v>分总成</v>
          </cell>
          <cell r="I103" t="str">
            <v>ASSY</v>
          </cell>
          <cell r="J103"/>
          <cell r="K103" t="str">
            <v>河北外购</v>
          </cell>
          <cell r="L103"/>
          <cell r="M103"/>
        </row>
        <row r="104">
          <cell r="C104" t="str">
            <v>SLT0011313</v>
          </cell>
          <cell r="D104" t="str">
            <v>侧翼气袋支撑总成</v>
          </cell>
          <cell r="E104"/>
          <cell r="F104" t="str">
            <v>EA</v>
          </cell>
          <cell r="G104"/>
          <cell r="H104" t="str">
            <v>分总成</v>
          </cell>
          <cell r="I104" t="str">
            <v>ASSY</v>
          </cell>
          <cell r="J104"/>
          <cell r="K104" t="str">
            <v>河北外购</v>
          </cell>
          <cell r="L104"/>
          <cell r="M104"/>
        </row>
        <row r="105">
          <cell r="C105" t="str">
            <v>SLT0011371</v>
          </cell>
          <cell r="D105" t="str">
            <v>上盖板焊接总成</v>
          </cell>
          <cell r="E105"/>
          <cell r="F105" t="str">
            <v>EA</v>
          </cell>
          <cell r="G105"/>
          <cell r="H105" t="str">
            <v>焊接总成件</v>
          </cell>
          <cell r="I105" t="str">
            <v>ASSY</v>
          </cell>
          <cell r="J105"/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E106"/>
          <cell r="F106" t="str">
            <v>EA</v>
          </cell>
          <cell r="G106"/>
          <cell r="H106" t="str">
            <v>电器件</v>
          </cell>
          <cell r="I106" t="str">
            <v>ASSY</v>
          </cell>
          <cell r="J106"/>
          <cell r="K106" t="str">
            <v>河北外购</v>
          </cell>
          <cell r="L106"/>
          <cell r="M106"/>
        </row>
        <row r="107">
          <cell r="C107" t="str">
            <v>SLT0011302</v>
          </cell>
          <cell r="D107" t="str">
            <v>座垫通风3D网格</v>
          </cell>
          <cell r="E107"/>
          <cell r="F107" t="str">
            <v>EA</v>
          </cell>
          <cell r="G107"/>
          <cell r="H107" t="str">
            <v>3D织物</v>
          </cell>
          <cell r="I107" t="str">
            <v>ASSY</v>
          </cell>
          <cell r="J107"/>
          <cell r="K107" t="str">
            <v>河北外购</v>
          </cell>
          <cell r="L107"/>
          <cell r="M107"/>
        </row>
        <row r="108">
          <cell r="C108" t="str">
            <v>SLT0011303</v>
          </cell>
          <cell r="D108" t="str">
            <v>舒适性海绵</v>
          </cell>
          <cell r="E108"/>
          <cell r="F108" t="str">
            <v>EA</v>
          </cell>
          <cell r="G108"/>
          <cell r="H108" t="str">
            <v>PU</v>
          </cell>
          <cell r="I108" t="str">
            <v>PUR</v>
          </cell>
          <cell r="J108"/>
          <cell r="K108" t="str">
            <v>河北外购</v>
          </cell>
          <cell r="L108"/>
          <cell r="M108"/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/>
          <cell r="H109" t="str">
            <v>分总成</v>
          </cell>
          <cell r="I109" t="str">
            <v>ASSY</v>
          </cell>
          <cell r="J109"/>
          <cell r="K109" t="str">
            <v>河北外购</v>
          </cell>
          <cell r="L109"/>
          <cell r="M109"/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/>
          <cell r="H110" t="str">
            <v>分总成</v>
          </cell>
          <cell r="I110" t="str">
            <v>ASSY</v>
          </cell>
          <cell r="J110"/>
          <cell r="K110" t="str">
            <v>河北外购</v>
          </cell>
          <cell r="L110"/>
          <cell r="M110"/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/>
          <cell r="H111" t="str">
            <v>分总成</v>
          </cell>
          <cell r="I111" t="str">
            <v>ASSY</v>
          </cell>
          <cell r="J111"/>
          <cell r="K111" t="str">
            <v>河北外购</v>
          </cell>
          <cell r="L111"/>
          <cell r="M111"/>
        </row>
        <row r="112">
          <cell r="C112" t="str">
            <v>SLT0011307</v>
          </cell>
          <cell r="D112" t="str">
            <v>通风加热线束及控制器总成</v>
          </cell>
          <cell r="E112"/>
          <cell r="F112" t="str">
            <v>EA</v>
          </cell>
          <cell r="G112"/>
          <cell r="H112" t="str">
            <v>分总成</v>
          </cell>
          <cell r="I112" t="str">
            <v>ASSY</v>
          </cell>
          <cell r="J112"/>
          <cell r="K112" t="str">
            <v>河北外购</v>
          </cell>
          <cell r="L112"/>
          <cell r="M112"/>
        </row>
        <row r="113">
          <cell r="C113" t="str">
            <v>SLT0011367</v>
          </cell>
          <cell r="D113" t="str">
            <v>下底板焊接总成</v>
          </cell>
          <cell r="E113"/>
          <cell r="F113" t="str">
            <v>EA</v>
          </cell>
          <cell r="G113"/>
          <cell r="H113" t="str">
            <v>焊接总成件</v>
          </cell>
          <cell r="I113" t="str">
            <v>ASSY</v>
          </cell>
          <cell r="J113"/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/>
          <cell r="H114" t="str">
            <v>分总成</v>
          </cell>
          <cell r="I114" t="str">
            <v>ASSY</v>
          </cell>
          <cell r="J114"/>
          <cell r="K114" t="str">
            <v>河北外购</v>
          </cell>
          <cell r="L114"/>
          <cell r="M114"/>
        </row>
        <row r="115">
          <cell r="C115" t="str">
            <v>SLT0011310</v>
          </cell>
          <cell r="D115" t="str">
            <v>主驾驶左侧大护板</v>
          </cell>
          <cell r="E115"/>
          <cell r="F115" t="str">
            <v>EA</v>
          </cell>
          <cell r="G115"/>
          <cell r="H115" t="str">
            <v>塑料件</v>
          </cell>
          <cell r="I115" t="str">
            <v>PP+TD20 2.5</v>
          </cell>
          <cell r="J115"/>
          <cell r="K115" t="str">
            <v>河北外购</v>
          </cell>
          <cell r="L115"/>
          <cell r="M115"/>
        </row>
        <row r="116">
          <cell r="C116" t="str">
            <v>L168100000271</v>
          </cell>
          <cell r="D116" t="str">
            <v>驾驶员前端左侧安装脚罩</v>
          </cell>
          <cell r="E116"/>
          <cell r="F116" t="str">
            <v>EA</v>
          </cell>
          <cell r="G116"/>
          <cell r="H116" t="str">
            <v>塑料件</v>
          </cell>
          <cell r="I116" t="str">
            <v>PP+TD20 2.5</v>
          </cell>
          <cell r="J116"/>
          <cell r="K116" t="str">
            <v>河北外购</v>
          </cell>
          <cell r="L116"/>
          <cell r="M116"/>
        </row>
        <row r="117">
          <cell r="C117" t="str">
            <v>L168100000272</v>
          </cell>
          <cell r="D117" t="str">
            <v>驾驶员前端右侧安装脚罩</v>
          </cell>
          <cell r="E117"/>
          <cell r="F117" t="str">
            <v>EA</v>
          </cell>
          <cell r="G117"/>
          <cell r="H117" t="str">
            <v>塑料件</v>
          </cell>
          <cell r="I117" t="str">
            <v>PP+TD20 2.5</v>
          </cell>
          <cell r="J117"/>
          <cell r="K117" t="str">
            <v>河北外购</v>
          </cell>
          <cell r="L117"/>
          <cell r="M117"/>
        </row>
        <row r="118">
          <cell r="C118" t="str">
            <v>SLT0010878</v>
          </cell>
          <cell r="D118" t="str">
            <v>靠背调角器焊接总成RH</v>
          </cell>
          <cell r="E118"/>
          <cell r="F118" t="str">
            <v>EA</v>
          </cell>
          <cell r="G118"/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/>
          <cell r="H119" t="str">
            <v>塑料件</v>
          </cell>
          <cell r="I119" t="str">
            <v xml:space="preserve"> φ12  1.0</v>
          </cell>
          <cell r="J119"/>
          <cell r="K119" t="str">
            <v>河北外购</v>
          </cell>
          <cell r="L119"/>
          <cell r="M119"/>
        </row>
        <row r="120">
          <cell r="C120" t="str">
            <v>SLT0010886</v>
          </cell>
          <cell r="D120" t="str">
            <v>驾驶员调角器芯盘连动杆</v>
          </cell>
          <cell r="E120"/>
          <cell r="F120" t="str">
            <v>EA</v>
          </cell>
          <cell r="G120"/>
          <cell r="H120" t="str">
            <v>外购件</v>
          </cell>
          <cell r="I120" t="str">
            <v>— —</v>
          </cell>
          <cell r="J120"/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E121"/>
          <cell r="F121" t="str">
            <v>EA</v>
          </cell>
          <cell r="G121"/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E122"/>
          <cell r="F122" t="str">
            <v>EA</v>
          </cell>
          <cell r="G122"/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E123"/>
          <cell r="F123" t="str">
            <v>EA</v>
          </cell>
          <cell r="G123"/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E124"/>
          <cell r="F124" t="str">
            <v>EA</v>
          </cell>
          <cell r="G124"/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E125"/>
          <cell r="F125" t="str">
            <v>EA</v>
          </cell>
          <cell r="G125"/>
          <cell r="H125" t="str">
            <v>分总成</v>
          </cell>
          <cell r="I125" t="str">
            <v>ASSY</v>
          </cell>
          <cell r="J125"/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/>
          <cell r="F126" t="str">
            <v>EA</v>
          </cell>
          <cell r="G126"/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/>
          <cell r="H127" t="str">
            <v>分总成</v>
          </cell>
          <cell r="I127" t="str">
            <v>ASSY</v>
          </cell>
          <cell r="J127"/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/>
          <cell r="H128" t="str">
            <v>分总成</v>
          </cell>
          <cell r="I128" t="str">
            <v>ASSY</v>
          </cell>
          <cell r="J128"/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/>
          <cell r="H129" t="str">
            <v>分总成</v>
          </cell>
          <cell r="I129" t="str">
            <v>ASSY</v>
          </cell>
          <cell r="J129"/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/>
          <cell r="H130" t="str">
            <v>分总成</v>
          </cell>
          <cell r="I130" t="str">
            <v>ASSY</v>
          </cell>
          <cell r="J130"/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E131"/>
          <cell r="F131" t="str">
            <v>EA</v>
          </cell>
          <cell r="G131"/>
          <cell r="H131" t="str">
            <v>钣金件</v>
          </cell>
          <cell r="I131" t="str">
            <v>Q235 2.0</v>
          </cell>
          <cell r="J131"/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/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E133"/>
          <cell r="F133" t="str">
            <v>EA</v>
          </cell>
          <cell r="G133"/>
          <cell r="H133" t="str">
            <v>分总成</v>
          </cell>
          <cell r="I133" t="str">
            <v>ASSY</v>
          </cell>
          <cell r="J133"/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E134"/>
          <cell r="F134" t="str">
            <v>EA</v>
          </cell>
          <cell r="G134"/>
          <cell r="H134" t="str">
            <v>分总成</v>
          </cell>
          <cell r="I134" t="str">
            <v>ASSY</v>
          </cell>
          <cell r="J134"/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E135"/>
          <cell r="F135" t="str">
            <v>EA</v>
          </cell>
          <cell r="G135"/>
          <cell r="H135" t="str">
            <v>分总成</v>
          </cell>
          <cell r="I135" t="str">
            <v>ASSY</v>
          </cell>
          <cell r="J135"/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E136"/>
          <cell r="F136" t="str">
            <v>EA</v>
          </cell>
          <cell r="G136"/>
          <cell r="H136" t="str">
            <v>机加件</v>
          </cell>
          <cell r="I136" t="str">
            <v xml:space="preserve">Q195  </v>
          </cell>
          <cell r="J136"/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E137"/>
          <cell r="F137" t="str">
            <v>EA</v>
          </cell>
          <cell r="G137"/>
          <cell r="H137" t="str">
            <v>钣金件</v>
          </cell>
          <cell r="I137" t="str">
            <v>QStE420TM 2.0</v>
          </cell>
          <cell r="J137"/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E138"/>
          <cell r="F138" t="str">
            <v>EA</v>
          </cell>
          <cell r="G138"/>
          <cell r="H138" t="str">
            <v>分总成</v>
          </cell>
          <cell r="I138" t="str">
            <v>ASSY</v>
          </cell>
          <cell r="J138"/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E139"/>
          <cell r="F139" t="str">
            <v>EA</v>
          </cell>
          <cell r="G139"/>
          <cell r="H139" t="str">
            <v>分总成</v>
          </cell>
          <cell r="I139" t="str">
            <v>ASSY</v>
          </cell>
          <cell r="J139"/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E140"/>
          <cell r="F140" t="str">
            <v>EA</v>
          </cell>
          <cell r="G140"/>
          <cell r="H140" t="str">
            <v>机加件</v>
          </cell>
          <cell r="I140" t="str">
            <v xml:space="preserve">Q235 </v>
          </cell>
          <cell r="J140"/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E141"/>
          <cell r="F141" t="str">
            <v>EA</v>
          </cell>
          <cell r="G141"/>
          <cell r="H141" t="str">
            <v>分总成</v>
          </cell>
          <cell r="I141" t="str">
            <v>ASSY</v>
          </cell>
          <cell r="J141"/>
          <cell r="K141" t="str">
            <v>河北外购</v>
          </cell>
          <cell r="L141"/>
          <cell r="M141"/>
        </row>
        <row r="142">
          <cell r="C142" t="str">
            <v>SLT0011243</v>
          </cell>
          <cell r="D142" t="str">
            <v>ECU固定卡扣</v>
          </cell>
          <cell r="E142"/>
          <cell r="F142" t="str">
            <v>EA</v>
          </cell>
          <cell r="G142"/>
          <cell r="H142" t="str">
            <v>塑料件</v>
          </cell>
          <cell r="I142"/>
          <cell r="J142"/>
          <cell r="K142" t="str">
            <v>河北外购</v>
          </cell>
          <cell r="L142"/>
          <cell r="M142"/>
        </row>
        <row r="143">
          <cell r="C143" t="str">
            <v>SLT0011101</v>
          </cell>
          <cell r="D143" t="str">
            <v>旋转轴</v>
          </cell>
          <cell r="E143"/>
          <cell r="F143" t="str">
            <v>EA</v>
          </cell>
          <cell r="G143"/>
          <cell r="H143" t="str">
            <v>机加件</v>
          </cell>
          <cell r="I143" t="str">
            <v xml:space="preserve">Q235 </v>
          </cell>
          <cell r="J143"/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E144"/>
          <cell r="F144" t="str">
            <v>EA</v>
          </cell>
          <cell r="G144"/>
          <cell r="H144" t="str">
            <v>钣金件</v>
          </cell>
          <cell r="I144" t="str">
            <v>QStE500TM 2.5</v>
          </cell>
          <cell r="J144"/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E145"/>
          <cell r="F145" t="str">
            <v>EA</v>
          </cell>
          <cell r="G145"/>
          <cell r="H145" t="str">
            <v>分总成</v>
          </cell>
          <cell r="I145" t="str">
            <v>ASSY</v>
          </cell>
          <cell r="J145"/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E146"/>
          <cell r="F146" t="str">
            <v>EA</v>
          </cell>
          <cell r="G146"/>
          <cell r="H146" t="str">
            <v>非标件</v>
          </cell>
          <cell r="I146" t="str">
            <v>45# M8</v>
          </cell>
          <cell r="J146"/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/>
          <cell r="H147" t="str">
            <v>非标件</v>
          </cell>
          <cell r="I147" t="str">
            <v>45#  M8</v>
          </cell>
          <cell r="J147"/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/>
          <cell r="H148" t="str">
            <v>非标件</v>
          </cell>
          <cell r="I148" t="str">
            <v>45#  M8</v>
          </cell>
          <cell r="J148"/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EA98-DB30-46BF-87B0-D20D03AB7C9E}">
  <sheetPr>
    <outlinePr summaryBelow="0"/>
  </sheetPr>
  <dimension ref="A1:AG40"/>
  <sheetViews>
    <sheetView showGridLines="0" tabSelected="1" zoomScale="70" zoomScaleNormal="70" workbookViewId="0">
      <selection activeCell="T31" sqref="T31"/>
    </sheetView>
  </sheetViews>
  <sheetFormatPr defaultColWidth="9" defaultRowHeight="12" x14ac:dyDescent="0.25"/>
  <cols>
    <col min="1" max="1" width="4.6640625" style="28" customWidth="1"/>
    <col min="2" max="2" width="10.6640625" style="28" customWidth="1"/>
    <col min="3" max="3" width="11.77734375" style="28" customWidth="1"/>
    <col min="4" max="4" width="19.109375" style="28" customWidth="1"/>
    <col min="5" max="5" width="5.44140625" style="28" customWidth="1"/>
    <col min="6" max="6" width="6.77734375" style="28" customWidth="1"/>
    <col min="7" max="7" width="10.21875" style="28" customWidth="1"/>
    <col min="8" max="8" width="7.88671875" style="28" customWidth="1"/>
    <col min="9" max="9" width="9.6640625" style="28" customWidth="1"/>
    <col min="10" max="11" width="6.6640625" style="28" customWidth="1"/>
    <col min="12" max="12" width="9.21875" style="28" customWidth="1"/>
    <col min="13" max="13" width="9.21875" style="28" hidden="1" customWidth="1"/>
    <col min="14" max="14" width="13.33203125" style="28" hidden="1" customWidth="1"/>
    <col min="15" max="15" width="6.6640625" style="28" customWidth="1"/>
    <col min="16" max="16" width="12" style="28" customWidth="1"/>
    <col min="17" max="17" width="10.21875" style="28" customWidth="1"/>
    <col min="18" max="18" width="13.6640625" style="28" customWidth="1"/>
    <col min="19" max="19" width="13.21875" style="28" customWidth="1"/>
    <col min="20" max="20" width="13.21875" style="80" customWidth="1"/>
    <col min="21" max="21" width="8.5546875" style="28" customWidth="1"/>
    <col min="22" max="22" width="12.44140625" style="28" customWidth="1"/>
    <col min="23" max="24" width="12.77734375" style="28" customWidth="1"/>
    <col min="25" max="26" width="6" style="28" customWidth="1"/>
    <col min="27" max="28" width="10.6640625" style="28" hidden="1" customWidth="1"/>
    <col min="29" max="29" width="15.109375" style="28" customWidth="1"/>
    <col min="30" max="30" width="11.88671875" style="28" customWidth="1"/>
    <col min="31" max="31" width="36.44140625" style="28" customWidth="1"/>
    <col min="32" max="32" width="14.5546875" style="28" customWidth="1"/>
    <col min="33" max="33" width="11.6640625" style="28" customWidth="1"/>
    <col min="34" max="16384" width="9" style="28"/>
  </cols>
  <sheetData>
    <row r="1" spans="1:32" ht="36" customHeight="1" x14ac:dyDescent="0.25">
      <c r="A1" s="27" t="s">
        <v>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37" customFormat="1" ht="20.100000000000001" customHeight="1" x14ac:dyDescent="0.25">
      <c r="A2" s="29" t="s">
        <v>85</v>
      </c>
      <c r="B2" s="30"/>
      <c r="C2" s="30"/>
      <c r="D2" s="29"/>
      <c r="E2" s="29"/>
      <c r="F2" s="31" t="s">
        <v>86</v>
      </c>
      <c r="G2" s="29"/>
      <c r="H2" s="29"/>
      <c r="I2" s="31"/>
      <c r="J2" s="29"/>
      <c r="K2" s="29"/>
      <c r="L2" s="29"/>
      <c r="M2" s="32"/>
      <c r="N2" s="33" t="s">
        <v>87</v>
      </c>
      <c r="O2" s="33"/>
      <c r="P2" s="33" t="s">
        <v>88</v>
      </c>
      <c r="Q2" s="33"/>
      <c r="R2" s="33"/>
      <c r="S2" s="34" t="s">
        <v>89</v>
      </c>
      <c r="T2" s="34"/>
      <c r="U2" s="34"/>
      <c r="V2" s="34"/>
      <c r="W2" s="34"/>
      <c r="X2" s="34"/>
      <c r="Y2" s="34"/>
      <c r="Z2" s="34"/>
      <c r="AA2" s="34"/>
      <c r="AB2" s="34"/>
      <c r="AC2" s="35" t="s">
        <v>90</v>
      </c>
      <c r="AD2" s="35"/>
      <c r="AE2" s="35"/>
      <c r="AF2" s="36"/>
    </row>
    <row r="3" spans="1:32" s="43" customFormat="1" ht="27.6" customHeight="1" x14ac:dyDescent="0.25">
      <c r="A3" s="1" t="s">
        <v>0</v>
      </c>
      <c r="B3" s="38" t="s">
        <v>1</v>
      </c>
      <c r="C3" s="38" t="s">
        <v>2</v>
      </c>
      <c r="D3" s="39" t="s">
        <v>3</v>
      </c>
      <c r="E3" s="39" t="s">
        <v>91</v>
      </c>
      <c r="F3" s="39" t="s">
        <v>4</v>
      </c>
      <c r="G3" s="39" t="s">
        <v>5</v>
      </c>
      <c r="H3" s="2" t="s">
        <v>6</v>
      </c>
      <c r="I3" s="2" t="s">
        <v>7</v>
      </c>
      <c r="J3" s="39" t="s">
        <v>8</v>
      </c>
      <c r="K3" s="39" t="s">
        <v>9</v>
      </c>
      <c r="L3" s="39" t="s">
        <v>10</v>
      </c>
      <c r="M3" s="40" t="s">
        <v>11</v>
      </c>
      <c r="N3" s="39" t="s">
        <v>92</v>
      </c>
      <c r="O3" s="39" t="s">
        <v>12</v>
      </c>
      <c r="P3" s="3" t="s">
        <v>93</v>
      </c>
      <c r="Q3" s="3" t="s">
        <v>13</v>
      </c>
      <c r="R3" s="3" t="s">
        <v>94</v>
      </c>
      <c r="S3" s="3" t="s">
        <v>95</v>
      </c>
      <c r="T3" s="41" t="s">
        <v>96</v>
      </c>
      <c r="U3" s="3" t="s">
        <v>97</v>
      </c>
      <c r="V3" s="3" t="s">
        <v>98</v>
      </c>
      <c r="W3" s="3" t="s">
        <v>99</v>
      </c>
      <c r="X3" s="3" t="s">
        <v>98</v>
      </c>
      <c r="Y3" s="3" t="s">
        <v>100</v>
      </c>
      <c r="Z3" s="3" t="s">
        <v>98</v>
      </c>
      <c r="AA3" s="3" t="s">
        <v>101</v>
      </c>
      <c r="AB3" s="3" t="s">
        <v>98</v>
      </c>
      <c r="AC3" s="42" t="s">
        <v>102</v>
      </c>
      <c r="AD3" s="42" t="s">
        <v>103</v>
      </c>
      <c r="AE3" s="42" t="s">
        <v>104</v>
      </c>
      <c r="AF3" s="42" t="s">
        <v>105</v>
      </c>
    </row>
    <row r="4" spans="1:32" s="55" customFormat="1" ht="33.9" customHeight="1" x14ac:dyDescent="0.25">
      <c r="A4" s="44">
        <v>1</v>
      </c>
      <c r="B4" s="45" t="s">
        <v>14</v>
      </c>
      <c r="C4" s="46" t="s">
        <v>14</v>
      </c>
      <c r="D4" s="47" t="s">
        <v>15</v>
      </c>
      <c r="E4" s="47" t="s">
        <v>106</v>
      </c>
      <c r="F4" s="48" t="s">
        <v>16</v>
      </c>
      <c r="G4" s="47"/>
      <c r="H4" s="49" t="s">
        <v>17</v>
      </c>
      <c r="I4" s="45" t="s">
        <v>18</v>
      </c>
      <c r="J4" s="50"/>
      <c r="K4" s="50" t="s">
        <v>19</v>
      </c>
      <c r="L4" s="51" t="s">
        <v>20</v>
      </c>
      <c r="M4" s="51" t="str">
        <f>VLOOKUP(C4,[1]外购件开发申请单!$C$8:$L$148,10,0)</f>
        <v>刘志富</v>
      </c>
      <c r="N4" s="51" t="s">
        <v>107</v>
      </c>
      <c r="O4" s="44">
        <v>1</v>
      </c>
      <c r="P4" s="44">
        <f>30000*O4</f>
        <v>30000</v>
      </c>
      <c r="Q4" s="44" t="s">
        <v>21</v>
      </c>
      <c r="R4" s="44"/>
      <c r="S4" s="52" t="s">
        <v>108</v>
      </c>
      <c r="T4" s="53">
        <f>VLOOKUP(C4,'[2]外购件开发申请单-刘志富开'!$C$7:$T$112,18,0)</f>
        <v>0.504</v>
      </c>
      <c r="U4" s="51" t="s">
        <v>109</v>
      </c>
      <c r="V4" s="52">
        <v>0.95</v>
      </c>
      <c r="W4" s="52" t="s">
        <v>110</v>
      </c>
      <c r="X4" s="52" t="s">
        <v>111</v>
      </c>
      <c r="Y4" s="52" t="s">
        <v>112</v>
      </c>
      <c r="Z4" s="52" t="s">
        <v>113</v>
      </c>
      <c r="AA4" s="52"/>
      <c r="AB4" s="52"/>
      <c r="AC4" s="52" t="s">
        <v>114</v>
      </c>
      <c r="AD4" s="52" t="s">
        <v>115</v>
      </c>
      <c r="AE4" s="54" t="s">
        <v>116</v>
      </c>
      <c r="AF4" s="52"/>
    </row>
    <row r="5" spans="1:32" s="55" customFormat="1" ht="33.9" customHeight="1" x14ac:dyDescent="0.25">
      <c r="A5" s="44">
        <v>2</v>
      </c>
      <c r="B5" s="45" t="s">
        <v>22</v>
      </c>
      <c r="C5" s="46" t="s">
        <v>22</v>
      </c>
      <c r="D5" s="47" t="s">
        <v>23</v>
      </c>
      <c r="E5" s="47" t="s">
        <v>106</v>
      </c>
      <c r="F5" s="48" t="s">
        <v>16</v>
      </c>
      <c r="G5" s="47"/>
      <c r="H5" s="49" t="s">
        <v>17</v>
      </c>
      <c r="I5" s="45" t="s">
        <v>18</v>
      </c>
      <c r="J5" s="50"/>
      <c r="K5" s="50" t="s">
        <v>19</v>
      </c>
      <c r="L5" s="51" t="s">
        <v>20</v>
      </c>
      <c r="M5" s="51" t="str">
        <f>VLOOKUP(C5,[1]外购件开发申请单!$C$8:$L$148,10,0)</f>
        <v>刘志富</v>
      </c>
      <c r="N5" s="51" t="s">
        <v>107</v>
      </c>
      <c r="O5" s="44">
        <v>1</v>
      </c>
      <c r="P5" s="44">
        <f t="shared" ref="P5:P30" si="0">30000*O5</f>
        <v>30000</v>
      </c>
      <c r="Q5" s="44" t="s">
        <v>21</v>
      </c>
      <c r="R5" s="44"/>
      <c r="S5" s="52" t="s">
        <v>108</v>
      </c>
      <c r="T5" s="53">
        <f>VLOOKUP(C5,'[2]外购件开发申请单-刘志富开'!$C$7:$T$112,18,0)</f>
        <v>0.46400000000000002</v>
      </c>
      <c r="U5" s="51" t="s">
        <v>109</v>
      </c>
      <c r="V5" s="52">
        <v>0.93</v>
      </c>
      <c r="W5" s="52" t="s">
        <v>110</v>
      </c>
      <c r="X5" s="52" t="s">
        <v>111</v>
      </c>
      <c r="Y5" s="52" t="s">
        <v>112</v>
      </c>
      <c r="Z5" s="52" t="s">
        <v>113</v>
      </c>
      <c r="AA5" s="52"/>
      <c r="AB5" s="52"/>
      <c r="AC5" s="52" t="s">
        <v>114</v>
      </c>
      <c r="AD5" s="52" t="s">
        <v>115</v>
      </c>
      <c r="AE5" s="54" t="s">
        <v>116</v>
      </c>
      <c r="AF5" s="52"/>
    </row>
    <row r="6" spans="1:32" s="55" customFormat="1" ht="33.75" customHeight="1" x14ac:dyDescent="0.25">
      <c r="A6" s="44">
        <v>3</v>
      </c>
      <c r="B6" s="46" t="s">
        <v>24</v>
      </c>
      <c r="C6" s="46" t="s">
        <v>24</v>
      </c>
      <c r="D6" s="56" t="s">
        <v>25</v>
      </c>
      <c r="E6" s="47" t="s">
        <v>117</v>
      </c>
      <c r="F6" s="48" t="s">
        <v>16</v>
      </c>
      <c r="G6" s="47"/>
      <c r="H6" s="50" t="s">
        <v>26</v>
      </c>
      <c r="I6" s="50" t="s">
        <v>27</v>
      </c>
      <c r="J6" s="50" t="s">
        <v>28</v>
      </c>
      <c r="K6" s="50" t="s">
        <v>19</v>
      </c>
      <c r="L6" s="51" t="s">
        <v>20</v>
      </c>
      <c r="M6" s="51" t="str">
        <f>VLOOKUP(C6,[1]外购件开发申请单!$C$8:$L$148,10,0)</f>
        <v>刘志富</v>
      </c>
      <c r="N6" s="51" t="s">
        <v>107</v>
      </c>
      <c r="O6" s="44">
        <v>1</v>
      </c>
      <c r="P6" s="44">
        <f t="shared" si="0"/>
        <v>30000</v>
      </c>
      <c r="Q6" s="44" t="s">
        <v>21</v>
      </c>
      <c r="R6" s="44"/>
      <c r="S6" s="52" t="s">
        <v>108</v>
      </c>
      <c r="T6" s="53">
        <f>VLOOKUP(C6,'[2]外购件开发申请单-刘志富开'!$C$7:$T$112,18,0)</f>
        <v>26.622</v>
      </c>
      <c r="U6" s="51" t="s">
        <v>109</v>
      </c>
      <c r="V6" s="52">
        <v>26.3</v>
      </c>
      <c r="W6" s="52" t="s">
        <v>110</v>
      </c>
      <c r="X6" s="52" t="s">
        <v>111</v>
      </c>
      <c r="Y6" s="52" t="s">
        <v>112</v>
      </c>
      <c r="Z6" s="52" t="s">
        <v>113</v>
      </c>
      <c r="AA6" s="52"/>
      <c r="AB6" s="52"/>
      <c r="AC6" s="52" t="s">
        <v>114</v>
      </c>
      <c r="AD6" s="52" t="s">
        <v>118</v>
      </c>
      <c r="AE6" s="54" t="s">
        <v>116</v>
      </c>
      <c r="AF6" s="52"/>
    </row>
    <row r="7" spans="1:32" s="59" customFormat="1" ht="33.9" customHeight="1" x14ac:dyDescent="0.25">
      <c r="A7" s="44">
        <v>4</v>
      </c>
      <c r="B7" s="57" t="s">
        <v>29</v>
      </c>
      <c r="C7" s="57" t="s">
        <v>29</v>
      </c>
      <c r="D7" s="58" t="s">
        <v>25</v>
      </c>
      <c r="E7" s="44" t="s">
        <v>119</v>
      </c>
      <c r="F7" s="48" t="s">
        <v>16</v>
      </c>
      <c r="G7" s="44"/>
      <c r="H7" s="44" t="s">
        <v>26</v>
      </c>
      <c r="I7" s="44" t="s">
        <v>27</v>
      </c>
      <c r="J7" s="50" t="s">
        <v>28</v>
      </c>
      <c r="K7" s="50" t="s">
        <v>19</v>
      </c>
      <c r="L7" s="51" t="s">
        <v>20</v>
      </c>
      <c r="M7" s="51" t="str">
        <f>VLOOKUP(C7,[1]外购件开发申请单!$C$8:$L$148,10,0)</f>
        <v>刘志富</v>
      </c>
      <c r="N7" s="51" t="s">
        <v>107</v>
      </c>
      <c r="O7" s="44">
        <v>1</v>
      </c>
      <c r="P7" s="44">
        <f t="shared" si="0"/>
        <v>30000</v>
      </c>
      <c r="Q7" s="44" t="s">
        <v>21</v>
      </c>
      <c r="R7" s="44"/>
      <c r="S7" s="52" t="s">
        <v>108</v>
      </c>
      <c r="T7" s="53">
        <f>VLOOKUP(C7,'[2]外购件开发申请单-刘志富开'!$C$7:$T$112,18,0)</f>
        <v>28.89</v>
      </c>
      <c r="U7" s="51" t="s">
        <v>109</v>
      </c>
      <c r="V7" s="44">
        <v>29.599999999999998</v>
      </c>
      <c r="W7" s="52" t="s">
        <v>110</v>
      </c>
      <c r="X7" s="52" t="s">
        <v>111</v>
      </c>
      <c r="Y7" s="52" t="s">
        <v>112</v>
      </c>
      <c r="Z7" s="52" t="s">
        <v>113</v>
      </c>
      <c r="AA7" s="52"/>
      <c r="AB7" s="52"/>
      <c r="AC7" s="52" t="s">
        <v>114</v>
      </c>
      <c r="AD7" s="52" t="s">
        <v>115</v>
      </c>
      <c r="AE7" s="54" t="s">
        <v>116</v>
      </c>
      <c r="AF7" s="44"/>
    </row>
    <row r="8" spans="1:32" s="55" customFormat="1" ht="33.9" customHeight="1" x14ac:dyDescent="0.25">
      <c r="A8" s="44">
        <v>5</v>
      </c>
      <c r="B8" s="45" t="s">
        <v>30</v>
      </c>
      <c r="C8" s="56" t="s">
        <v>31</v>
      </c>
      <c r="D8" s="47" t="s">
        <v>32</v>
      </c>
      <c r="E8" s="44"/>
      <c r="F8" s="48" t="s">
        <v>16</v>
      </c>
      <c r="G8" s="47"/>
      <c r="H8" s="49" t="s">
        <v>26</v>
      </c>
      <c r="I8" s="45" t="s">
        <v>27</v>
      </c>
      <c r="J8" s="50" t="s">
        <v>28</v>
      </c>
      <c r="K8" s="50" t="s">
        <v>19</v>
      </c>
      <c r="L8" s="51" t="s">
        <v>20</v>
      </c>
      <c r="M8" s="51" t="str">
        <f>VLOOKUP(C8,[1]外购件开发申请单!$C$8:$L$148,10,0)</f>
        <v>刘志富</v>
      </c>
      <c r="N8" s="51" t="s">
        <v>107</v>
      </c>
      <c r="O8" s="44">
        <v>1</v>
      </c>
      <c r="P8" s="44">
        <f t="shared" si="0"/>
        <v>30000</v>
      </c>
      <c r="Q8" s="44" t="s">
        <v>21</v>
      </c>
      <c r="R8" s="44"/>
      <c r="S8" s="52" t="s">
        <v>108</v>
      </c>
      <c r="T8" s="53">
        <f>VLOOKUP(C8,'[2]外购件开发申请单-刘志富开'!$C$7:$T$112,18,0)</f>
        <v>20.180599999999998</v>
      </c>
      <c r="U8" s="51" t="s">
        <v>109</v>
      </c>
      <c r="V8" s="52">
        <v>27.68</v>
      </c>
      <c r="W8" s="52" t="s">
        <v>120</v>
      </c>
      <c r="X8" s="52" t="s">
        <v>121</v>
      </c>
      <c r="Y8" s="52" t="s">
        <v>112</v>
      </c>
      <c r="Z8" s="52" t="s">
        <v>113</v>
      </c>
      <c r="AA8" s="52"/>
      <c r="AB8" s="52"/>
      <c r="AC8" s="52" t="s">
        <v>114</v>
      </c>
      <c r="AD8" s="52" t="s">
        <v>115</v>
      </c>
      <c r="AE8" s="54" t="s">
        <v>116</v>
      </c>
      <c r="AF8" s="52"/>
    </row>
    <row r="9" spans="1:32" s="55" customFormat="1" ht="33.9" customHeight="1" x14ac:dyDescent="0.25">
      <c r="A9" s="44">
        <v>6</v>
      </c>
      <c r="B9" s="45" t="s">
        <v>33</v>
      </c>
      <c r="C9" s="45" t="s">
        <v>33</v>
      </c>
      <c r="D9" s="47" t="s">
        <v>32</v>
      </c>
      <c r="E9" s="44"/>
      <c r="F9" s="48" t="s">
        <v>16</v>
      </c>
      <c r="G9" s="47"/>
      <c r="H9" s="49" t="s">
        <v>26</v>
      </c>
      <c r="I9" s="45" t="s">
        <v>27</v>
      </c>
      <c r="J9" s="50" t="s">
        <v>28</v>
      </c>
      <c r="K9" s="50" t="s">
        <v>19</v>
      </c>
      <c r="L9" s="51" t="s">
        <v>20</v>
      </c>
      <c r="M9" s="51" t="str">
        <f>VLOOKUP(C9,[1]外购件开发申请单!$C$8:$L$148,10,0)</f>
        <v>刘志富</v>
      </c>
      <c r="N9" s="51" t="s">
        <v>107</v>
      </c>
      <c r="O9" s="44">
        <v>1</v>
      </c>
      <c r="P9" s="44">
        <f t="shared" si="0"/>
        <v>30000</v>
      </c>
      <c r="Q9" s="44" t="s">
        <v>21</v>
      </c>
      <c r="R9" s="44"/>
      <c r="S9" s="52" t="s">
        <v>108</v>
      </c>
      <c r="T9" s="53">
        <f>VLOOKUP(C9,'[2]外购件开发申请单-刘志富开'!$C$7:$T$112,18,0)</f>
        <v>16.521000000000001</v>
      </c>
      <c r="U9" s="51" t="s">
        <v>109</v>
      </c>
      <c r="V9" s="52">
        <v>25.83</v>
      </c>
      <c r="W9" s="52" t="s">
        <v>120</v>
      </c>
      <c r="X9" s="52" t="s">
        <v>121</v>
      </c>
      <c r="Y9" s="52" t="s">
        <v>112</v>
      </c>
      <c r="Z9" s="52" t="s">
        <v>113</v>
      </c>
      <c r="AA9" s="52"/>
      <c r="AB9" s="52"/>
      <c r="AC9" s="52" t="s">
        <v>114</v>
      </c>
      <c r="AD9" s="52" t="s">
        <v>115</v>
      </c>
      <c r="AE9" s="54" t="s">
        <v>116</v>
      </c>
      <c r="AF9" s="52"/>
    </row>
    <row r="10" spans="1:32" s="55" customFormat="1" ht="33.9" customHeight="1" x14ac:dyDescent="0.25">
      <c r="A10" s="44">
        <v>7</v>
      </c>
      <c r="B10" s="45" t="s">
        <v>34</v>
      </c>
      <c r="C10" s="45" t="s">
        <v>34</v>
      </c>
      <c r="D10" s="47" t="s">
        <v>35</v>
      </c>
      <c r="E10" s="44"/>
      <c r="F10" s="48" t="s">
        <v>16</v>
      </c>
      <c r="G10" s="47"/>
      <c r="H10" s="49" t="s">
        <v>26</v>
      </c>
      <c r="I10" s="46" t="s">
        <v>27</v>
      </c>
      <c r="J10" s="50"/>
      <c r="K10" s="50" t="s">
        <v>19</v>
      </c>
      <c r="L10" s="51" t="s">
        <v>20</v>
      </c>
      <c r="M10" s="51" t="str">
        <f>VLOOKUP(C10,[1]外购件开发申请单!$C$8:$L$148,10,0)</f>
        <v>刘志富</v>
      </c>
      <c r="N10" s="51" t="s">
        <v>107</v>
      </c>
      <c r="O10" s="44">
        <v>1</v>
      </c>
      <c r="P10" s="44">
        <f t="shared" si="0"/>
        <v>30000</v>
      </c>
      <c r="Q10" s="44" t="s">
        <v>21</v>
      </c>
      <c r="R10" s="44" t="s">
        <v>122</v>
      </c>
      <c r="S10" s="52" t="s">
        <v>108</v>
      </c>
      <c r="T10" s="53">
        <f>VLOOKUP(C10,'[2]外购件开发申请单-刘志富开'!$C$7:$T$112,18,0)</f>
        <v>4.305250944</v>
      </c>
      <c r="U10" s="51" t="s">
        <v>109</v>
      </c>
      <c r="V10" s="52">
        <v>8.11</v>
      </c>
      <c r="W10" s="52" t="s">
        <v>120</v>
      </c>
      <c r="X10" s="52" t="s">
        <v>121</v>
      </c>
      <c r="Y10" s="52" t="s">
        <v>112</v>
      </c>
      <c r="Z10" s="52" t="s">
        <v>113</v>
      </c>
      <c r="AA10" s="52"/>
      <c r="AB10" s="52"/>
      <c r="AC10" s="52" t="s">
        <v>114</v>
      </c>
      <c r="AD10" s="52" t="s">
        <v>115</v>
      </c>
      <c r="AE10" s="54" t="s">
        <v>116</v>
      </c>
      <c r="AF10" s="52"/>
    </row>
    <row r="11" spans="1:32" s="55" customFormat="1" ht="33.9" customHeight="1" x14ac:dyDescent="0.25">
      <c r="A11" s="44">
        <v>8</v>
      </c>
      <c r="B11" s="46" t="s">
        <v>36</v>
      </c>
      <c r="C11" s="46" t="s">
        <v>123</v>
      </c>
      <c r="D11" s="47" t="s">
        <v>124</v>
      </c>
      <c r="E11" s="44"/>
      <c r="F11" s="48" t="s">
        <v>16</v>
      </c>
      <c r="G11" s="47"/>
      <c r="H11" s="49" t="s">
        <v>17</v>
      </c>
      <c r="I11" s="45" t="s">
        <v>38</v>
      </c>
      <c r="J11" s="50"/>
      <c r="K11" s="50" t="s">
        <v>19</v>
      </c>
      <c r="L11" s="51" t="s">
        <v>20</v>
      </c>
      <c r="M11" s="51" t="str">
        <f>VLOOKUP(C11,[1]外购件开发申请单!$C$8:$L$148,10,0)</f>
        <v>刘志富</v>
      </c>
      <c r="N11" s="51" t="s">
        <v>107</v>
      </c>
      <c r="O11" s="44">
        <v>2</v>
      </c>
      <c r="P11" s="44">
        <f t="shared" si="0"/>
        <v>60000</v>
      </c>
      <c r="Q11" s="44" t="s">
        <v>21</v>
      </c>
      <c r="R11" s="44" t="s">
        <v>122</v>
      </c>
      <c r="S11" s="52" t="s">
        <v>108</v>
      </c>
      <c r="T11" s="53">
        <f>VLOOKUP(C11,'[2]外购件开发申请单-刘志富开'!$C$7:$T$112,18,0)</f>
        <v>1.5648</v>
      </c>
      <c r="U11" s="52" t="s">
        <v>109</v>
      </c>
      <c r="V11" s="52">
        <v>0.68</v>
      </c>
      <c r="W11" s="52" t="s">
        <v>120</v>
      </c>
      <c r="X11" s="52" t="s">
        <v>121</v>
      </c>
      <c r="Y11" s="52" t="s">
        <v>112</v>
      </c>
      <c r="Z11" s="52" t="s">
        <v>113</v>
      </c>
      <c r="AA11" s="52"/>
      <c r="AB11" s="52"/>
      <c r="AC11" s="52" t="s">
        <v>114</v>
      </c>
      <c r="AD11" s="52" t="s">
        <v>118</v>
      </c>
      <c r="AE11" s="54" t="s">
        <v>116</v>
      </c>
      <c r="AF11" s="52"/>
    </row>
    <row r="12" spans="1:32" s="55" customFormat="1" ht="33.9" customHeight="1" x14ac:dyDescent="0.25">
      <c r="A12" s="44">
        <v>9</v>
      </c>
      <c r="B12" s="46" t="s">
        <v>39</v>
      </c>
      <c r="C12" s="46" t="s">
        <v>39</v>
      </c>
      <c r="D12" s="47" t="s">
        <v>40</v>
      </c>
      <c r="E12" s="44"/>
      <c r="F12" s="48" t="s">
        <v>16</v>
      </c>
      <c r="G12" s="47"/>
      <c r="H12" s="49" t="s">
        <v>17</v>
      </c>
      <c r="I12" s="45" t="s">
        <v>41</v>
      </c>
      <c r="J12" s="50"/>
      <c r="K12" s="50" t="s">
        <v>19</v>
      </c>
      <c r="L12" s="51" t="s">
        <v>20</v>
      </c>
      <c r="M12" s="51" t="str">
        <f>VLOOKUP(C12,[1]外购件开发申请单!$C$8:$L$148,10,0)</f>
        <v>刘志富</v>
      </c>
      <c r="N12" s="51" t="s">
        <v>107</v>
      </c>
      <c r="O12" s="44">
        <v>2</v>
      </c>
      <c r="P12" s="44">
        <f t="shared" si="0"/>
        <v>60000</v>
      </c>
      <c r="Q12" s="44" t="s">
        <v>21</v>
      </c>
      <c r="R12" s="44" t="s">
        <v>122</v>
      </c>
      <c r="S12" s="52" t="s">
        <v>108</v>
      </c>
      <c r="T12" s="53">
        <f>VLOOKUP(C12,'[2]外购件开发申请单-刘志富开'!$C$7:$T$112,18,0)</f>
        <v>0.68</v>
      </c>
      <c r="U12" s="52" t="s">
        <v>109</v>
      </c>
      <c r="V12" s="52">
        <v>1.05</v>
      </c>
      <c r="W12" s="52" t="s">
        <v>120</v>
      </c>
      <c r="X12" s="52" t="s">
        <v>121</v>
      </c>
      <c r="Y12" s="52" t="s">
        <v>112</v>
      </c>
      <c r="Z12" s="52" t="s">
        <v>113</v>
      </c>
      <c r="AA12" s="52"/>
      <c r="AB12" s="52"/>
      <c r="AC12" s="52" t="s">
        <v>114</v>
      </c>
      <c r="AD12" s="52" t="s">
        <v>115</v>
      </c>
      <c r="AE12" s="54" t="s">
        <v>116</v>
      </c>
      <c r="AF12" s="52"/>
    </row>
    <row r="13" spans="1:32" s="55" customFormat="1" ht="33.9" customHeight="1" x14ac:dyDescent="0.25">
      <c r="A13" s="44">
        <v>10</v>
      </c>
      <c r="B13" s="46" t="s">
        <v>42</v>
      </c>
      <c r="C13" s="46" t="s">
        <v>42</v>
      </c>
      <c r="D13" s="47" t="s">
        <v>43</v>
      </c>
      <c r="E13" s="44"/>
      <c r="F13" s="48" t="s">
        <v>16</v>
      </c>
      <c r="G13" s="47"/>
      <c r="H13" s="49" t="s">
        <v>17</v>
      </c>
      <c r="I13" s="60" t="s">
        <v>44</v>
      </c>
      <c r="J13" s="50"/>
      <c r="K13" s="50" t="s">
        <v>19</v>
      </c>
      <c r="L13" s="51" t="s">
        <v>20</v>
      </c>
      <c r="M13" s="51" t="str">
        <f>VLOOKUP(C13,[1]外购件开发申请单!$C$8:$L$148,10,0)</f>
        <v>刘志富</v>
      </c>
      <c r="N13" s="51" t="s">
        <v>107</v>
      </c>
      <c r="O13" s="44">
        <v>3</v>
      </c>
      <c r="P13" s="44">
        <f t="shared" si="0"/>
        <v>90000</v>
      </c>
      <c r="Q13" s="44" t="s">
        <v>21</v>
      </c>
      <c r="R13" s="44" t="s">
        <v>122</v>
      </c>
      <c r="S13" s="52" t="s">
        <v>108</v>
      </c>
      <c r="T13" s="53">
        <f>VLOOKUP(C13,'[2]外购件开发申请单-刘志富开'!$C$7:$T$112,18,0)</f>
        <v>0.504</v>
      </c>
      <c r="U13" s="52" t="s">
        <v>109</v>
      </c>
      <c r="V13" s="52">
        <v>0.65</v>
      </c>
      <c r="W13" s="52" t="s">
        <v>120</v>
      </c>
      <c r="X13" s="52" t="s">
        <v>121</v>
      </c>
      <c r="Y13" s="52" t="s">
        <v>112</v>
      </c>
      <c r="Z13" s="52" t="s">
        <v>113</v>
      </c>
      <c r="AA13" s="52"/>
      <c r="AB13" s="52"/>
      <c r="AC13" s="52" t="s">
        <v>114</v>
      </c>
      <c r="AD13" s="52" t="s">
        <v>115</v>
      </c>
      <c r="AE13" s="54" t="s">
        <v>116</v>
      </c>
      <c r="AF13" s="52"/>
    </row>
    <row r="14" spans="1:32" s="55" customFormat="1" ht="33.9" customHeight="1" x14ac:dyDescent="0.25">
      <c r="A14" s="44">
        <v>11</v>
      </c>
      <c r="B14" s="46" t="s">
        <v>45</v>
      </c>
      <c r="C14" s="46" t="s">
        <v>46</v>
      </c>
      <c r="D14" s="47" t="s">
        <v>47</v>
      </c>
      <c r="E14" s="44"/>
      <c r="F14" s="48" t="s">
        <v>16</v>
      </c>
      <c r="G14" s="47"/>
      <c r="H14" s="49" t="s">
        <v>17</v>
      </c>
      <c r="I14" s="60" t="s">
        <v>38</v>
      </c>
      <c r="J14" s="50"/>
      <c r="K14" s="50" t="s">
        <v>19</v>
      </c>
      <c r="L14" s="51" t="s">
        <v>20</v>
      </c>
      <c r="M14" s="51" t="str">
        <f>VLOOKUP(C14,[1]外购件开发申请单!$C$8:$L$148,10,0)</f>
        <v>刘志富</v>
      </c>
      <c r="N14" s="51" t="s">
        <v>107</v>
      </c>
      <c r="O14" s="44">
        <v>2</v>
      </c>
      <c r="P14" s="44">
        <f t="shared" si="0"/>
        <v>60000</v>
      </c>
      <c r="Q14" s="44" t="s">
        <v>21</v>
      </c>
      <c r="R14" s="44" t="s">
        <v>122</v>
      </c>
      <c r="S14" s="52" t="s">
        <v>108</v>
      </c>
      <c r="T14" s="53">
        <f>VLOOKUP(C14,'[2]外购件开发申请单-刘志富开'!$C$7:$T$112,18,0)</f>
        <v>1.296</v>
      </c>
      <c r="U14" s="52" t="s">
        <v>109</v>
      </c>
      <c r="V14" s="52">
        <v>0.5</v>
      </c>
      <c r="W14" s="52" t="s">
        <v>120</v>
      </c>
      <c r="X14" s="52" t="s">
        <v>121</v>
      </c>
      <c r="Y14" s="52" t="s">
        <v>112</v>
      </c>
      <c r="Z14" s="52" t="s">
        <v>113</v>
      </c>
      <c r="AA14" s="52"/>
      <c r="AB14" s="52"/>
      <c r="AC14" s="52" t="s">
        <v>114</v>
      </c>
      <c r="AD14" s="52" t="s">
        <v>118</v>
      </c>
      <c r="AE14" s="54" t="s">
        <v>116</v>
      </c>
      <c r="AF14" s="52"/>
    </row>
    <row r="15" spans="1:32" s="55" customFormat="1" ht="33.9" customHeight="1" x14ac:dyDescent="0.25">
      <c r="A15" s="44">
        <v>12</v>
      </c>
      <c r="B15" s="46" t="s">
        <v>48</v>
      </c>
      <c r="C15" s="46" t="s">
        <v>48</v>
      </c>
      <c r="D15" s="47" t="s">
        <v>49</v>
      </c>
      <c r="E15" s="44"/>
      <c r="F15" s="48" t="s">
        <v>16</v>
      </c>
      <c r="G15" s="47"/>
      <c r="H15" s="49" t="s">
        <v>17</v>
      </c>
      <c r="I15" s="60" t="s">
        <v>44</v>
      </c>
      <c r="J15" s="50"/>
      <c r="K15" s="50" t="s">
        <v>19</v>
      </c>
      <c r="L15" s="51" t="s">
        <v>20</v>
      </c>
      <c r="M15" s="51" t="str">
        <f>VLOOKUP(C15,[1]外购件开发申请单!$C$8:$L$148,10,0)</f>
        <v>刘志富</v>
      </c>
      <c r="N15" s="51" t="s">
        <v>107</v>
      </c>
      <c r="O15" s="44">
        <v>1</v>
      </c>
      <c r="P15" s="44">
        <f t="shared" si="0"/>
        <v>30000</v>
      </c>
      <c r="Q15" s="44" t="s">
        <v>21</v>
      </c>
      <c r="R15" s="44" t="s">
        <v>122</v>
      </c>
      <c r="S15" s="52" t="s">
        <v>108</v>
      </c>
      <c r="T15" s="53">
        <f>VLOOKUP(C15,'[2]外购件开发申请单-刘志富开'!$C$7:$T$112,18,0)</f>
        <v>0.315</v>
      </c>
      <c r="U15" s="52" t="s">
        <v>109</v>
      </c>
      <c r="V15" s="52">
        <v>0.37</v>
      </c>
      <c r="W15" s="52" t="s">
        <v>120</v>
      </c>
      <c r="X15" s="52" t="s">
        <v>121</v>
      </c>
      <c r="Y15" s="52" t="s">
        <v>112</v>
      </c>
      <c r="Z15" s="52" t="s">
        <v>113</v>
      </c>
      <c r="AA15" s="52"/>
      <c r="AB15" s="52"/>
      <c r="AC15" s="52" t="s">
        <v>114</v>
      </c>
      <c r="AD15" s="52" t="s">
        <v>115</v>
      </c>
      <c r="AE15" s="54" t="s">
        <v>116</v>
      </c>
      <c r="AF15" s="52"/>
    </row>
    <row r="16" spans="1:32" s="55" customFormat="1" ht="33.9" customHeight="1" x14ac:dyDescent="0.25">
      <c r="A16" s="44">
        <v>13</v>
      </c>
      <c r="B16" s="46" t="s">
        <v>50</v>
      </c>
      <c r="C16" s="46" t="s">
        <v>50</v>
      </c>
      <c r="D16" s="47" t="s">
        <v>51</v>
      </c>
      <c r="E16" s="44"/>
      <c r="F16" s="48" t="s">
        <v>16</v>
      </c>
      <c r="G16" s="47"/>
      <c r="H16" s="49" t="s">
        <v>17</v>
      </c>
      <c r="I16" s="60" t="s">
        <v>44</v>
      </c>
      <c r="J16" s="50"/>
      <c r="K16" s="50" t="s">
        <v>19</v>
      </c>
      <c r="L16" s="51" t="s">
        <v>20</v>
      </c>
      <c r="M16" s="51" t="str">
        <f>VLOOKUP(C16,[1]外购件开发申请单!$C$8:$L$148,10,0)</f>
        <v>刘志富</v>
      </c>
      <c r="N16" s="51" t="s">
        <v>107</v>
      </c>
      <c r="O16" s="44">
        <v>1</v>
      </c>
      <c r="P16" s="44">
        <f t="shared" si="0"/>
        <v>30000</v>
      </c>
      <c r="Q16" s="44" t="s">
        <v>21</v>
      </c>
      <c r="R16" s="44" t="s">
        <v>122</v>
      </c>
      <c r="S16" s="52" t="s">
        <v>108</v>
      </c>
      <c r="T16" s="53">
        <f>VLOOKUP(C16,'[2]外购件开发申请单-刘志富开'!$C$7:$T$112,18,0)</f>
        <v>0.315</v>
      </c>
      <c r="U16" s="52" t="s">
        <v>109</v>
      </c>
      <c r="V16" s="52">
        <v>0.37</v>
      </c>
      <c r="W16" s="52" t="s">
        <v>120</v>
      </c>
      <c r="X16" s="52" t="s">
        <v>121</v>
      </c>
      <c r="Y16" s="52" t="s">
        <v>112</v>
      </c>
      <c r="Z16" s="52" t="s">
        <v>113</v>
      </c>
      <c r="AA16" s="52"/>
      <c r="AB16" s="52"/>
      <c r="AC16" s="52" t="s">
        <v>114</v>
      </c>
      <c r="AD16" s="52" t="s">
        <v>115</v>
      </c>
      <c r="AE16" s="54" t="s">
        <v>116</v>
      </c>
      <c r="AF16" s="52"/>
    </row>
    <row r="17" spans="1:33" s="55" customFormat="1" ht="33.9" customHeight="1" x14ac:dyDescent="0.25">
      <c r="A17" s="44">
        <v>14</v>
      </c>
      <c r="B17" s="46" t="s">
        <v>52</v>
      </c>
      <c r="C17" s="46" t="s">
        <v>52</v>
      </c>
      <c r="D17" s="47" t="s">
        <v>53</v>
      </c>
      <c r="E17" s="44"/>
      <c r="F17" s="48" t="s">
        <v>16</v>
      </c>
      <c r="G17" s="47"/>
      <c r="H17" s="49" t="s">
        <v>17</v>
      </c>
      <c r="I17" s="45" t="s">
        <v>44</v>
      </c>
      <c r="J17" s="50"/>
      <c r="K17" s="50" t="s">
        <v>19</v>
      </c>
      <c r="L17" s="51" t="s">
        <v>20</v>
      </c>
      <c r="M17" s="51" t="str">
        <f>VLOOKUP(C17,[1]外购件开发申请单!$C$8:$L$148,10,0)</f>
        <v>刘志富</v>
      </c>
      <c r="N17" s="51" t="s">
        <v>107</v>
      </c>
      <c r="O17" s="44">
        <v>1</v>
      </c>
      <c r="P17" s="44">
        <f t="shared" si="0"/>
        <v>30000</v>
      </c>
      <c r="Q17" s="44" t="s">
        <v>21</v>
      </c>
      <c r="R17" s="44" t="s">
        <v>122</v>
      </c>
      <c r="S17" s="52" t="s">
        <v>108</v>
      </c>
      <c r="T17" s="53">
        <f>VLOOKUP(C17,'[2]外购件开发申请单-刘志富开'!$C$7:$T$112,18,0)</f>
        <v>0.44800000000000001</v>
      </c>
      <c r="U17" s="52" t="s">
        <v>109</v>
      </c>
      <c r="V17" s="52">
        <v>0.55000000000000004</v>
      </c>
      <c r="W17" s="52" t="s">
        <v>120</v>
      </c>
      <c r="X17" s="52" t="s">
        <v>121</v>
      </c>
      <c r="Y17" s="52" t="s">
        <v>112</v>
      </c>
      <c r="Z17" s="52" t="s">
        <v>113</v>
      </c>
      <c r="AA17" s="52"/>
      <c r="AB17" s="52"/>
      <c r="AC17" s="52" t="s">
        <v>114</v>
      </c>
      <c r="AD17" s="52" t="s">
        <v>115</v>
      </c>
      <c r="AE17" s="54" t="s">
        <v>116</v>
      </c>
      <c r="AF17" s="52"/>
    </row>
    <row r="18" spans="1:33" s="55" customFormat="1" ht="33.9" customHeight="1" x14ac:dyDescent="0.25">
      <c r="A18" s="44">
        <v>15</v>
      </c>
      <c r="B18" s="45" t="s">
        <v>54</v>
      </c>
      <c r="C18" s="45" t="s">
        <v>125</v>
      </c>
      <c r="D18" s="47" t="s">
        <v>55</v>
      </c>
      <c r="E18" s="44"/>
      <c r="F18" s="48" t="s">
        <v>16</v>
      </c>
      <c r="G18" s="47"/>
      <c r="H18" s="49" t="s">
        <v>26</v>
      </c>
      <c r="I18" s="46" t="s">
        <v>27</v>
      </c>
      <c r="J18" s="50"/>
      <c r="K18" s="50" t="s">
        <v>19</v>
      </c>
      <c r="L18" s="51" t="s">
        <v>20</v>
      </c>
      <c r="M18" s="51" t="str">
        <f>VLOOKUP(C18,[1]外购件开发申请单!$C$8:$L$148,10,0)</f>
        <v>刘志富</v>
      </c>
      <c r="N18" s="51" t="s">
        <v>107</v>
      </c>
      <c r="O18" s="44">
        <v>2</v>
      </c>
      <c r="P18" s="44">
        <f t="shared" si="0"/>
        <v>60000</v>
      </c>
      <c r="Q18" s="44" t="s">
        <v>21</v>
      </c>
      <c r="R18" s="44" t="s">
        <v>122</v>
      </c>
      <c r="S18" s="52" t="s">
        <v>108</v>
      </c>
      <c r="T18" s="61">
        <v>1.45</v>
      </c>
      <c r="U18" s="52" t="s">
        <v>109</v>
      </c>
      <c r="V18" s="52">
        <v>1.62</v>
      </c>
      <c r="W18" s="52" t="s">
        <v>120</v>
      </c>
      <c r="X18" s="52" t="s">
        <v>121</v>
      </c>
      <c r="Y18" s="52" t="s">
        <v>112</v>
      </c>
      <c r="Z18" s="52" t="s">
        <v>113</v>
      </c>
      <c r="AA18" s="52"/>
      <c r="AB18" s="52"/>
      <c r="AC18" s="52" t="s">
        <v>114</v>
      </c>
      <c r="AD18" s="62" t="s">
        <v>115</v>
      </c>
      <c r="AE18" s="54" t="s">
        <v>116</v>
      </c>
      <c r="AF18" s="52"/>
    </row>
    <row r="19" spans="1:33" s="55" customFormat="1" ht="33.9" customHeight="1" x14ac:dyDescent="0.25">
      <c r="A19" s="44">
        <v>16</v>
      </c>
      <c r="B19" s="45" t="s">
        <v>56</v>
      </c>
      <c r="C19" s="45" t="s">
        <v>56</v>
      </c>
      <c r="D19" s="47" t="s">
        <v>57</v>
      </c>
      <c r="E19" s="44"/>
      <c r="F19" s="48" t="s">
        <v>16</v>
      </c>
      <c r="G19" s="47"/>
      <c r="H19" s="49" t="s">
        <v>17</v>
      </c>
      <c r="I19" s="45" t="s">
        <v>38</v>
      </c>
      <c r="J19" s="50"/>
      <c r="K19" s="50" t="s">
        <v>19</v>
      </c>
      <c r="L19" s="51" t="s">
        <v>20</v>
      </c>
      <c r="M19" s="51" t="str">
        <f>VLOOKUP(C19,[1]外购件开发申请单!$C$8:$L$148,10,0)</f>
        <v>刘志富</v>
      </c>
      <c r="N19" s="51" t="s">
        <v>107</v>
      </c>
      <c r="O19" s="44">
        <v>2</v>
      </c>
      <c r="P19" s="44">
        <f t="shared" si="0"/>
        <v>60000</v>
      </c>
      <c r="Q19" s="44" t="s">
        <v>21</v>
      </c>
      <c r="R19" s="44" t="s">
        <v>122</v>
      </c>
      <c r="S19" s="52" t="s">
        <v>108</v>
      </c>
      <c r="T19" s="61">
        <v>0.65</v>
      </c>
      <c r="U19" s="52" t="s">
        <v>109</v>
      </c>
      <c r="V19" s="52">
        <v>0.91</v>
      </c>
      <c r="W19" s="52" t="s">
        <v>120</v>
      </c>
      <c r="X19" s="52" t="s">
        <v>121</v>
      </c>
      <c r="Y19" s="52" t="s">
        <v>112</v>
      </c>
      <c r="Z19" s="52" t="s">
        <v>113</v>
      </c>
      <c r="AA19" s="52"/>
      <c r="AB19" s="52"/>
      <c r="AC19" s="52" t="s">
        <v>114</v>
      </c>
      <c r="AD19" s="62" t="s">
        <v>115</v>
      </c>
      <c r="AE19" s="54" t="s">
        <v>116</v>
      </c>
      <c r="AF19" s="52"/>
    </row>
    <row r="20" spans="1:33" s="55" customFormat="1" ht="33.9" customHeight="1" x14ac:dyDescent="0.25">
      <c r="A20" s="44">
        <v>17</v>
      </c>
      <c r="B20" s="45" t="s">
        <v>58</v>
      </c>
      <c r="C20" s="45" t="s">
        <v>58</v>
      </c>
      <c r="D20" s="63" t="s">
        <v>25</v>
      </c>
      <c r="E20" s="44"/>
      <c r="F20" s="48" t="s">
        <v>16</v>
      </c>
      <c r="G20" s="47"/>
      <c r="H20" s="49" t="s">
        <v>26</v>
      </c>
      <c r="I20" s="45" t="s">
        <v>27</v>
      </c>
      <c r="J20" s="50" t="s">
        <v>28</v>
      </c>
      <c r="K20" s="50" t="s">
        <v>19</v>
      </c>
      <c r="L20" s="51" t="s">
        <v>20</v>
      </c>
      <c r="M20" s="51" t="str">
        <f>VLOOKUP(C20,[1]外购件开发申请单!$C$8:$L$148,10,0)</f>
        <v>刘志富</v>
      </c>
      <c r="N20" s="51" t="s">
        <v>107</v>
      </c>
      <c r="O20" s="44">
        <v>1</v>
      </c>
      <c r="P20" s="44">
        <f t="shared" si="0"/>
        <v>30000</v>
      </c>
      <c r="Q20" s="44" t="s">
        <v>21</v>
      </c>
      <c r="R20" s="44" t="s">
        <v>122</v>
      </c>
      <c r="S20" s="52" t="s">
        <v>108</v>
      </c>
      <c r="T20" s="53">
        <f>VLOOKUP(C20,'[2]外购件开发申请单-刘志富开'!$C$7:$T$112,18,0)</f>
        <v>26.62</v>
      </c>
      <c r="U20" s="52" t="s">
        <v>109</v>
      </c>
      <c r="V20" s="52">
        <v>28.8</v>
      </c>
      <c r="W20" s="52" t="s">
        <v>120</v>
      </c>
      <c r="X20" s="52" t="s">
        <v>121</v>
      </c>
      <c r="Y20" s="52" t="s">
        <v>112</v>
      </c>
      <c r="Z20" s="52" t="s">
        <v>113</v>
      </c>
      <c r="AA20" s="52"/>
      <c r="AB20" s="52"/>
      <c r="AC20" s="52" t="s">
        <v>114</v>
      </c>
      <c r="AD20" s="52" t="s">
        <v>115</v>
      </c>
      <c r="AE20" s="54" t="s">
        <v>116</v>
      </c>
      <c r="AF20" s="52"/>
    </row>
    <row r="21" spans="1:33" s="55" customFormat="1" ht="33.9" customHeight="1" x14ac:dyDescent="0.25">
      <c r="A21" s="44">
        <v>18</v>
      </c>
      <c r="B21" s="56" t="s">
        <v>59</v>
      </c>
      <c r="C21" s="56" t="s">
        <v>59</v>
      </c>
      <c r="D21" s="47" t="s">
        <v>60</v>
      </c>
      <c r="E21" s="44"/>
      <c r="F21" s="48" t="s">
        <v>16</v>
      </c>
      <c r="G21" s="47"/>
      <c r="H21" s="49" t="s">
        <v>17</v>
      </c>
      <c r="I21" s="45" t="s">
        <v>44</v>
      </c>
      <c r="J21" s="50"/>
      <c r="K21" s="50" t="s">
        <v>19</v>
      </c>
      <c r="L21" s="51" t="s">
        <v>20</v>
      </c>
      <c r="M21" s="51" t="str">
        <f>VLOOKUP(C21,[1]外购件开发申请单!$C$8:$L$148,10,0)</f>
        <v>刘志富</v>
      </c>
      <c r="N21" s="51" t="s">
        <v>109</v>
      </c>
      <c r="O21" s="44">
        <v>2</v>
      </c>
      <c r="P21" s="44">
        <f t="shared" si="0"/>
        <v>60000</v>
      </c>
      <c r="Q21" s="44" t="s">
        <v>21</v>
      </c>
      <c r="R21" s="44" t="s">
        <v>122</v>
      </c>
      <c r="S21" s="52" t="s">
        <v>126</v>
      </c>
      <c r="T21" s="53">
        <f>VLOOKUP(C21,'[2]外购件开发申请单-刘志富开'!$C$7:$T$112,18,0)</f>
        <v>1.056</v>
      </c>
      <c r="U21" s="52" t="s">
        <v>114</v>
      </c>
      <c r="V21" s="52">
        <v>0.67</v>
      </c>
      <c r="W21" s="52" t="s">
        <v>120</v>
      </c>
      <c r="X21" s="52" t="s">
        <v>121</v>
      </c>
      <c r="Y21" s="52" t="s">
        <v>112</v>
      </c>
      <c r="Z21" s="52" t="s">
        <v>113</v>
      </c>
      <c r="AA21" s="52"/>
      <c r="AB21" s="52"/>
      <c r="AC21" s="52" t="s">
        <v>114</v>
      </c>
      <c r="AD21" s="52" t="s">
        <v>118</v>
      </c>
      <c r="AE21" s="54" t="s">
        <v>116</v>
      </c>
      <c r="AF21" s="52"/>
    </row>
    <row r="22" spans="1:33" s="55" customFormat="1" ht="33.9" customHeight="1" x14ac:dyDescent="0.25">
      <c r="A22" s="44">
        <v>19</v>
      </c>
      <c r="B22" s="56" t="s">
        <v>61</v>
      </c>
      <c r="C22" s="56" t="s">
        <v>61</v>
      </c>
      <c r="D22" s="47" t="s">
        <v>62</v>
      </c>
      <c r="E22" s="44"/>
      <c r="F22" s="48" t="s">
        <v>16</v>
      </c>
      <c r="G22" s="47"/>
      <c r="H22" s="49" t="s">
        <v>17</v>
      </c>
      <c r="I22" s="45" t="s">
        <v>44</v>
      </c>
      <c r="J22" s="50"/>
      <c r="K22" s="50" t="s">
        <v>19</v>
      </c>
      <c r="L22" s="51" t="s">
        <v>20</v>
      </c>
      <c r="M22" s="51" t="str">
        <f>VLOOKUP(C22,[1]外购件开发申请单!$C$8:$L$148,10,0)</f>
        <v>刘志富</v>
      </c>
      <c r="N22" s="51" t="s">
        <v>109</v>
      </c>
      <c r="O22" s="44">
        <v>1</v>
      </c>
      <c r="P22" s="44">
        <f t="shared" si="0"/>
        <v>30000</v>
      </c>
      <c r="Q22" s="44" t="s">
        <v>21</v>
      </c>
      <c r="R22" s="44" t="s">
        <v>122</v>
      </c>
      <c r="S22" s="52" t="s">
        <v>126</v>
      </c>
      <c r="T22" s="53">
        <f>VLOOKUP(C22,'[2]外购件开发申请单-刘志富开'!$C$7:$T$112,18,0)</f>
        <v>0.79520000000000002</v>
      </c>
      <c r="U22" s="52" t="s">
        <v>114</v>
      </c>
      <c r="V22" s="52">
        <v>0.53</v>
      </c>
      <c r="W22" s="52" t="s">
        <v>120</v>
      </c>
      <c r="X22" s="52" t="s">
        <v>121</v>
      </c>
      <c r="Y22" s="52" t="s">
        <v>112</v>
      </c>
      <c r="Z22" s="52" t="s">
        <v>113</v>
      </c>
      <c r="AA22" s="52"/>
      <c r="AB22" s="52"/>
      <c r="AC22" s="52" t="s">
        <v>114</v>
      </c>
      <c r="AD22" s="52" t="s">
        <v>118</v>
      </c>
      <c r="AE22" s="54" t="s">
        <v>116</v>
      </c>
      <c r="AF22" s="52"/>
    </row>
    <row r="23" spans="1:33" s="55" customFormat="1" ht="33.9" customHeight="1" x14ac:dyDescent="0.25">
      <c r="A23" s="44">
        <v>20</v>
      </c>
      <c r="B23" s="56" t="s">
        <v>63</v>
      </c>
      <c r="C23" s="56" t="s">
        <v>63</v>
      </c>
      <c r="D23" s="47" t="s">
        <v>64</v>
      </c>
      <c r="E23" s="44"/>
      <c r="F23" s="48" t="s">
        <v>16</v>
      </c>
      <c r="G23" s="47"/>
      <c r="H23" s="49" t="s">
        <v>17</v>
      </c>
      <c r="I23" s="45" t="s">
        <v>41</v>
      </c>
      <c r="J23" s="50"/>
      <c r="K23" s="50" t="s">
        <v>19</v>
      </c>
      <c r="L23" s="51" t="s">
        <v>20</v>
      </c>
      <c r="M23" s="51" t="str">
        <f>VLOOKUP(C23,[1]外购件开发申请单!$C$8:$L$148,10,0)</f>
        <v>刘志富</v>
      </c>
      <c r="N23" s="51" t="str">
        <f>VLOOKUP(C23,[1]外购件开发申请单!$C$8:$M$148,11,0)</f>
        <v>海兴中盛</v>
      </c>
      <c r="O23" s="44">
        <v>2</v>
      </c>
      <c r="P23" s="44">
        <f t="shared" si="0"/>
        <v>60000</v>
      </c>
      <c r="Q23" s="44" t="s">
        <v>21</v>
      </c>
      <c r="R23" s="44" t="s">
        <v>122</v>
      </c>
      <c r="S23" s="52" t="s">
        <v>126</v>
      </c>
      <c r="T23" s="53">
        <f>VLOOKUP(C23,'[2]外购件开发申请单-刘志富开'!$C$7:$T$112,18,0)</f>
        <v>1.216</v>
      </c>
      <c r="U23" s="52" t="s">
        <v>114</v>
      </c>
      <c r="V23" s="52">
        <v>0.79</v>
      </c>
      <c r="W23" s="52" t="s">
        <v>120</v>
      </c>
      <c r="X23" s="52" t="s">
        <v>121</v>
      </c>
      <c r="Y23" s="52" t="s">
        <v>112</v>
      </c>
      <c r="Z23" s="52" t="s">
        <v>113</v>
      </c>
      <c r="AA23" s="52"/>
      <c r="AB23" s="52"/>
      <c r="AC23" s="52" t="s">
        <v>114</v>
      </c>
      <c r="AD23" s="52" t="s">
        <v>118</v>
      </c>
      <c r="AE23" s="54" t="s">
        <v>116</v>
      </c>
      <c r="AF23" s="52"/>
    </row>
    <row r="24" spans="1:33" s="55" customFormat="1" ht="33.9" customHeight="1" x14ac:dyDescent="0.25">
      <c r="A24" s="44">
        <v>21</v>
      </c>
      <c r="B24" s="56" t="s">
        <v>65</v>
      </c>
      <c r="C24" s="56" t="s">
        <v>65</v>
      </c>
      <c r="D24" s="47" t="s">
        <v>66</v>
      </c>
      <c r="E24" s="44"/>
      <c r="F24" s="48" t="s">
        <v>16</v>
      </c>
      <c r="G24" s="47"/>
      <c r="H24" s="49" t="s">
        <v>67</v>
      </c>
      <c r="I24" s="45" t="s">
        <v>68</v>
      </c>
      <c r="J24" s="50"/>
      <c r="K24" s="50" t="s">
        <v>19</v>
      </c>
      <c r="L24" s="51" t="s">
        <v>20</v>
      </c>
      <c r="M24" s="51" t="str">
        <f>VLOOKUP(C24,[1]外购件开发申请单!$C$8:$L$148,10,0)</f>
        <v>刘志富</v>
      </c>
      <c r="N24" s="51" t="str">
        <f>VLOOKUP(C24,[1]外购件开发申请单!$C$8:$M$148,11,0)</f>
        <v>海兴中盛</v>
      </c>
      <c r="O24" s="44">
        <v>2</v>
      </c>
      <c r="P24" s="44">
        <f t="shared" si="0"/>
        <v>60000</v>
      </c>
      <c r="Q24" s="44" t="s">
        <v>21</v>
      </c>
      <c r="R24" s="44" t="s">
        <v>122</v>
      </c>
      <c r="S24" s="52" t="s">
        <v>126</v>
      </c>
      <c r="T24" s="53">
        <f>VLOOKUP(C24,'[2]外购件开发申请单-刘志富开'!$C$7:$T$112,18,0)</f>
        <v>0.52080000000000004</v>
      </c>
      <c r="U24" s="52" t="s">
        <v>114</v>
      </c>
      <c r="V24" s="52">
        <v>0.59</v>
      </c>
      <c r="W24" s="52" t="s">
        <v>120</v>
      </c>
      <c r="X24" s="52" t="s">
        <v>121</v>
      </c>
      <c r="Y24" s="52" t="s">
        <v>112</v>
      </c>
      <c r="Z24" s="52" t="s">
        <v>113</v>
      </c>
      <c r="AA24" s="52"/>
      <c r="AB24" s="52"/>
      <c r="AC24" s="52" t="s">
        <v>114</v>
      </c>
      <c r="AD24" s="52" t="s">
        <v>115</v>
      </c>
      <c r="AE24" s="54" t="s">
        <v>116</v>
      </c>
      <c r="AF24" s="52"/>
    </row>
    <row r="25" spans="1:33" s="55" customFormat="1" ht="33.9" customHeight="1" x14ac:dyDescent="0.25">
      <c r="A25" s="44">
        <v>22</v>
      </c>
      <c r="B25" s="56" t="s">
        <v>69</v>
      </c>
      <c r="C25" s="56" t="s">
        <v>69</v>
      </c>
      <c r="D25" s="47" t="s">
        <v>70</v>
      </c>
      <c r="E25" s="44"/>
      <c r="F25" s="48" t="s">
        <v>16</v>
      </c>
      <c r="G25" s="47"/>
      <c r="H25" s="49" t="s">
        <v>67</v>
      </c>
      <c r="I25" s="45" t="s">
        <v>68</v>
      </c>
      <c r="J25" s="50"/>
      <c r="K25" s="50" t="s">
        <v>19</v>
      </c>
      <c r="L25" s="51" t="s">
        <v>20</v>
      </c>
      <c r="M25" s="51" t="str">
        <f>VLOOKUP(C25,[1]外购件开发申请单!$C$8:$L$148,10,0)</f>
        <v>刘志富</v>
      </c>
      <c r="N25" s="51" t="str">
        <f>VLOOKUP(C25,[1]外购件开发申请单!$C$8:$M$148,11,0)</f>
        <v>海兴中盛</v>
      </c>
      <c r="O25" s="44">
        <v>1</v>
      </c>
      <c r="P25" s="44">
        <f t="shared" si="0"/>
        <v>30000</v>
      </c>
      <c r="Q25" s="44" t="s">
        <v>21</v>
      </c>
      <c r="R25" s="44" t="s">
        <v>122</v>
      </c>
      <c r="S25" s="52" t="s">
        <v>126</v>
      </c>
      <c r="T25" s="53">
        <f>VLOOKUP(C25,'[2]外购件开发申请单-刘志富开'!$C$7:$T$112,18,0)</f>
        <v>0.86399999999999999</v>
      </c>
      <c r="U25" s="52" t="s">
        <v>114</v>
      </c>
      <c r="V25" s="52">
        <v>0.54</v>
      </c>
      <c r="W25" s="52" t="s">
        <v>120</v>
      </c>
      <c r="X25" s="52" t="s">
        <v>121</v>
      </c>
      <c r="Y25" s="52" t="s">
        <v>112</v>
      </c>
      <c r="Z25" s="52" t="s">
        <v>113</v>
      </c>
      <c r="AA25" s="52"/>
      <c r="AB25" s="52"/>
      <c r="AC25" s="52" t="s">
        <v>114</v>
      </c>
      <c r="AD25" s="52" t="s">
        <v>115</v>
      </c>
      <c r="AE25" s="54" t="s">
        <v>116</v>
      </c>
      <c r="AF25" s="52"/>
    </row>
    <row r="26" spans="1:33" s="55" customFormat="1" ht="33.9" customHeight="1" x14ac:dyDescent="0.25">
      <c r="A26" s="44">
        <v>23</v>
      </c>
      <c r="B26" s="56" t="s">
        <v>71</v>
      </c>
      <c r="C26" s="56" t="s">
        <v>71</v>
      </c>
      <c r="D26" s="47" t="s">
        <v>72</v>
      </c>
      <c r="E26" s="44"/>
      <c r="F26" s="48" t="s">
        <v>16</v>
      </c>
      <c r="G26" s="47"/>
      <c r="H26" s="49" t="s">
        <v>17</v>
      </c>
      <c r="I26" s="45" t="s">
        <v>41</v>
      </c>
      <c r="J26" s="50"/>
      <c r="K26" s="50" t="s">
        <v>19</v>
      </c>
      <c r="L26" s="51" t="s">
        <v>20</v>
      </c>
      <c r="M26" s="51" t="str">
        <f>VLOOKUP(C26,[1]外购件开发申请单!$C$8:$L$148,10,0)</f>
        <v>刘志富</v>
      </c>
      <c r="N26" s="51" t="str">
        <f>VLOOKUP(C26,[1]外购件开发申请单!$C$8:$M$148,11,0)</f>
        <v>海兴中盛</v>
      </c>
      <c r="O26" s="44">
        <v>1</v>
      </c>
      <c r="P26" s="44">
        <f t="shared" si="0"/>
        <v>30000</v>
      </c>
      <c r="Q26" s="44" t="s">
        <v>21</v>
      </c>
      <c r="R26" s="44" t="s">
        <v>122</v>
      </c>
      <c r="S26" s="52" t="s">
        <v>126</v>
      </c>
      <c r="T26" s="53">
        <f>VLOOKUP(C26,'[2]外购件开发申请单-刘志富开'!$C$7:$T$112,18,0)</f>
        <v>1.456</v>
      </c>
      <c r="U26" s="52" t="s">
        <v>114</v>
      </c>
      <c r="V26" s="52">
        <v>0.96</v>
      </c>
      <c r="W26" s="52" t="s">
        <v>120</v>
      </c>
      <c r="X26" s="52" t="s">
        <v>121</v>
      </c>
      <c r="Y26" s="52" t="s">
        <v>112</v>
      </c>
      <c r="Z26" s="52" t="s">
        <v>113</v>
      </c>
      <c r="AA26" s="52"/>
      <c r="AB26" s="52"/>
      <c r="AC26" s="52" t="s">
        <v>114</v>
      </c>
      <c r="AD26" s="52" t="s">
        <v>118</v>
      </c>
      <c r="AE26" s="54" t="s">
        <v>116</v>
      </c>
      <c r="AF26" s="52"/>
    </row>
    <row r="27" spans="1:33" s="55" customFormat="1" ht="33.9" customHeight="1" x14ac:dyDescent="0.25">
      <c r="A27" s="44">
        <v>24</v>
      </c>
      <c r="B27" s="56" t="s">
        <v>73</v>
      </c>
      <c r="C27" s="56" t="s">
        <v>73</v>
      </c>
      <c r="D27" s="47" t="s">
        <v>74</v>
      </c>
      <c r="E27" s="44"/>
      <c r="F27" s="48" t="s">
        <v>16</v>
      </c>
      <c r="G27" s="47"/>
      <c r="H27" s="49" t="s">
        <v>26</v>
      </c>
      <c r="I27" s="45" t="s">
        <v>27</v>
      </c>
      <c r="J27" s="50"/>
      <c r="K27" s="50" t="s">
        <v>19</v>
      </c>
      <c r="L27" s="51" t="s">
        <v>20</v>
      </c>
      <c r="M27" s="51" t="str">
        <f>VLOOKUP(C27,[1]外购件开发申请单!$C$8:$L$148,10,0)</f>
        <v>刘志富</v>
      </c>
      <c r="N27" s="51" t="str">
        <f>VLOOKUP(C27,[1]外购件开发申请单!$C$8:$M$148,11,0)</f>
        <v>海兴中盛</v>
      </c>
      <c r="O27" s="44">
        <v>1</v>
      </c>
      <c r="P27" s="44">
        <f t="shared" si="0"/>
        <v>30000</v>
      </c>
      <c r="Q27" s="44" t="s">
        <v>21</v>
      </c>
      <c r="R27" s="44" t="s">
        <v>122</v>
      </c>
      <c r="S27" s="52" t="s">
        <v>126</v>
      </c>
      <c r="T27" s="53">
        <f>VLOOKUP(C27,'[2]外购件开发申请单-刘志富开'!$C$7:$T$112,18,0)</f>
        <v>2.71</v>
      </c>
      <c r="U27" s="52" t="s">
        <v>114</v>
      </c>
      <c r="V27" s="64">
        <v>5</v>
      </c>
      <c r="W27" s="52" t="s">
        <v>120</v>
      </c>
      <c r="X27" s="52" t="s">
        <v>121</v>
      </c>
      <c r="Y27" s="52" t="s">
        <v>112</v>
      </c>
      <c r="Z27" s="52" t="s">
        <v>113</v>
      </c>
      <c r="AA27" s="52"/>
      <c r="AB27" s="52"/>
      <c r="AC27" s="52" t="s">
        <v>114</v>
      </c>
      <c r="AD27" s="52" t="s">
        <v>115</v>
      </c>
      <c r="AE27" s="54" t="s">
        <v>116</v>
      </c>
      <c r="AF27" s="52"/>
    </row>
    <row r="28" spans="1:33" s="55" customFormat="1" ht="33.9" customHeight="1" x14ac:dyDescent="0.25">
      <c r="A28" s="44">
        <v>25</v>
      </c>
      <c r="B28" s="56" t="s">
        <v>75</v>
      </c>
      <c r="C28" s="56" t="s">
        <v>75</v>
      </c>
      <c r="D28" s="47" t="s">
        <v>76</v>
      </c>
      <c r="E28" s="44"/>
      <c r="F28" s="48" t="s">
        <v>16</v>
      </c>
      <c r="G28" s="47"/>
      <c r="H28" s="49" t="s">
        <v>67</v>
      </c>
      <c r="I28" s="45" t="s">
        <v>68</v>
      </c>
      <c r="J28" s="50"/>
      <c r="K28" s="50" t="s">
        <v>19</v>
      </c>
      <c r="L28" s="51" t="s">
        <v>20</v>
      </c>
      <c r="M28" s="51" t="str">
        <f>VLOOKUP(C28,[1]外购件开发申请单!$C$8:$L$148,10,0)</f>
        <v>刘志富</v>
      </c>
      <c r="N28" s="51" t="str">
        <f>VLOOKUP(C28,[1]外购件开发申请单!$C$8:$M$148,11,0)</f>
        <v>海兴中盛</v>
      </c>
      <c r="O28" s="44">
        <v>1</v>
      </c>
      <c r="P28" s="44">
        <f t="shared" si="0"/>
        <v>30000</v>
      </c>
      <c r="Q28" s="44" t="s">
        <v>21</v>
      </c>
      <c r="R28" s="44" t="s">
        <v>122</v>
      </c>
      <c r="S28" s="52" t="s">
        <v>126</v>
      </c>
      <c r="T28" s="53">
        <f>VLOOKUP(C28,'[2]外购件开发申请单-刘志富开'!$C$7:$T$112,18,0)</f>
        <v>0.64080000000000004</v>
      </c>
      <c r="U28" s="52" t="s">
        <v>114</v>
      </c>
      <c r="V28" s="52">
        <v>0.38</v>
      </c>
      <c r="W28" s="52" t="s">
        <v>120</v>
      </c>
      <c r="X28" s="52" t="s">
        <v>121</v>
      </c>
      <c r="Y28" s="52" t="s">
        <v>112</v>
      </c>
      <c r="Z28" s="52" t="s">
        <v>113</v>
      </c>
      <c r="AA28" s="52"/>
      <c r="AB28" s="52"/>
      <c r="AC28" s="52" t="s">
        <v>114</v>
      </c>
      <c r="AD28" s="52" t="s">
        <v>115</v>
      </c>
      <c r="AE28" s="54" t="s">
        <v>116</v>
      </c>
      <c r="AF28" s="52"/>
    </row>
    <row r="29" spans="1:33" s="55" customFormat="1" ht="33.9" customHeight="1" x14ac:dyDescent="0.25">
      <c r="A29" s="44">
        <v>26</v>
      </c>
      <c r="B29" s="56" t="s">
        <v>77</v>
      </c>
      <c r="C29" s="56" t="s">
        <v>77</v>
      </c>
      <c r="D29" s="47" t="s">
        <v>66</v>
      </c>
      <c r="E29" s="44"/>
      <c r="F29" s="48" t="s">
        <v>16</v>
      </c>
      <c r="G29" s="47"/>
      <c r="H29" s="49" t="s">
        <v>67</v>
      </c>
      <c r="I29" s="45" t="s">
        <v>68</v>
      </c>
      <c r="J29" s="50"/>
      <c r="K29" s="50" t="s">
        <v>19</v>
      </c>
      <c r="L29" s="51" t="s">
        <v>20</v>
      </c>
      <c r="M29" s="51" t="str">
        <f>VLOOKUP(C29,[1]外购件开发申请单!$C$8:$L$148,10,0)</f>
        <v>刘志富</v>
      </c>
      <c r="N29" s="51" t="str">
        <f>VLOOKUP(C29,[1]外购件开发申请单!$C$8:$M$148,11,0)</f>
        <v>海兴中盛</v>
      </c>
      <c r="O29" s="44">
        <v>2</v>
      </c>
      <c r="P29" s="44">
        <f t="shared" si="0"/>
        <v>60000</v>
      </c>
      <c r="Q29" s="44" t="s">
        <v>21</v>
      </c>
      <c r="R29" s="44" t="s">
        <v>122</v>
      </c>
      <c r="S29" s="52" t="s">
        <v>126</v>
      </c>
      <c r="T29" s="53">
        <f>VLOOKUP(C29,'[2]外购件开发申请单-刘志富开'!$C$7:$T$112,18,0)</f>
        <v>0.52080000000000004</v>
      </c>
      <c r="U29" s="52" t="s">
        <v>114</v>
      </c>
      <c r="V29" s="52">
        <v>0.63</v>
      </c>
      <c r="W29" s="52" t="s">
        <v>120</v>
      </c>
      <c r="X29" s="52" t="s">
        <v>121</v>
      </c>
      <c r="Y29" s="52" t="s">
        <v>112</v>
      </c>
      <c r="Z29" s="52" t="s">
        <v>113</v>
      </c>
      <c r="AA29" s="52"/>
      <c r="AB29" s="52"/>
      <c r="AC29" s="52" t="s">
        <v>114</v>
      </c>
      <c r="AD29" s="52" t="s">
        <v>115</v>
      </c>
      <c r="AE29" s="54" t="s">
        <v>116</v>
      </c>
      <c r="AF29" s="52"/>
    </row>
    <row r="30" spans="1:33" s="55" customFormat="1" ht="33.9" customHeight="1" x14ac:dyDescent="0.25">
      <c r="A30" s="44">
        <v>27</v>
      </c>
      <c r="B30" s="56" t="s">
        <v>79</v>
      </c>
      <c r="C30" s="56" t="s">
        <v>79</v>
      </c>
      <c r="D30" s="47" t="s">
        <v>80</v>
      </c>
      <c r="E30" s="44"/>
      <c r="F30" s="48" t="s">
        <v>16</v>
      </c>
      <c r="G30" s="47"/>
      <c r="H30" s="49" t="s">
        <v>17</v>
      </c>
      <c r="I30" s="46" t="s">
        <v>81</v>
      </c>
      <c r="J30" s="50"/>
      <c r="K30" s="50" t="s">
        <v>19</v>
      </c>
      <c r="L30" s="51" t="s">
        <v>20</v>
      </c>
      <c r="M30" s="51" t="s">
        <v>78</v>
      </c>
      <c r="N30" s="51" t="s">
        <v>114</v>
      </c>
      <c r="O30" s="44">
        <v>1</v>
      </c>
      <c r="P30" s="44">
        <f t="shared" si="0"/>
        <v>30000</v>
      </c>
      <c r="Q30" s="44" t="s">
        <v>21</v>
      </c>
      <c r="R30" s="44" t="s">
        <v>127</v>
      </c>
      <c r="S30" s="52" t="s">
        <v>108</v>
      </c>
      <c r="T30" s="61">
        <v>0.1</v>
      </c>
      <c r="U30" s="52" t="s">
        <v>114</v>
      </c>
      <c r="V30" s="52">
        <v>0.28000000000000003</v>
      </c>
      <c r="W30" s="52" t="s">
        <v>120</v>
      </c>
      <c r="X30" s="52" t="s">
        <v>121</v>
      </c>
      <c r="Y30" s="52" t="s">
        <v>112</v>
      </c>
      <c r="Z30" s="52" t="s">
        <v>113</v>
      </c>
      <c r="AA30" s="52"/>
      <c r="AB30" s="52"/>
      <c r="AC30" s="52" t="s">
        <v>114</v>
      </c>
      <c r="AD30" s="62" t="s">
        <v>115</v>
      </c>
      <c r="AE30" s="54" t="s">
        <v>116</v>
      </c>
      <c r="AF30" s="52"/>
      <c r="AG30" s="55" t="s">
        <v>128</v>
      </c>
    </row>
    <row r="31" spans="1:33" s="55" customFormat="1" ht="33.9" customHeight="1" x14ac:dyDescent="0.25">
      <c r="A31" s="65"/>
      <c r="B31" s="66"/>
      <c r="C31" s="66"/>
      <c r="D31" s="67"/>
      <c r="E31" s="65"/>
      <c r="F31" s="68"/>
      <c r="G31" s="67"/>
      <c r="H31" s="69"/>
      <c r="I31" s="70"/>
      <c r="J31" s="71"/>
      <c r="K31" s="71"/>
      <c r="L31" s="72"/>
      <c r="M31" s="72"/>
      <c r="N31" s="72"/>
      <c r="O31" s="65"/>
      <c r="P31" s="65"/>
      <c r="Q31" s="65"/>
      <c r="R31" s="65"/>
      <c r="S31" s="73"/>
      <c r="T31" s="74">
        <f>SUM(T4:T30)</f>
        <v>141.20925094400005</v>
      </c>
      <c r="U31" s="73"/>
      <c r="V31" s="73">
        <f>SUM(V4:V30)</f>
        <v>165.27</v>
      </c>
      <c r="W31" s="75">
        <f>T31-V31</f>
        <v>-24.060749055999963</v>
      </c>
      <c r="X31" s="73"/>
      <c r="Y31" s="73"/>
      <c r="Z31" s="73"/>
      <c r="AA31" s="73"/>
      <c r="AB31" s="73"/>
      <c r="AC31" s="73"/>
      <c r="AD31" s="76"/>
      <c r="AE31" s="77"/>
      <c r="AF31" s="73"/>
    </row>
    <row r="32" spans="1:33" ht="207" hidden="1" customHeight="1" x14ac:dyDescent="0.25">
      <c r="A32" s="78" t="s">
        <v>129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3:15" x14ac:dyDescent="0.25">
      <c r="C33" s="79"/>
    </row>
    <row r="36" spans="3:15" x14ac:dyDescent="0.25">
      <c r="M36" s="28">
        <f>10.4*0.6*0.8/3600*3</f>
        <v>4.1600000000000005E-3</v>
      </c>
      <c r="N36" s="28">
        <f>200000/10/12/30/8/3600*3</f>
        <v>5.7870370370370376E-3</v>
      </c>
      <c r="O36" s="28">
        <f>4000/26/8/3600*3/2</f>
        <v>8.0128205128205121E-3</v>
      </c>
    </row>
    <row r="37" spans="3:15" x14ac:dyDescent="0.25">
      <c r="M37" s="28">
        <f>10.4*0.6*0.8/3600*3</f>
        <v>4.1600000000000005E-3</v>
      </c>
      <c r="N37" s="28">
        <f>300000/10/12/30/8/3600*3</f>
        <v>8.6805555555555559E-3</v>
      </c>
      <c r="O37" s="28">
        <f>4000/26/8/3600*3/2</f>
        <v>8.0128205128205121E-3</v>
      </c>
    </row>
    <row r="40" spans="3:15" x14ac:dyDescent="0.25">
      <c r="M40" s="28">
        <f>(0.065*6.2/1.13+6*0.02)*1.16</f>
        <v>0.55289911504424782</v>
      </c>
    </row>
  </sheetData>
  <autoFilter ref="A3:AG32" xr:uid="{9BFEE0F1-4529-45AC-ABEB-8736F479F2C2}"/>
  <mergeCells count="8">
    <mergeCell ref="A32:AF32"/>
    <mergeCell ref="A1:AF1"/>
    <mergeCell ref="A2:E2"/>
    <mergeCell ref="F2:L2"/>
    <mergeCell ref="N2:O2"/>
    <mergeCell ref="P2:R2"/>
    <mergeCell ref="S2:AB2"/>
    <mergeCell ref="AC2:AF2"/>
  </mergeCells>
  <phoneticPr fontId="3" type="noConversion"/>
  <conditionalFormatting sqref="B6">
    <cfRule type="duplicateValues" dxfId="53" priority="34"/>
  </conditionalFormatting>
  <conditionalFormatting sqref="B11">
    <cfRule type="duplicateValues" dxfId="52" priority="26"/>
    <cfRule type="duplicateValues" dxfId="51" priority="27"/>
  </conditionalFormatting>
  <conditionalFormatting sqref="C11">
    <cfRule type="duplicateValues" dxfId="50" priority="28"/>
  </conditionalFormatting>
  <conditionalFormatting sqref="B13">
    <cfRule type="duplicateValues" dxfId="49" priority="23"/>
    <cfRule type="duplicateValues" dxfId="48" priority="24"/>
  </conditionalFormatting>
  <conditionalFormatting sqref="C13">
    <cfRule type="duplicateValues" dxfId="47" priority="25"/>
  </conditionalFormatting>
  <conditionalFormatting sqref="B14">
    <cfRule type="duplicateValues" dxfId="46" priority="20"/>
    <cfRule type="duplicateValues" dxfId="45" priority="21"/>
  </conditionalFormatting>
  <conditionalFormatting sqref="C14">
    <cfRule type="duplicateValues" dxfId="44" priority="22"/>
  </conditionalFormatting>
  <conditionalFormatting sqref="B17">
    <cfRule type="duplicateValues" dxfId="43" priority="14"/>
    <cfRule type="duplicateValues" dxfId="42" priority="15"/>
  </conditionalFormatting>
  <conditionalFormatting sqref="C17">
    <cfRule type="duplicateValues" dxfId="41" priority="16"/>
  </conditionalFormatting>
  <conditionalFormatting sqref="B18">
    <cfRule type="duplicateValues" dxfId="40" priority="11"/>
    <cfRule type="duplicateValues" dxfId="39" priority="12"/>
  </conditionalFormatting>
  <conditionalFormatting sqref="C18">
    <cfRule type="duplicateValues" dxfId="38" priority="13"/>
  </conditionalFormatting>
  <conditionalFormatting sqref="B19">
    <cfRule type="duplicateValues" dxfId="37" priority="8"/>
    <cfRule type="duplicateValues" dxfId="36" priority="9"/>
  </conditionalFormatting>
  <conditionalFormatting sqref="C19">
    <cfRule type="duplicateValues" dxfId="35" priority="10"/>
  </conditionalFormatting>
  <conditionalFormatting sqref="B29">
    <cfRule type="duplicateValues" dxfId="34" priority="1"/>
    <cfRule type="duplicateValues" dxfId="33" priority="2"/>
    <cfRule type="duplicateValues" dxfId="32" priority="3"/>
    <cfRule type="duplicateValues" dxfId="31" priority="4"/>
  </conditionalFormatting>
  <conditionalFormatting sqref="C29">
    <cfRule type="duplicateValues" dxfId="30" priority="5"/>
  </conditionalFormatting>
  <conditionalFormatting sqref="B15:B16">
    <cfRule type="duplicateValues" dxfId="29" priority="17"/>
    <cfRule type="duplicateValues" dxfId="28" priority="18"/>
  </conditionalFormatting>
  <conditionalFormatting sqref="C15:C16">
    <cfRule type="duplicateValues" dxfId="27" priority="19"/>
  </conditionalFormatting>
  <conditionalFormatting sqref="B33:B1048576 B7 B2:B3">
    <cfRule type="duplicateValues" dxfId="26" priority="35"/>
    <cfRule type="duplicateValues" dxfId="25" priority="36"/>
  </conditionalFormatting>
  <conditionalFormatting sqref="B33:B1048576 B21:B28 B2:B10">
    <cfRule type="duplicateValues" dxfId="24" priority="32"/>
  </conditionalFormatting>
  <conditionalFormatting sqref="B33:B1048576 B2:B28">
    <cfRule type="duplicateValues" dxfId="23" priority="6"/>
    <cfRule type="duplicateValues" dxfId="22" priority="7"/>
  </conditionalFormatting>
  <conditionalFormatting sqref="C33:C1048576 C21:C28 C9:C10 C2:C7">
    <cfRule type="duplicateValues" dxfId="21" priority="33"/>
  </conditionalFormatting>
  <conditionalFormatting sqref="B12">
    <cfRule type="duplicateValues" dxfId="20" priority="29"/>
    <cfRule type="duplicateValues" dxfId="19" priority="30"/>
  </conditionalFormatting>
  <conditionalFormatting sqref="C12">
    <cfRule type="duplicateValues" dxfId="18" priority="31"/>
  </conditionalFormatting>
  <conditionalFormatting sqref="C6">
    <cfRule type="duplicateValues" dxfId="17" priority="37"/>
  </conditionalFormatting>
  <conditionalFormatting sqref="B4:B5">
    <cfRule type="duplicateValues" dxfId="16" priority="38"/>
  </conditionalFormatting>
  <conditionalFormatting sqref="B8">
    <cfRule type="duplicateValues" dxfId="15" priority="39"/>
  </conditionalFormatting>
  <conditionalFormatting sqref="C8">
    <cfRule type="duplicateValues" dxfId="14" priority="40"/>
  </conditionalFormatting>
  <conditionalFormatting sqref="B20">
    <cfRule type="duplicateValues" dxfId="13" priority="41"/>
    <cfRule type="duplicateValues" dxfId="12" priority="42"/>
  </conditionalFormatting>
  <conditionalFormatting sqref="C20">
    <cfRule type="duplicateValues" dxfId="11" priority="43"/>
  </conditionalFormatting>
  <conditionalFormatting sqref="B30:B31">
    <cfRule type="duplicateValues" dxfId="10" priority="44"/>
    <cfRule type="duplicateValues" dxfId="9" priority="45"/>
    <cfRule type="duplicateValues" dxfId="8" priority="46"/>
    <cfRule type="duplicateValues" dxfId="7" priority="47"/>
  </conditionalFormatting>
  <conditionalFormatting sqref="C30:C31">
    <cfRule type="duplicateValues" dxfId="6" priority="48"/>
    <cfRule type="duplicateValues" dxfId="5" priority="49"/>
    <cfRule type="duplicateValues" dxfId="4" priority="50"/>
    <cfRule type="duplicateValues" dxfId="3" priority="51"/>
  </conditionalFormatting>
  <conditionalFormatting sqref="C7">
    <cfRule type="duplicateValues" dxfId="2" priority="52"/>
    <cfRule type="duplicateValues" dxfId="1" priority="53"/>
  </conditionalFormatting>
  <conditionalFormatting sqref="B21:B28 B9:B10">
    <cfRule type="duplicateValues" dxfId="0" priority="54"/>
  </conditionalFormatting>
  <printOptions horizontalCentered="1"/>
  <pageMargins left="0.31496062992126" right="0.27559055118110198" top="0.31496062992126" bottom="0.31496062992126" header="0.31496062992126" footer="0.31496062992126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N3" sqref="N3:N29"/>
    </sheetView>
  </sheetViews>
  <sheetFormatPr defaultRowHeight="13.8" x14ac:dyDescent="0.25"/>
  <cols>
    <col min="1" max="1" width="5.44140625" style="25" customWidth="1"/>
    <col min="2" max="2" width="16.6640625" style="25" customWidth="1"/>
    <col min="3" max="3" width="14.21875" style="25" customWidth="1"/>
    <col min="4" max="4" width="16.44140625" style="25" customWidth="1"/>
    <col min="5" max="12" width="8.88671875" style="25"/>
    <col min="13" max="13" width="7.5546875" style="25" customWidth="1"/>
    <col min="14" max="14" width="11.5546875" style="25" customWidth="1"/>
    <col min="15" max="16384" width="8.88671875" style="25"/>
  </cols>
  <sheetData>
    <row r="1" spans="1:15" ht="24.6" customHeight="1" x14ac:dyDescent="0.25">
      <c r="A1" s="26" t="s">
        <v>82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7" customFormat="1" ht="27.6" customHeight="1" x14ac:dyDescent="0.25">
      <c r="A2" s="1" t="s">
        <v>0</v>
      </c>
      <c r="B2" s="14" t="s">
        <v>1</v>
      </c>
      <c r="C2" s="14" t="s">
        <v>2</v>
      </c>
      <c r="D2" s="15" t="s">
        <v>3</v>
      </c>
      <c r="E2" s="15" t="s">
        <v>4</v>
      </c>
      <c r="F2" s="15" t="s">
        <v>5</v>
      </c>
      <c r="G2" s="2" t="s">
        <v>6</v>
      </c>
      <c r="H2" s="2" t="s">
        <v>7</v>
      </c>
      <c r="I2" s="15" t="s">
        <v>8</v>
      </c>
      <c r="J2" s="15" t="s">
        <v>9</v>
      </c>
      <c r="K2" s="15" t="s">
        <v>10</v>
      </c>
      <c r="L2" s="16" t="s">
        <v>11</v>
      </c>
      <c r="M2" s="15" t="s">
        <v>12</v>
      </c>
      <c r="N2" s="15" t="s">
        <v>83</v>
      </c>
      <c r="O2" s="3" t="s">
        <v>13</v>
      </c>
    </row>
    <row r="3" spans="1:15" s="6" customFormat="1" ht="33.9" customHeight="1" x14ac:dyDescent="0.25">
      <c r="A3" s="7">
        <v>1</v>
      </c>
      <c r="B3" s="18" t="s">
        <v>14</v>
      </c>
      <c r="C3" s="19" t="s">
        <v>14</v>
      </c>
      <c r="D3" s="9" t="s">
        <v>15</v>
      </c>
      <c r="E3" s="10" t="s">
        <v>16</v>
      </c>
      <c r="F3" s="9"/>
      <c r="G3" s="11" t="s">
        <v>17</v>
      </c>
      <c r="H3" s="12" t="s">
        <v>18</v>
      </c>
      <c r="I3" s="4"/>
      <c r="J3" s="4" t="s">
        <v>19</v>
      </c>
      <c r="K3" s="5" t="s">
        <v>20</v>
      </c>
      <c r="L3" s="5" t="str">
        <f>VLOOKUP(C3,[1]外购件开发申请单!$C$8:$L$148,10,0)</f>
        <v>刘志富</v>
      </c>
      <c r="M3" s="7">
        <v>1</v>
      </c>
      <c r="N3" s="7">
        <f>30000*M3</f>
        <v>30000</v>
      </c>
      <c r="O3" s="7" t="s">
        <v>21</v>
      </c>
    </row>
    <row r="4" spans="1:15" s="6" customFormat="1" ht="33.9" customHeight="1" x14ac:dyDescent="0.25">
      <c r="A4" s="7">
        <v>2</v>
      </c>
      <c r="B4" s="18" t="s">
        <v>22</v>
      </c>
      <c r="C4" s="19" t="s">
        <v>22</v>
      </c>
      <c r="D4" s="9" t="s">
        <v>23</v>
      </c>
      <c r="E4" s="10" t="s">
        <v>16</v>
      </c>
      <c r="F4" s="9"/>
      <c r="G4" s="11" t="s">
        <v>17</v>
      </c>
      <c r="H4" s="12" t="s">
        <v>18</v>
      </c>
      <c r="I4" s="4"/>
      <c r="J4" s="4" t="s">
        <v>19</v>
      </c>
      <c r="K4" s="5" t="s">
        <v>20</v>
      </c>
      <c r="L4" s="5" t="str">
        <f>VLOOKUP(C4,[1]外购件开发申请单!$C$8:$L$148,10,0)</f>
        <v>刘志富</v>
      </c>
      <c r="M4" s="7">
        <v>1</v>
      </c>
      <c r="N4" s="7">
        <f t="shared" ref="N4:N29" si="0">30000*M4</f>
        <v>30000</v>
      </c>
      <c r="O4" s="7" t="s">
        <v>21</v>
      </c>
    </row>
    <row r="5" spans="1:15" s="6" customFormat="1" ht="33.75" customHeight="1" x14ac:dyDescent="0.25">
      <c r="A5" s="7">
        <v>3</v>
      </c>
      <c r="B5" s="19" t="s">
        <v>24</v>
      </c>
      <c r="C5" s="19" t="s">
        <v>24</v>
      </c>
      <c r="D5" s="8" t="s">
        <v>25</v>
      </c>
      <c r="E5" s="10" t="s">
        <v>16</v>
      </c>
      <c r="F5" s="9"/>
      <c r="G5" s="4" t="s">
        <v>26</v>
      </c>
      <c r="H5" s="4" t="s">
        <v>27</v>
      </c>
      <c r="I5" s="4" t="s">
        <v>28</v>
      </c>
      <c r="J5" s="4" t="s">
        <v>19</v>
      </c>
      <c r="K5" s="5" t="s">
        <v>20</v>
      </c>
      <c r="L5" s="5" t="str">
        <f>VLOOKUP(C5,[1]外购件开发申请单!$C$8:$L$148,10,0)</f>
        <v>刘志富</v>
      </c>
      <c r="M5" s="7">
        <v>1</v>
      </c>
      <c r="N5" s="7">
        <f t="shared" si="0"/>
        <v>30000</v>
      </c>
      <c r="O5" s="7" t="s">
        <v>21</v>
      </c>
    </row>
    <row r="6" spans="1:15" s="22" customFormat="1" ht="33.9" customHeight="1" x14ac:dyDescent="0.25">
      <c r="A6" s="7">
        <v>4</v>
      </c>
      <c r="B6" s="20" t="s">
        <v>29</v>
      </c>
      <c r="C6" s="20" t="s">
        <v>29</v>
      </c>
      <c r="D6" s="21" t="s">
        <v>25</v>
      </c>
      <c r="E6" s="10" t="s">
        <v>16</v>
      </c>
      <c r="F6" s="7"/>
      <c r="G6" s="7" t="s">
        <v>26</v>
      </c>
      <c r="H6" s="7" t="s">
        <v>27</v>
      </c>
      <c r="I6" s="4" t="s">
        <v>28</v>
      </c>
      <c r="J6" s="4" t="s">
        <v>19</v>
      </c>
      <c r="K6" s="5" t="s">
        <v>20</v>
      </c>
      <c r="L6" s="5" t="str">
        <f>VLOOKUP(C6,[1]外购件开发申请单!$C$8:$L$148,10,0)</f>
        <v>刘志富</v>
      </c>
      <c r="M6" s="7">
        <v>1</v>
      </c>
      <c r="N6" s="7">
        <f t="shared" si="0"/>
        <v>30000</v>
      </c>
      <c r="O6" s="7" t="s">
        <v>21</v>
      </c>
    </row>
    <row r="7" spans="1:15" s="6" customFormat="1" ht="33.9" customHeight="1" x14ac:dyDescent="0.25">
      <c r="A7" s="7">
        <v>5</v>
      </c>
      <c r="B7" s="18" t="s">
        <v>30</v>
      </c>
      <c r="C7" s="8" t="s">
        <v>31</v>
      </c>
      <c r="D7" s="9" t="s">
        <v>32</v>
      </c>
      <c r="E7" s="10" t="s">
        <v>16</v>
      </c>
      <c r="F7" s="9"/>
      <c r="G7" s="11" t="s">
        <v>26</v>
      </c>
      <c r="H7" s="12" t="s">
        <v>27</v>
      </c>
      <c r="I7" s="4" t="s">
        <v>28</v>
      </c>
      <c r="J7" s="4" t="s">
        <v>19</v>
      </c>
      <c r="K7" s="5" t="s">
        <v>20</v>
      </c>
      <c r="L7" s="5" t="str">
        <f>VLOOKUP(C7,[1]外购件开发申请单!$C$8:$L$148,10,0)</f>
        <v>刘志富</v>
      </c>
      <c r="M7" s="7">
        <v>1</v>
      </c>
      <c r="N7" s="7">
        <f t="shared" si="0"/>
        <v>30000</v>
      </c>
      <c r="O7" s="7" t="s">
        <v>21</v>
      </c>
    </row>
    <row r="8" spans="1:15" s="6" customFormat="1" ht="33.9" customHeight="1" x14ac:dyDescent="0.25">
      <c r="A8" s="7">
        <v>6</v>
      </c>
      <c r="B8" s="18" t="s">
        <v>33</v>
      </c>
      <c r="C8" s="18" t="s">
        <v>33</v>
      </c>
      <c r="D8" s="9" t="s">
        <v>32</v>
      </c>
      <c r="E8" s="10" t="s">
        <v>16</v>
      </c>
      <c r="F8" s="9"/>
      <c r="G8" s="11" t="s">
        <v>26</v>
      </c>
      <c r="H8" s="12" t="s">
        <v>27</v>
      </c>
      <c r="I8" s="4" t="s">
        <v>28</v>
      </c>
      <c r="J8" s="4" t="s">
        <v>19</v>
      </c>
      <c r="K8" s="5" t="s">
        <v>20</v>
      </c>
      <c r="L8" s="5" t="str">
        <f>VLOOKUP(C8,[1]外购件开发申请单!$C$8:$L$148,10,0)</f>
        <v>刘志富</v>
      </c>
      <c r="M8" s="7">
        <v>1</v>
      </c>
      <c r="N8" s="7">
        <f t="shared" si="0"/>
        <v>30000</v>
      </c>
      <c r="O8" s="7" t="s">
        <v>21</v>
      </c>
    </row>
    <row r="9" spans="1:15" s="6" customFormat="1" ht="33.9" customHeight="1" x14ac:dyDescent="0.25">
      <c r="A9" s="7">
        <v>7</v>
      </c>
      <c r="B9" s="18" t="s">
        <v>34</v>
      </c>
      <c r="C9" s="18" t="s">
        <v>34</v>
      </c>
      <c r="D9" s="9" t="s">
        <v>35</v>
      </c>
      <c r="E9" s="10" t="s">
        <v>16</v>
      </c>
      <c r="F9" s="9"/>
      <c r="G9" s="11" t="s">
        <v>26</v>
      </c>
      <c r="H9" s="13" t="s">
        <v>27</v>
      </c>
      <c r="I9" s="4"/>
      <c r="J9" s="4" t="s">
        <v>19</v>
      </c>
      <c r="K9" s="5" t="s">
        <v>20</v>
      </c>
      <c r="L9" s="5" t="str">
        <f>VLOOKUP(C9,[1]外购件开发申请单!$C$8:$L$148,10,0)</f>
        <v>刘志富</v>
      </c>
      <c r="M9" s="7">
        <v>1</v>
      </c>
      <c r="N9" s="7">
        <f t="shared" si="0"/>
        <v>30000</v>
      </c>
      <c r="O9" s="7" t="s">
        <v>21</v>
      </c>
    </row>
    <row r="10" spans="1:15" s="6" customFormat="1" ht="33.9" customHeight="1" x14ac:dyDescent="0.25">
      <c r="A10" s="7">
        <v>8</v>
      </c>
      <c r="B10" s="19" t="s">
        <v>36</v>
      </c>
      <c r="C10" s="19" t="s">
        <v>36</v>
      </c>
      <c r="D10" s="9" t="s">
        <v>37</v>
      </c>
      <c r="E10" s="10" t="s">
        <v>16</v>
      </c>
      <c r="F10" s="9"/>
      <c r="G10" s="11" t="s">
        <v>17</v>
      </c>
      <c r="H10" s="12" t="s">
        <v>38</v>
      </c>
      <c r="I10" s="4"/>
      <c r="J10" s="4" t="s">
        <v>19</v>
      </c>
      <c r="K10" s="5" t="s">
        <v>20</v>
      </c>
      <c r="L10" s="5" t="str">
        <f>VLOOKUP(C10,[1]外购件开发申请单!$C$8:$L$148,10,0)</f>
        <v>刘志富</v>
      </c>
      <c r="M10" s="7">
        <v>2</v>
      </c>
      <c r="N10" s="7">
        <f t="shared" si="0"/>
        <v>60000</v>
      </c>
      <c r="O10" s="7" t="s">
        <v>21</v>
      </c>
    </row>
    <row r="11" spans="1:15" s="6" customFormat="1" ht="33.9" customHeight="1" x14ac:dyDescent="0.25">
      <c r="A11" s="7">
        <v>9</v>
      </c>
      <c r="B11" s="19" t="s">
        <v>39</v>
      </c>
      <c r="C11" s="19" t="s">
        <v>39</v>
      </c>
      <c r="D11" s="9" t="s">
        <v>40</v>
      </c>
      <c r="E11" s="10" t="s">
        <v>16</v>
      </c>
      <c r="F11" s="9"/>
      <c r="G11" s="11" t="s">
        <v>17</v>
      </c>
      <c r="H11" s="12" t="s">
        <v>41</v>
      </c>
      <c r="I11" s="4"/>
      <c r="J11" s="4" t="s">
        <v>19</v>
      </c>
      <c r="K11" s="5" t="s">
        <v>20</v>
      </c>
      <c r="L11" s="5" t="str">
        <f>VLOOKUP(C11,[1]外购件开发申请单!$C$8:$L$148,10,0)</f>
        <v>刘志富</v>
      </c>
      <c r="M11" s="7">
        <v>2</v>
      </c>
      <c r="N11" s="7">
        <f t="shared" si="0"/>
        <v>60000</v>
      </c>
      <c r="O11" s="7" t="s">
        <v>21</v>
      </c>
    </row>
    <row r="12" spans="1:15" s="6" customFormat="1" ht="33.9" customHeight="1" x14ac:dyDescent="0.25">
      <c r="A12" s="7">
        <v>10</v>
      </c>
      <c r="B12" s="19" t="s">
        <v>42</v>
      </c>
      <c r="C12" s="19" t="s">
        <v>42</v>
      </c>
      <c r="D12" s="9" t="s">
        <v>43</v>
      </c>
      <c r="E12" s="10" t="s">
        <v>16</v>
      </c>
      <c r="F12" s="9"/>
      <c r="G12" s="11" t="s">
        <v>17</v>
      </c>
      <c r="H12" s="23" t="s">
        <v>44</v>
      </c>
      <c r="I12" s="4"/>
      <c r="J12" s="4" t="s">
        <v>19</v>
      </c>
      <c r="K12" s="5" t="s">
        <v>20</v>
      </c>
      <c r="L12" s="5" t="str">
        <f>VLOOKUP(C12,[1]外购件开发申请单!$C$8:$L$148,10,0)</f>
        <v>刘志富</v>
      </c>
      <c r="M12" s="7">
        <v>3</v>
      </c>
      <c r="N12" s="7">
        <f t="shared" si="0"/>
        <v>90000</v>
      </c>
      <c r="O12" s="7" t="s">
        <v>21</v>
      </c>
    </row>
    <row r="13" spans="1:15" s="6" customFormat="1" ht="33.9" customHeight="1" x14ac:dyDescent="0.25">
      <c r="A13" s="7">
        <v>11</v>
      </c>
      <c r="B13" s="19" t="s">
        <v>45</v>
      </c>
      <c r="C13" s="19" t="s">
        <v>46</v>
      </c>
      <c r="D13" s="9" t="s">
        <v>47</v>
      </c>
      <c r="E13" s="10" t="s">
        <v>16</v>
      </c>
      <c r="F13" s="9"/>
      <c r="G13" s="11" t="s">
        <v>17</v>
      </c>
      <c r="H13" s="23" t="s">
        <v>38</v>
      </c>
      <c r="I13" s="4"/>
      <c r="J13" s="4" t="s">
        <v>19</v>
      </c>
      <c r="K13" s="5" t="s">
        <v>20</v>
      </c>
      <c r="L13" s="5" t="str">
        <f>VLOOKUP(C13,[1]外购件开发申请单!$C$8:$L$148,10,0)</f>
        <v>刘志富</v>
      </c>
      <c r="M13" s="7">
        <v>2</v>
      </c>
      <c r="N13" s="7">
        <f t="shared" si="0"/>
        <v>60000</v>
      </c>
      <c r="O13" s="7" t="s">
        <v>21</v>
      </c>
    </row>
    <row r="14" spans="1:15" s="6" customFormat="1" ht="33.9" customHeight="1" x14ac:dyDescent="0.25">
      <c r="A14" s="7">
        <v>12</v>
      </c>
      <c r="B14" s="19" t="s">
        <v>48</v>
      </c>
      <c r="C14" s="19" t="s">
        <v>48</v>
      </c>
      <c r="D14" s="9" t="s">
        <v>49</v>
      </c>
      <c r="E14" s="10" t="s">
        <v>16</v>
      </c>
      <c r="F14" s="9"/>
      <c r="G14" s="11" t="s">
        <v>17</v>
      </c>
      <c r="H14" s="23" t="s">
        <v>44</v>
      </c>
      <c r="I14" s="4"/>
      <c r="J14" s="4" t="s">
        <v>19</v>
      </c>
      <c r="K14" s="5" t="s">
        <v>20</v>
      </c>
      <c r="L14" s="5" t="str">
        <f>VLOOKUP(C14,[1]外购件开发申请单!$C$8:$L$148,10,0)</f>
        <v>刘志富</v>
      </c>
      <c r="M14" s="7">
        <v>1</v>
      </c>
      <c r="N14" s="7">
        <f t="shared" si="0"/>
        <v>30000</v>
      </c>
      <c r="O14" s="7" t="s">
        <v>21</v>
      </c>
    </row>
    <row r="15" spans="1:15" s="6" customFormat="1" ht="33.9" customHeight="1" x14ac:dyDescent="0.25">
      <c r="A15" s="7">
        <v>13</v>
      </c>
      <c r="B15" s="19" t="s">
        <v>50</v>
      </c>
      <c r="C15" s="19" t="s">
        <v>50</v>
      </c>
      <c r="D15" s="9" t="s">
        <v>51</v>
      </c>
      <c r="E15" s="10" t="s">
        <v>16</v>
      </c>
      <c r="F15" s="9"/>
      <c r="G15" s="11" t="s">
        <v>17</v>
      </c>
      <c r="H15" s="23" t="s">
        <v>44</v>
      </c>
      <c r="I15" s="4"/>
      <c r="J15" s="4" t="s">
        <v>19</v>
      </c>
      <c r="K15" s="5" t="s">
        <v>20</v>
      </c>
      <c r="L15" s="5" t="str">
        <f>VLOOKUP(C15,[1]外购件开发申请单!$C$8:$L$148,10,0)</f>
        <v>刘志富</v>
      </c>
      <c r="M15" s="7">
        <v>1</v>
      </c>
      <c r="N15" s="7">
        <f t="shared" si="0"/>
        <v>30000</v>
      </c>
      <c r="O15" s="7" t="s">
        <v>21</v>
      </c>
    </row>
    <row r="16" spans="1:15" s="6" customFormat="1" ht="33.9" customHeight="1" x14ac:dyDescent="0.25">
      <c r="A16" s="7">
        <v>14</v>
      </c>
      <c r="B16" s="19" t="s">
        <v>52</v>
      </c>
      <c r="C16" s="19" t="s">
        <v>52</v>
      </c>
      <c r="D16" s="9" t="s">
        <v>53</v>
      </c>
      <c r="E16" s="10" t="s">
        <v>16</v>
      </c>
      <c r="F16" s="9"/>
      <c r="G16" s="11" t="s">
        <v>17</v>
      </c>
      <c r="H16" s="12" t="s">
        <v>44</v>
      </c>
      <c r="I16" s="4"/>
      <c r="J16" s="4" t="s">
        <v>19</v>
      </c>
      <c r="K16" s="5" t="s">
        <v>20</v>
      </c>
      <c r="L16" s="5" t="str">
        <f>VLOOKUP(C16,[1]外购件开发申请单!$C$8:$L$148,10,0)</f>
        <v>刘志富</v>
      </c>
      <c r="M16" s="7">
        <v>1</v>
      </c>
      <c r="N16" s="7">
        <f t="shared" si="0"/>
        <v>30000</v>
      </c>
      <c r="O16" s="7" t="s">
        <v>21</v>
      </c>
    </row>
    <row r="17" spans="1:15" s="6" customFormat="1" ht="33.9" customHeight="1" x14ac:dyDescent="0.25">
      <c r="A17" s="7">
        <v>15</v>
      </c>
      <c r="B17" s="18" t="s">
        <v>54</v>
      </c>
      <c r="C17" s="18" t="s">
        <v>54</v>
      </c>
      <c r="D17" s="9" t="s">
        <v>55</v>
      </c>
      <c r="E17" s="10" t="s">
        <v>16</v>
      </c>
      <c r="F17" s="9"/>
      <c r="G17" s="11" t="s">
        <v>26</v>
      </c>
      <c r="H17" s="13" t="s">
        <v>27</v>
      </c>
      <c r="I17" s="4"/>
      <c r="J17" s="4" t="s">
        <v>19</v>
      </c>
      <c r="K17" s="5" t="s">
        <v>20</v>
      </c>
      <c r="L17" s="5" t="str">
        <f>VLOOKUP(C17,[1]外购件开发申请单!$C$8:$L$148,10,0)</f>
        <v>刘志富</v>
      </c>
      <c r="M17" s="7">
        <v>2</v>
      </c>
      <c r="N17" s="7">
        <f t="shared" si="0"/>
        <v>60000</v>
      </c>
      <c r="O17" s="7" t="s">
        <v>21</v>
      </c>
    </row>
    <row r="18" spans="1:15" s="6" customFormat="1" ht="33.9" customHeight="1" x14ac:dyDescent="0.25">
      <c r="A18" s="7">
        <v>16</v>
      </c>
      <c r="B18" s="18" t="s">
        <v>56</v>
      </c>
      <c r="C18" s="18" t="s">
        <v>56</v>
      </c>
      <c r="D18" s="9" t="s">
        <v>57</v>
      </c>
      <c r="E18" s="10" t="s">
        <v>16</v>
      </c>
      <c r="F18" s="9"/>
      <c r="G18" s="11" t="s">
        <v>17</v>
      </c>
      <c r="H18" s="12" t="s">
        <v>38</v>
      </c>
      <c r="I18" s="4"/>
      <c r="J18" s="4" t="s">
        <v>19</v>
      </c>
      <c r="K18" s="5" t="s">
        <v>20</v>
      </c>
      <c r="L18" s="5" t="str">
        <f>VLOOKUP(C18,[1]外购件开发申请单!$C$8:$L$148,10,0)</f>
        <v>刘志富</v>
      </c>
      <c r="M18" s="7">
        <v>2</v>
      </c>
      <c r="N18" s="7">
        <f t="shared" si="0"/>
        <v>60000</v>
      </c>
      <c r="O18" s="7" t="s">
        <v>21</v>
      </c>
    </row>
    <row r="19" spans="1:15" s="6" customFormat="1" ht="33.9" customHeight="1" x14ac:dyDescent="0.25">
      <c r="A19" s="7">
        <v>17</v>
      </c>
      <c r="B19" s="18" t="s">
        <v>58</v>
      </c>
      <c r="C19" s="18" t="s">
        <v>58</v>
      </c>
      <c r="D19" s="24" t="s">
        <v>25</v>
      </c>
      <c r="E19" s="10" t="s">
        <v>16</v>
      </c>
      <c r="F19" s="9"/>
      <c r="G19" s="11" t="s">
        <v>26</v>
      </c>
      <c r="H19" s="12" t="s">
        <v>27</v>
      </c>
      <c r="I19" s="4" t="s">
        <v>28</v>
      </c>
      <c r="J19" s="4" t="s">
        <v>19</v>
      </c>
      <c r="K19" s="5" t="s">
        <v>20</v>
      </c>
      <c r="L19" s="5" t="str">
        <f>VLOOKUP(C19,[1]外购件开发申请单!$C$8:$L$148,10,0)</f>
        <v>刘志富</v>
      </c>
      <c r="M19" s="7">
        <v>1</v>
      </c>
      <c r="N19" s="7">
        <f t="shared" si="0"/>
        <v>30000</v>
      </c>
      <c r="O19" s="7" t="s">
        <v>21</v>
      </c>
    </row>
    <row r="20" spans="1:15" s="6" customFormat="1" ht="33.9" customHeight="1" x14ac:dyDescent="0.25">
      <c r="A20" s="7">
        <v>18</v>
      </c>
      <c r="B20" s="8" t="s">
        <v>59</v>
      </c>
      <c r="C20" s="8" t="s">
        <v>59</v>
      </c>
      <c r="D20" s="9" t="s">
        <v>60</v>
      </c>
      <c r="E20" s="10" t="s">
        <v>16</v>
      </c>
      <c r="F20" s="9"/>
      <c r="G20" s="11" t="s">
        <v>17</v>
      </c>
      <c r="H20" s="12" t="s">
        <v>44</v>
      </c>
      <c r="I20" s="4"/>
      <c r="J20" s="4" t="s">
        <v>19</v>
      </c>
      <c r="K20" s="5" t="s">
        <v>20</v>
      </c>
      <c r="L20" s="5" t="str">
        <f>VLOOKUP(C20,[1]外购件开发申请单!$C$8:$L$148,10,0)</f>
        <v>刘志富</v>
      </c>
      <c r="M20" s="7">
        <v>2</v>
      </c>
      <c r="N20" s="7">
        <f t="shared" si="0"/>
        <v>60000</v>
      </c>
      <c r="O20" s="7" t="s">
        <v>21</v>
      </c>
    </row>
    <row r="21" spans="1:15" s="6" customFormat="1" ht="33.9" customHeight="1" x14ac:dyDescent="0.25">
      <c r="A21" s="7">
        <v>19</v>
      </c>
      <c r="B21" s="8" t="s">
        <v>61</v>
      </c>
      <c r="C21" s="8" t="s">
        <v>61</v>
      </c>
      <c r="D21" s="9" t="s">
        <v>62</v>
      </c>
      <c r="E21" s="10" t="s">
        <v>16</v>
      </c>
      <c r="F21" s="9"/>
      <c r="G21" s="11" t="s">
        <v>17</v>
      </c>
      <c r="H21" s="12" t="s">
        <v>44</v>
      </c>
      <c r="I21" s="4"/>
      <c r="J21" s="4" t="s">
        <v>19</v>
      </c>
      <c r="K21" s="5" t="s">
        <v>20</v>
      </c>
      <c r="L21" s="5" t="str">
        <f>VLOOKUP(C21,[1]外购件开发申请单!$C$8:$L$148,10,0)</f>
        <v>刘志富</v>
      </c>
      <c r="M21" s="7">
        <v>1</v>
      </c>
      <c r="N21" s="7">
        <f t="shared" si="0"/>
        <v>30000</v>
      </c>
      <c r="O21" s="7" t="s">
        <v>21</v>
      </c>
    </row>
    <row r="22" spans="1:15" s="6" customFormat="1" ht="33.9" customHeight="1" x14ac:dyDescent="0.25">
      <c r="A22" s="7">
        <v>20</v>
      </c>
      <c r="B22" s="8" t="s">
        <v>63</v>
      </c>
      <c r="C22" s="8" t="s">
        <v>63</v>
      </c>
      <c r="D22" s="9" t="s">
        <v>64</v>
      </c>
      <c r="E22" s="10" t="s">
        <v>16</v>
      </c>
      <c r="F22" s="9"/>
      <c r="G22" s="11" t="s">
        <v>17</v>
      </c>
      <c r="H22" s="12" t="s">
        <v>41</v>
      </c>
      <c r="I22" s="4"/>
      <c r="J22" s="4" t="s">
        <v>19</v>
      </c>
      <c r="K22" s="5" t="s">
        <v>20</v>
      </c>
      <c r="L22" s="5" t="str">
        <f>VLOOKUP(C22,[1]外购件开发申请单!$C$8:$L$148,10,0)</f>
        <v>刘志富</v>
      </c>
      <c r="M22" s="7">
        <v>2</v>
      </c>
      <c r="N22" s="7">
        <f t="shared" si="0"/>
        <v>60000</v>
      </c>
      <c r="O22" s="7" t="s">
        <v>21</v>
      </c>
    </row>
    <row r="23" spans="1:15" s="6" customFormat="1" ht="33.9" customHeight="1" x14ac:dyDescent="0.25">
      <c r="A23" s="7">
        <v>21</v>
      </c>
      <c r="B23" s="8" t="s">
        <v>65</v>
      </c>
      <c r="C23" s="8" t="s">
        <v>65</v>
      </c>
      <c r="D23" s="9" t="s">
        <v>66</v>
      </c>
      <c r="E23" s="10" t="s">
        <v>16</v>
      </c>
      <c r="F23" s="9"/>
      <c r="G23" s="11" t="s">
        <v>67</v>
      </c>
      <c r="H23" s="12" t="s">
        <v>68</v>
      </c>
      <c r="I23" s="4"/>
      <c r="J23" s="4" t="s">
        <v>19</v>
      </c>
      <c r="K23" s="5" t="s">
        <v>20</v>
      </c>
      <c r="L23" s="5" t="str">
        <f>VLOOKUP(C23,[1]外购件开发申请单!$C$8:$L$148,10,0)</f>
        <v>刘志富</v>
      </c>
      <c r="M23" s="7">
        <v>2</v>
      </c>
      <c r="N23" s="7">
        <f t="shared" si="0"/>
        <v>60000</v>
      </c>
      <c r="O23" s="7" t="s">
        <v>21</v>
      </c>
    </row>
    <row r="24" spans="1:15" s="6" customFormat="1" ht="33.9" customHeight="1" x14ac:dyDescent="0.25">
      <c r="A24" s="7">
        <v>22</v>
      </c>
      <c r="B24" s="8" t="s">
        <v>69</v>
      </c>
      <c r="C24" s="8" t="s">
        <v>69</v>
      </c>
      <c r="D24" s="9" t="s">
        <v>70</v>
      </c>
      <c r="E24" s="10" t="s">
        <v>16</v>
      </c>
      <c r="F24" s="9"/>
      <c r="G24" s="11" t="s">
        <v>67</v>
      </c>
      <c r="H24" s="12" t="s">
        <v>68</v>
      </c>
      <c r="I24" s="4"/>
      <c r="J24" s="4" t="s">
        <v>19</v>
      </c>
      <c r="K24" s="5" t="s">
        <v>20</v>
      </c>
      <c r="L24" s="5" t="str">
        <f>VLOOKUP(C24,[1]外购件开发申请单!$C$8:$L$148,10,0)</f>
        <v>刘志富</v>
      </c>
      <c r="M24" s="7">
        <v>1</v>
      </c>
      <c r="N24" s="7">
        <f t="shared" si="0"/>
        <v>30000</v>
      </c>
      <c r="O24" s="7" t="s">
        <v>21</v>
      </c>
    </row>
    <row r="25" spans="1:15" s="6" customFormat="1" ht="33.9" customHeight="1" x14ac:dyDescent="0.25">
      <c r="A25" s="7">
        <v>23</v>
      </c>
      <c r="B25" s="8" t="s">
        <v>71</v>
      </c>
      <c r="C25" s="8" t="s">
        <v>71</v>
      </c>
      <c r="D25" s="9" t="s">
        <v>72</v>
      </c>
      <c r="E25" s="10" t="s">
        <v>16</v>
      </c>
      <c r="F25" s="9"/>
      <c r="G25" s="11" t="s">
        <v>17</v>
      </c>
      <c r="H25" s="12" t="s">
        <v>41</v>
      </c>
      <c r="I25" s="4"/>
      <c r="J25" s="4" t="s">
        <v>19</v>
      </c>
      <c r="K25" s="5" t="s">
        <v>20</v>
      </c>
      <c r="L25" s="5" t="str">
        <f>VLOOKUP(C25,[1]外购件开发申请单!$C$8:$L$148,10,0)</f>
        <v>刘志富</v>
      </c>
      <c r="M25" s="7">
        <v>1</v>
      </c>
      <c r="N25" s="7">
        <f t="shared" si="0"/>
        <v>30000</v>
      </c>
      <c r="O25" s="7" t="s">
        <v>21</v>
      </c>
    </row>
    <row r="26" spans="1:15" s="6" customFormat="1" ht="33.9" customHeight="1" x14ac:dyDescent="0.25">
      <c r="A26" s="7">
        <v>24</v>
      </c>
      <c r="B26" s="8" t="s">
        <v>73</v>
      </c>
      <c r="C26" s="8" t="s">
        <v>73</v>
      </c>
      <c r="D26" s="9" t="s">
        <v>74</v>
      </c>
      <c r="E26" s="10" t="s">
        <v>16</v>
      </c>
      <c r="F26" s="9"/>
      <c r="G26" s="11" t="s">
        <v>26</v>
      </c>
      <c r="H26" s="12" t="s">
        <v>27</v>
      </c>
      <c r="I26" s="4"/>
      <c r="J26" s="4" t="s">
        <v>19</v>
      </c>
      <c r="K26" s="5" t="s">
        <v>20</v>
      </c>
      <c r="L26" s="5" t="str">
        <f>VLOOKUP(C26,[1]外购件开发申请单!$C$8:$L$148,10,0)</f>
        <v>刘志富</v>
      </c>
      <c r="M26" s="7">
        <v>1</v>
      </c>
      <c r="N26" s="7">
        <f t="shared" si="0"/>
        <v>30000</v>
      </c>
      <c r="O26" s="7" t="s">
        <v>21</v>
      </c>
    </row>
    <row r="27" spans="1:15" s="6" customFormat="1" ht="33.9" customHeight="1" x14ac:dyDescent="0.25">
      <c r="A27" s="7">
        <v>25</v>
      </c>
      <c r="B27" s="8" t="s">
        <v>75</v>
      </c>
      <c r="C27" s="8" t="s">
        <v>75</v>
      </c>
      <c r="D27" s="9" t="s">
        <v>76</v>
      </c>
      <c r="E27" s="10" t="s">
        <v>16</v>
      </c>
      <c r="F27" s="9"/>
      <c r="G27" s="11" t="s">
        <v>67</v>
      </c>
      <c r="H27" s="12" t="s">
        <v>68</v>
      </c>
      <c r="I27" s="4"/>
      <c r="J27" s="4" t="s">
        <v>19</v>
      </c>
      <c r="K27" s="5" t="s">
        <v>20</v>
      </c>
      <c r="L27" s="5" t="str">
        <f>VLOOKUP(C27,[1]外购件开发申请单!$C$8:$L$148,10,0)</f>
        <v>刘志富</v>
      </c>
      <c r="M27" s="7">
        <v>1</v>
      </c>
      <c r="N27" s="7">
        <f t="shared" si="0"/>
        <v>30000</v>
      </c>
      <c r="O27" s="7" t="s">
        <v>21</v>
      </c>
    </row>
    <row r="28" spans="1:15" s="6" customFormat="1" ht="33.9" customHeight="1" x14ac:dyDescent="0.25">
      <c r="A28" s="7">
        <v>26</v>
      </c>
      <c r="B28" s="8" t="s">
        <v>77</v>
      </c>
      <c r="C28" s="8" t="s">
        <v>77</v>
      </c>
      <c r="D28" s="9" t="s">
        <v>66</v>
      </c>
      <c r="E28" s="10" t="s">
        <v>16</v>
      </c>
      <c r="F28" s="9"/>
      <c r="G28" s="11" t="s">
        <v>67</v>
      </c>
      <c r="H28" s="12" t="s">
        <v>68</v>
      </c>
      <c r="I28" s="4"/>
      <c r="J28" s="4" t="s">
        <v>19</v>
      </c>
      <c r="K28" s="5" t="s">
        <v>20</v>
      </c>
      <c r="L28" s="5" t="str">
        <f>VLOOKUP(C28,[1]外购件开发申请单!$C$8:$L$148,10,0)</f>
        <v>刘志富</v>
      </c>
      <c r="M28" s="7">
        <v>2</v>
      </c>
      <c r="N28" s="7">
        <f t="shared" si="0"/>
        <v>60000</v>
      </c>
      <c r="O28" s="7" t="s">
        <v>21</v>
      </c>
    </row>
    <row r="29" spans="1:15" s="6" customFormat="1" ht="33.9" customHeight="1" x14ac:dyDescent="0.25">
      <c r="A29" s="7">
        <v>27</v>
      </c>
      <c r="B29" s="8" t="s">
        <v>79</v>
      </c>
      <c r="C29" s="8" t="s">
        <v>79</v>
      </c>
      <c r="D29" s="9" t="s">
        <v>80</v>
      </c>
      <c r="E29" s="10" t="s">
        <v>16</v>
      </c>
      <c r="F29" s="9"/>
      <c r="G29" s="11" t="s">
        <v>17</v>
      </c>
      <c r="H29" s="13" t="s">
        <v>81</v>
      </c>
      <c r="I29" s="4"/>
      <c r="J29" s="4" t="s">
        <v>19</v>
      </c>
      <c r="K29" s="5" t="s">
        <v>20</v>
      </c>
      <c r="L29" s="5" t="s">
        <v>78</v>
      </c>
      <c r="M29" s="7">
        <v>1</v>
      </c>
      <c r="N29" s="7">
        <f t="shared" si="0"/>
        <v>30000</v>
      </c>
      <c r="O29" s="7" t="s">
        <v>21</v>
      </c>
    </row>
  </sheetData>
  <mergeCells count="1">
    <mergeCell ref="A1:O1"/>
  </mergeCells>
  <phoneticPr fontId="3" type="noConversion"/>
  <conditionalFormatting sqref="B5">
    <cfRule type="duplicateValues" dxfId="107" priority="77"/>
  </conditionalFormatting>
  <conditionalFormatting sqref="B10">
    <cfRule type="duplicateValues" dxfId="106" priority="63"/>
    <cfRule type="duplicateValues" dxfId="105" priority="64"/>
  </conditionalFormatting>
  <conditionalFormatting sqref="C10">
    <cfRule type="duplicateValues" dxfId="104" priority="65"/>
  </conditionalFormatting>
  <conditionalFormatting sqref="B12">
    <cfRule type="duplicateValues" dxfId="103" priority="60"/>
    <cfRule type="duplicateValues" dxfId="102" priority="61"/>
  </conditionalFormatting>
  <conditionalFormatting sqref="C12">
    <cfRule type="duplicateValues" dxfId="101" priority="62"/>
  </conditionalFormatting>
  <conditionalFormatting sqref="B13">
    <cfRule type="duplicateValues" dxfId="100" priority="57"/>
    <cfRule type="duplicateValues" dxfId="99" priority="58"/>
  </conditionalFormatting>
  <conditionalFormatting sqref="C13">
    <cfRule type="duplicateValues" dxfId="98" priority="59"/>
  </conditionalFormatting>
  <conditionalFormatting sqref="B16">
    <cfRule type="duplicateValues" dxfId="97" priority="48"/>
    <cfRule type="duplicateValues" dxfId="96" priority="49"/>
  </conditionalFormatting>
  <conditionalFormatting sqref="C16">
    <cfRule type="duplicateValues" dxfId="95" priority="50"/>
  </conditionalFormatting>
  <conditionalFormatting sqref="B17">
    <cfRule type="duplicateValues" dxfId="94" priority="39"/>
    <cfRule type="duplicateValues" dxfId="93" priority="40"/>
  </conditionalFormatting>
  <conditionalFormatting sqref="C17">
    <cfRule type="duplicateValues" dxfId="92" priority="41"/>
  </conditionalFormatting>
  <conditionalFormatting sqref="B18">
    <cfRule type="duplicateValues" dxfId="91" priority="36"/>
    <cfRule type="duplicateValues" dxfId="90" priority="37"/>
  </conditionalFormatting>
  <conditionalFormatting sqref="C18">
    <cfRule type="duplicateValues" dxfId="89" priority="38"/>
  </conditionalFormatting>
  <conditionalFormatting sqref="B28">
    <cfRule type="duplicateValues" dxfId="88" priority="28"/>
    <cfRule type="duplicateValues" dxfId="87" priority="29"/>
    <cfRule type="duplicateValues" dxfId="86" priority="30"/>
    <cfRule type="duplicateValues" dxfId="85" priority="31"/>
  </conditionalFormatting>
  <conditionalFormatting sqref="C28">
    <cfRule type="duplicateValues" dxfId="84" priority="32"/>
  </conditionalFormatting>
  <conditionalFormatting sqref="B14:B15">
    <cfRule type="duplicateValues" dxfId="83" priority="54"/>
    <cfRule type="duplicateValues" dxfId="82" priority="55"/>
  </conditionalFormatting>
  <conditionalFormatting sqref="C14:C15">
    <cfRule type="duplicateValues" dxfId="81" priority="56"/>
  </conditionalFormatting>
  <conditionalFormatting sqref="B6 B2">
    <cfRule type="duplicateValues" dxfId="80" priority="78"/>
    <cfRule type="duplicateValues" dxfId="79" priority="79"/>
  </conditionalFormatting>
  <conditionalFormatting sqref="B11">
    <cfRule type="duplicateValues" dxfId="78" priority="69"/>
    <cfRule type="duplicateValues" dxfId="77" priority="70"/>
  </conditionalFormatting>
  <conditionalFormatting sqref="C11">
    <cfRule type="duplicateValues" dxfId="76" priority="71"/>
  </conditionalFormatting>
  <conditionalFormatting sqref="C5">
    <cfRule type="duplicateValues" dxfId="75" priority="82"/>
  </conditionalFormatting>
  <conditionalFormatting sqref="B3:B4">
    <cfRule type="duplicateValues" dxfId="74" priority="83"/>
  </conditionalFormatting>
  <conditionalFormatting sqref="B7">
    <cfRule type="duplicateValues" dxfId="73" priority="84"/>
  </conditionalFormatting>
  <conditionalFormatting sqref="C7">
    <cfRule type="duplicateValues" dxfId="72" priority="85"/>
  </conditionalFormatting>
  <conditionalFormatting sqref="C6">
    <cfRule type="duplicateValues" dxfId="71" priority="106"/>
    <cfRule type="duplicateValues" dxfId="70" priority="107"/>
  </conditionalFormatting>
  <conditionalFormatting sqref="B19">
    <cfRule type="duplicateValues" dxfId="69" priority="144"/>
    <cfRule type="duplicateValues" dxfId="68" priority="145"/>
  </conditionalFormatting>
  <conditionalFormatting sqref="C19">
    <cfRule type="duplicateValues" dxfId="67" priority="146"/>
  </conditionalFormatting>
  <conditionalFormatting sqref="B20:B27 B2:B9">
    <cfRule type="duplicateValues" dxfId="66" priority="187"/>
  </conditionalFormatting>
  <conditionalFormatting sqref="C20:C27 C8:C9 C2:C6">
    <cfRule type="duplicateValues" dxfId="65" priority="190"/>
  </conditionalFormatting>
  <conditionalFormatting sqref="B20:B27 B8:B9">
    <cfRule type="duplicateValues" dxfId="64" priority="194"/>
  </conditionalFormatting>
  <conditionalFormatting sqref="B2:B27">
    <cfRule type="duplicateValues" dxfId="63" priority="197"/>
    <cfRule type="duplicateValues" dxfId="62" priority="198"/>
  </conditionalFormatting>
  <conditionalFormatting sqref="B29">
    <cfRule type="duplicateValues" dxfId="61" priority="207"/>
    <cfRule type="duplicateValues" dxfId="60" priority="208"/>
    <cfRule type="duplicateValues" dxfId="59" priority="209"/>
    <cfRule type="duplicateValues" dxfId="58" priority="210"/>
  </conditionalFormatting>
  <conditionalFormatting sqref="C29">
    <cfRule type="duplicateValues" dxfId="57" priority="211"/>
    <cfRule type="duplicateValues" dxfId="56" priority="212"/>
    <cfRule type="duplicateValues" dxfId="55" priority="213"/>
    <cfRule type="duplicateValues" dxfId="54" priority="21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外购件开发申请单-线材</vt:lpstr>
      <vt:lpstr>Sheet1</vt:lpstr>
      <vt:lpstr>'外购件开发申请单-线材'!Print_Area</vt:lpstr>
      <vt:lpstr>'外购件开发申请单-线材'!Print_Titles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2022-05-13T05:16:46Z</dcterms:modified>
</cp:coreProperties>
</file>