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项目开发\座椅\福田欧马可-2022.3.25\刘志富开发\图纸\冲压件开模\"/>
    </mc:Choice>
  </mc:AlternateContent>
  <xr:revisionPtr revIDLastSave="0" documentId="13_ncr:1_{AAC4DB2F-6712-4814-B603-ABF13BC24E56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第一批" sheetId="1" state="hidden" r:id="rId1"/>
    <sheet name="外购件开发申请单-冲压模具" sheetId="4" r:id="rId2"/>
    <sheet name="第二批" sheetId="2" state="hidden" r:id="rId3"/>
    <sheet name="汇总" sheetId="3" state="hidden" r:id="rId4"/>
  </sheets>
  <externalReferences>
    <externalReference r:id="rId5"/>
    <externalReference r:id="rId6"/>
  </externalReferences>
  <definedNames>
    <definedName name="_xlnm._FilterDatabase" localSheetId="1" hidden="1">'外购件开发申请单-冲压模具'!$A$6:$AE$39</definedName>
    <definedName name="_xlnm.Print_Area" localSheetId="1">'外购件开发申请单-冲压模具'!$A$1:$AD$38</definedName>
    <definedName name="_xlnm.Print_Titles" localSheetId="1">'外购件开发申请单-冲压模具'!$5:$6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39" i="4" l="1"/>
  <c r="AA38" i="4"/>
  <c r="Z38" i="4"/>
  <c r="P38" i="4"/>
  <c r="AA37" i="4"/>
  <c r="Z37" i="4"/>
  <c r="P37" i="4"/>
  <c r="AA36" i="4"/>
  <c r="Z36" i="4"/>
  <c r="P36" i="4"/>
  <c r="AA35" i="4"/>
  <c r="Z35" i="4"/>
  <c r="P35" i="4"/>
  <c r="AA34" i="4"/>
  <c r="Z34" i="4"/>
  <c r="P34" i="4"/>
  <c r="AA33" i="4"/>
  <c r="Z33" i="4"/>
  <c r="P33" i="4"/>
  <c r="AA32" i="4"/>
  <c r="Z32" i="4"/>
  <c r="P32" i="4"/>
  <c r="AA31" i="4"/>
  <c r="Z31" i="4"/>
  <c r="P31" i="4"/>
  <c r="AA30" i="4"/>
  <c r="Z30" i="4"/>
  <c r="P30" i="4"/>
  <c r="AA29" i="4"/>
  <c r="Z29" i="4"/>
  <c r="P29" i="4"/>
  <c r="AA28" i="4"/>
  <c r="Z28" i="4"/>
  <c r="P28" i="4"/>
  <c r="AA27" i="4"/>
  <c r="Z27" i="4"/>
  <c r="P27" i="4"/>
  <c r="AA26" i="4"/>
  <c r="Z26" i="4"/>
  <c r="P26" i="4"/>
  <c r="P25" i="4"/>
  <c r="N25" i="4"/>
  <c r="M25" i="4"/>
  <c r="P24" i="4"/>
  <c r="N24" i="4"/>
  <c r="M24" i="4"/>
  <c r="Y23" i="4"/>
  <c r="U23" i="4"/>
  <c r="P23" i="4"/>
  <c r="U22" i="4"/>
  <c r="P22" i="4"/>
  <c r="M22" i="4"/>
  <c r="AA21" i="4"/>
  <c r="Y21" i="4"/>
  <c r="U21" i="4"/>
  <c r="P21" i="4"/>
  <c r="AA20" i="4"/>
  <c r="Y20" i="4"/>
  <c r="U20" i="4"/>
  <c r="P20" i="4"/>
  <c r="U19" i="4"/>
  <c r="P19" i="4"/>
  <c r="M19" i="4"/>
  <c r="AA18" i="4"/>
  <c r="Y18" i="4"/>
  <c r="U18" i="4"/>
  <c r="P18" i="4"/>
  <c r="AA17" i="4"/>
  <c r="Y17" i="4"/>
  <c r="U17" i="4"/>
  <c r="P17" i="4"/>
  <c r="AA16" i="4"/>
  <c r="Y16" i="4"/>
  <c r="P16" i="4"/>
  <c r="P15" i="4"/>
  <c r="AA14" i="4"/>
  <c r="Y14" i="4"/>
  <c r="U14" i="4"/>
  <c r="P14" i="4"/>
  <c r="M14" i="4"/>
  <c r="AA13" i="4"/>
  <c r="Y13" i="4"/>
  <c r="U13" i="4"/>
  <c r="P13" i="4"/>
  <c r="M13" i="4"/>
  <c r="P12" i="4"/>
  <c r="AA11" i="4"/>
  <c r="Y11" i="4"/>
  <c r="P11" i="4"/>
  <c r="AA10" i="4"/>
  <c r="Y10" i="4"/>
  <c r="U10" i="4"/>
  <c r="P10" i="4"/>
  <c r="AA9" i="4"/>
  <c r="AA39" i="4" s="1"/>
  <c r="Y9" i="4"/>
  <c r="Y39" i="4" s="1"/>
  <c r="U9" i="4"/>
  <c r="U39" i="4" s="1"/>
  <c r="P9" i="4"/>
  <c r="P8" i="4"/>
  <c r="P7" i="4"/>
  <c r="P41" i="3"/>
  <c r="O10" i="2"/>
  <c r="O3" i="2"/>
  <c r="O4" i="2"/>
  <c r="O5" i="2"/>
  <c r="O6" i="2"/>
  <c r="O7" i="2"/>
  <c r="O8" i="2"/>
  <c r="O9" i="2"/>
  <c r="O11" i="2"/>
  <c r="O12" i="2"/>
  <c r="O13" i="2"/>
  <c r="O14" i="2"/>
  <c r="O15" i="2"/>
  <c r="P48" i="3"/>
  <c r="P47" i="3"/>
  <c r="P46" i="3"/>
  <c r="P44" i="3"/>
  <c r="P42" i="3"/>
  <c r="P40" i="3"/>
  <c r="P39" i="3"/>
  <c r="P38" i="3"/>
  <c r="P37" i="3"/>
  <c r="P35" i="3"/>
  <c r="P33" i="3"/>
  <c r="P32" i="3"/>
  <c r="P31" i="3"/>
  <c r="U30" i="3"/>
  <c r="P29" i="3"/>
  <c r="N29" i="3"/>
  <c r="M29" i="3"/>
  <c r="U28" i="3"/>
  <c r="P28" i="3"/>
  <c r="N28" i="3"/>
  <c r="M28" i="3"/>
  <c r="U27" i="3"/>
  <c r="P26" i="3"/>
  <c r="N26" i="3"/>
  <c r="M26" i="3"/>
  <c r="U25" i="3"/>
  <c r="P24" i="3"/>
  <c r="N24" i="3"/>
  <c r="M24" i="3"/>
  <c r="U23" i="3"/>
  <c r="P23" i="3"/>
  <c r="N23" i="3"/>
  <c r="M23" i="3"/>
  <c r="U22" i="3"/>
  <c r="P21" i="3"/>
  <c r="N21" i="3"/>
  <c r="M21" i="3"/>
  <c r="U20" i="3"/>
  <c r="P19" i="3"/>
  <c r="N19" i="3"/>
  <c r="M19" i="3"/>
  <c r="P17" i="3"/>
  <c r="N17" i="3"/>
  <c r="M17" i="3"/>
  <c r="P15" i="3"/>
  <c r="N15" i="3"/>
  <c r="M15" i="3"/>
  <c r="A15" i="3"/>
  <c r="U14" i="3"/>
  <c r="P14" i="3"/>
  <c r="N14" i="3"/>
  <c r="M14" i="3"/>
  <c r="A14" i="3"/>
  <c r="U13" i="3"/>
  <c r="P13" i="3"/>
  <c r="N13" i="3"/>
  <c r="M13" i="3"/>
  <c r="A13" i="3"/>
  <c r="P11" i="3"/>
  <c r="N11" i="3"/>
  <c r="M11" i="3"/>
  <c r="P9" i="3"/>
  <c r="N9" i="3"/>
  <c r="M9" i="3"/>
  <c r="U8" i="3"/>
  <c r="P7" i="3"/>
  <c r="N7" i="3"/>
  <c r="M7" i="3"/>
  <c r="U6" i="3"/>
  <c r="P5" i="3"/>
  <c r="N5" i="3"/>
  <c r="M5" i="3"/>
  <c r="P2" i="3"/>
  <c r="N2" i="3"/>
  <c r="M2" i="3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2" i="1"/>
  <c r="T30" i="1"/>
  <c r="M29" i="1"/>
  <c r="T28" i="1"/>
  <c r="M28" i="1"/>
  <c r="T27" i="1"/>
  <c r="M26" i="1"/>
  <c r="T25" i="1"/>
  <c r="M24" i="1"/>
  <c r="T23" i="1"/>
  <c r="M23" i="1"/>
  <c r="T22" i="1"/>
  <c r="M21" i="1"/>
  <c r="T20" i="1"/>
  <c r="M19" i="1"/>
  <c r="M17" i="1"/>
  <c r="M15" i="1"/>
  <c r="A15" i="1"/>
  <c r="T14" i="1"/>
  <c r="M14" i="1"/>
  <c r="A14" i="1"/>
  <c r="T13" i="1"/>
  <c r="M13" i="1"/>
  <c r="A13" i="1"/>
  <c r="M11" i="1"/>
  <c r="M9" i="1"/>
  <c r="T8" i="1"/>
  <c r="M7" i="1"/>
  <c r="T6" i="1"/>
  <c r="M5" i="1"/>
  <c r="M2" i="1"/>
</calcChain>
</file>

<file path=xl/sharedStrings.xml><?xml version="1.0" encoding="utf-8"?>
<sst xmlns="http://schemas.openxmlformats.org/spreadsheetml/2006/main" count="1617" uniqueCount="222">
  <si>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</si>
  <si>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</si>
  <si>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</si>
  <si>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</si>
  <si>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</si>
  <si>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</si>
  <si>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</si>
  <si>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</si>
  <si>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</si>
  <si>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</si>
  <si>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借用/新开</t>
    <phoneticPr fontId="3" type="noConversion"/>
  </si>
  <si>
    <t>外购</t>
  </si>
  <si>
    <t>责任人</t>
    <phoneticPr fontId="3" type="noConversion"/>
  </si>
  <si>
    <t>供应商</t>
  </si>
  <si>
    <t>单台使用量</t>
  </si>
  <si>
    <t>年使用量</t>
  </si>
  <si>
    <t>设计对接人</t>
  </si>
  <si>
    <t>备注</t>
  </si>
  <si>
    <t>自制/委外</t>
    <phoneticPr fontId="3" type="noConversion"/>
  </si>
  <si>
    <t>厂家1</t>
    <phoneticPr fontId="3" type="noConversion"/>
  </si>
  <si>
    <t>未税报价</t>
    <phoneticPr fontId="3" type="noConversion"/>
  </si>
  <si>
    <t>厂家2</t>
    <phoneticPr fontId="3" type="noConversion"/>
  </si>
  <si>
    <t>EA</t>
  </si>
  <si>
    <t>新开</t>
    <phoneticPr fontId="3" type="noConversion"/>
  </si>
  <si>
    <t>河北外购</t>
  </si>
  <si>
    <t>李燕龙</t>
  </si>
  <si>
    <t>分总成</t>
  </si>
  <si>
    <t>ASSY</t>
  </si>
  <si>
    <t>电泳</t>
  </si>
  <si>
    <t>2022.03.24增加</t>
  </si>
  <si>
    <t>SLT0010922</t>
  </si>
  <si>
    <t>SLT0010922</t>
    <phoneticPr fontId="3" type="noConversion"/>
  </si>
  <si>
    <t>二级调节右侧上连接板电泳总成</t>
  </si>
  <si>
    <t>河北自制</t>
    <phoneticPr fontId="3" type="noConversion"/>
  </si>
  <si>
    <t>产品自制</t>
    <phoneticPr fontId="3" type="noConversion"/>
  </si>
  <si>
    <t>SLT0010906</t>
    <phoneticPr fontId="3" type="noConversion"/>
  </si>
  <si>
    <t>二级调节上连接板RH</t>
    <phoneticPr fontId="3" type="noConversion"/>
  </si>
  <si>
    <t>QSTE500TM，t=2.5</t>
    <phoneticPr fontId="3" type="noConversion"/>
  </si>
  <si>
    <t>刘志富</t>
  </si>
  <si>
    <t>模具委外</t>
    <phoneticPr fontId="3" type="noConversion"/>
  </si>
  <si>
    <t>荣威</t>
    <phoneticPr fontId="3" type="noConversion"/>
  </si>
  <si>
    <t>SLT0010909</t>
    <phoneticPr fontId="3" type="noConversion"/>
  </si>
  <si>
    <t>扶手固定板</t>
    <phoneticPr fontId="3" type="noConversion"/>
  </si>
  <si>
    <t>SPFH590 ,t=3.0</t>
    <phoneticPr fontId="3" type="noConversion"/>
  </si>
  <si>
    <t>SLT0010915</t>
  </si>
  <si>
    <t>SLT0010915</t>
    <phoneticPr fontId="3" type="noConversion"/>
  </si>
  <si>
    <t>背板支撑板小总成A</t>
  </si>
  <si>
    <t>分总成，支撑背板用</t>
  </si>
  <si>
    <t>SLT0011003</t>
    <phoneticPr fontId="3" type="noConversion"/>
  </si>
  <si>
    <t>背板支撑板A</t>
  </si>
  <si>
    <t>QStE420TM 2.0</t>
  </si>
  <si>
    <t>黄骅桥行</t>
    <phoneticPr fontId="3" type="noConversion"/>
  </si>
  <si>
    <t>荣威</t>
  </si>
  <si>
    <t>SLT0010916</t>
  </si>
  <si>
    <t>SLT0010916</t>
    <phoneticPr fontId="3" type="noConversion"/>
  </si>
  <si>
    <t>背板支撑板小总成B</t>
  </si>
  <si>
    <t>产品自制，模具委外</t>
    <phoneticPr fontId="3" type="noConversion"/>
  </si>
  <si>
    <t>SLT0011004</t>
  </si>
  <si>
    <t>背板支撑板B</t>
  </si>
  <si>
    <t>新开</t>
  </si>
  <si>
    <t>黄骅桥行</t>
  </si>
  <si>
    <t>SLT0010917</t>
  </si>
  <si>
    <t>SLT0010917</t>
    <phoneticPr fontId="3" type="noConversion"/>
  </si>
  <si>
    <t>背板支撑板小总成C</t>
  </si>
  <si>
    <t>SLT0011005</t>
    <phoneticPr fontId="3" type="noConversion"/>
  </si>
  <si>
    <t>背板支撑板C</t>
  </si>
  <si>
    <t>SLT0010918</t>
    <phoneticPr fontId="3" type="noConversion"/>
  </si>
  <si>
    <t>背板支撑板小总成D</t>
  </si>
  <si>
    <t>SLT0011006</t>
    <phoneticPr fontId="3" type="noConversion"/>
  </si>
  <si>
    <t>背板支撑板D</t>
  </si>
  <si>
    <t>SLT0010884</t>
  </si>
  <si>
    <t>SLT0010884</t>
    <phoneticPr fontId="3" type="noConversion"/>
  </si>
  <si>
    <t>通风加热控制器固定钣金</t>
  </si>
  <si>
    <t>钣金件</t>
  </si>
  <si>
    <t>Q235 2.0</t>
  </si>
  <si>
    <t>SLT0011308</t>
  </si>
  <si>
    <t>SLT0011308</t>
    <phoneticPr fontId="3" type="noConversion"/>
  </si>
  <si>
    <t>安全上挂钩</t>
  </si>
  <si>
    <t>SPFH590 3.0</t>
  </si>
  <si>
    <t>SLT0011221</t>
  </si>
  <si>
    <t>SLT0011221</t>
    <phoneticPr fontId="3" type="noConversion"/>
  </si>
  <si>
    <t>副驾靠背左固定板电泳总成</t>
  </si>
  <si>
    <t>新开，固定副驾靠背</t>
  </si>
  <si>
    <t>SLT0011029</t>
  </si>
  <si>
    <t>副驾靠背左固定板</t>
  </si>
  <si>
    <t>SLT0011041</t>
    <phoneticPr fontId="3" type="noConversion"/>
  </si>
  <si>
    <t>副驾背板支撑钣金总成A</t>
  </si>
  <si>
    <t>SLT0011042</t>
  </si>
  <si>
    <t>副驾背板支撑钣金A</t>
  </si>
  <si>
    <t>文安恒德，航天宏达，沧州智凯，成卓，鑫昌</t>
  </si>
  <si>
    <t>SLT0011045</t>
  </si>
  <si>
    <t>SLT0011045</t>
    <phoneticPr fontId="3" type="noConversion"/>
  </si>
  <si>
    <t>副驾背板支撑钣金总成C</t>
  </si>
  <si>
    <t>SLT0011046</t>
    <phoneticPr fontId="3" type="noConversion"/>
  </si>
  <si>
    <t>副驾背板支撑钣金C</t>
  </si>
  <si>
    <t>SLT0011047</t>
  </si>
  <si>
    <t>SLT0011047</t>
    <phoneticPr fontId="3" type="noConversion"/>
  </si>
  <si>
    <t>副驾背板支撑钣金总成B</t>
  </si>
  <si>
    <t>SLT0011048</t>
  </si>
  <si>
    <t>副驾背板支撑钣金B</t>
  </si>
  <si>
    <t>SLT0011085</t>
  </si>
  <si>
    <t>小背解锁扣手固定座</t>
  </si>
  <si>
    <t>SLT0011104</t>
  </si>
  <si>
    <t>SLT0011104</t>
    <phoneticPr fontId="3" type="noConversion"/>
  </si>
  <si>
    <t>小背背板支撑板小总成B</t>
  </si>
  <si>
    <t>SLT0011105</t>
  </si>
  <si>
    <t>小背背板支撑板B</t>
  </si>
  <si>
    <t>SLT0011108</t>
  </si>
  <si>
    <t>SLT0011108</t>
    <phoneticPr fontId="3" type="noConversion"/>
  </si>
  <si>
    <t>小背背板支撑板小总成D</t>
  </si>
  <si>
    <t>SLT0011109</t>
  </si>
  <si>
    <t>小背背板支撑板D</t>
  </si>
  <si>
    <t>SLT0010958</t>
  </si>
  <si>
    <t>SLT0010958</t>
    <phoneticPr fontId="3" type="noConversion"/>
  </si>
  <si>
    <t>驾驶员座垫固定支架LH</t>
  </si>
  <si>
    <t>QStE500TM 2.5</t>
  </si>
  <si>
    <t>2022.04.26增加</t>
  </si>
  <si>
    <t>SLT0011102</t>
  </si>
  <si>
    <t>SLT0011102</t>
    <phoneticPr fontId="3" type="noConversion"/>
  </si>
  <si>
    <t>小背背板支撑板小总成A</t>
  </si>
  <si>
    <t>SLT0011103</t>
  </si>
  <si>
    <t>小背背板支撑板A</t>
  </si>
  <si>
    <t>QStE420TM 2.5</t>
  </si>
  <si>
    <t>SLT0010899</t>
  </si>
  <si>
    <t>SLT0010899</t>
    <phoneticPr fontId="3" type="noConversion"/>
  </si>
  <si>
    <t>一级调节上连接板铆接总成</t>
  </si>
  <si>
    <t>吴英格</t>
    <phoneticPr fontId="3" type="noConversion"/>
  </si>
  <si>
    <t>文安恒德，航天宏达，沧州智凯，成卓，鑫昌，捷润</t>
    <phoneticPr fontId="3" type="noConversion"/>
  </si>
  <si>
    <t>2022.04.27增加</t>
  </si>
  <si>
    <t>自行开发模具</t>
    <phoneticPr fontId="3" type="noConversion"/>
  </si>
  <si>
    <t>SLT0010902</t>
  </si>
  <si>
    <t>一级调节上连接板RH</t>
  </si>
  <si>
    <t>SLT0010901</t>
  </si>
  <si>
    <t>SLT0010901</t>
    <phoneticPr fontId="3" type="noConversion"/>
  </si>
  <si>
    <t>一级调节右旁接板焊接总成</t>
  </si>
  <si>
    <t>SLT0010904</t>
  </si>
  <si>
    <t>靠背一级调节下边板RH</t>
  </si>
  <si>
    <t>新开件</t>
  </si>
  <si>
    <t>SLT0011254</t>
  </si>
  <si>
    <t>SLT0011254</t>
    <phoneticPr fontId="3" type="noConversion"/>
  </si>
  <si>
    <t>SLT0011255</t>
  </si>
  <si>
    <t>SLT0010895</t>
  </si>
  <si>
    <t>一级调节上连接板LH</t>
  </si>
  <si>
    <t>SLT0010898</t>
  </si>
  <si>
    <t>靠背一级调节下边板LH</t>
  </si>
  <si>
    <t>文安恒德，航天宏达，沧州智凯，成卓，鑫昌，捷润</t>
  </si>
  <si>
    <t>SLT0011252</t>
  </si>
  <si>
    <t>SLT0011252</t>
    <phoneticPr fontId="3" type="noConversion"/>
  </si>
  <si>
    <t>SLT0010891</t>
  </si>
  <si>
    <t>二级调节解锁手柄</t>
  </si>
  <si>
    <t>SLT0010894</t>
  </si>
  <si>
    <t>二级调节调角器上连接板LH</t>
  </si>
  <si>
    <t>SLT0011030</t>
  </si>
  <si>
    <t>SLT0011030</t>
    <phoneticPr fontId="3" type="noConversion"/>
  </si>
  <si>
    <t>副驾靠背右侧上连接板焊接总成</t>
  </si>
  <si>
    <t>SLT0011191</t>
  </si>
  <si>
    <t>副驾靠背调角限位片</t>
  </si>
  <si>
    <t>SLT0011033</t>
  </si>
  <si>
    <t>副驾靠背右侧装车钣金焊接总成</t>
  </si>
  <si>
    <t>SLT0011034</t>
  </si>
  <si>
    <t>副驾靠背右侧装车钣金</t>
  </si>
  <si>
    <t>QStE500TM 3.0</t>
  </si>
  <si>
    <t>SLT0011087</t>
  </si>
  <si>
    <t>小背下连接边板</t>
  </si>
  <si>
    <t>SLT0011088</t>
  </si>
  <si>
    <t>驾驶员调角器上连接板</t>
  </si>
  <si>
    <t>SLT0011089</t>
  </si>
  <si>
    <t>靠背拉线解锁手柄</t>
  </si>
  <si>
    <t>SPFH590 4.0</t>
    <phoneticPr fontId="3" type="noConversion"/>
  </si>
  <si>
    <t>SLT0010894</t>
    <phoneticPr fontId="3" type="noConversion"/>
  </si>
  <si>
    <t>SLT0011191</t>
    <phoneticPr fontId="3" type="noConversion"/>
  </si>
  <si>
    <t>SLT0010902</t>
    <phoneticPr fontId="3" type="noConversion"/>
  </si>
  <si>
    <t>福田欧马可模具开发清单</t>
    <phoneticPr fontId="3" type="noConversion"/>
  </si>
  <si>
    <t>外购件开发申请单</t>
  </si>
  <si>
    <t>表单编号</t>
  </si>
  <si>
    <t>GR-61-00-241(A/1)</t>
  </si>
  <si>
    <t>纸张</t>
  </si>
  <si>
    <t>A4(297*210)</t>
  </si>
  <si>
    <t>顺序号及版本</t>
  </si>
  <si>
    <t>A6</t>
  </si>
  <si>
    <t>发起部门</t>
  </si>
  <si>
    <t>工艺开发管理部</t>
  </si>
  <si>
    <t>项目名称：福田欧马可</t>
  </si>
  <si>
    <t>项目代码：ZY2130</t>
  </si>
  <si>
    <t>发起日期</t>
  </si>
  <si>
    <t>2022.04.27</t>
  </si>
  <si>
    <t>报价情况</t>
    <phoneticPr fontId="3" type="noConversion"/>
  </si>
  <si>
    <t>定价情况</t>
    <phoneticPr fontId="3" type="noConversion"/>
  </si>
  <si>
    <t>初选供应商</t>
    <phoneticPr fontId="3" type="noConversion"/>
  </si>
  <si>
    <t>厂家3</t>
    <phoneticPr fontId="3" type="noConversion"/>
  </si>
  <si>
    <t>厂家4</t>
    <phoneticPr fontId="3" type="noConversion"/>
  </si>
  <si>
    <t>推荐供应商</t>
    <phoneticPr fontId="3" type="noConversion"/>
  </si>
  <si>
    <t>说明</t>
    <phoneticPr fontId="3" type="noConversion"/>
  </si>
  <si>
    <t>部件</t>
    <phoneticPr fontId="3" type="noConversion"/>
  </si>
  <si>
    <t>桥行/苏州荣威/天津京兆</t>
    <phoneticPr fontId="3" type="noConversion"/>
  </si>
  <si>
    <t>苏州荣威</t>
    <phoneticPr fontId="3" type="noConversion"/>
  </si>
  <si>
    <t>1.黄骅桥行和苏州荣威均属于体系内供应商，天津津兆反馈无时间参与
2.荣威可参与全部类别开发
3.桥行可参与二类件及以下开发</t>
    <phoneticPr fontId="3" type="noConversion"/>
  </si>
  <si>
    <t>二类件</t>
    <phoneticPr fontId="3" type="noConversion"/>
  </si>
  <si>
    <t>黄骅源宏</t>
    <phoneticPr fontId="3" type="noConversion"/>
  </si>
  <si>
    <t>黄骅旭鑫</t>
    <phoneticPr fontId="3" type="noConversion"/>
  </si>
  <si>
    <t>无法评判</t>
    <phoneticPr fontId="3" type="noConversion"/>
  </si>
  <si>
    <t>三类件</t>
    <phoneticPr fontId="3" type="noConversion"/>
  </si>
  <si>
    <t>1.黄骅桥行和苏州荣威均属于体系内供应商，天津津兆反馈无时间参与
2.荣威可参与全部类别开发
3.桥行可参与二类件及以下开发
4.黄骅源宏为津华制动有限公司、瑞福汽配有限公司、黄骅正大（间接为荣昌开发模具）等公司制作冲压模具，推荐仅承接三类产品
5.黄骅旭鑫为黄骅跃达（间接为长城开模具）、黄骅鑫昌、黄骅成卓等公司制作冲压模具，推荐仅承接三类产品</t>
    <phoneticPr fontId="3" type="noConversion"/>
  </si>
  <si>
    <t>委外</t>
    <phoneticPr fontId="3" type="noConversion"/>
  </si>
  <si>
    <t>SLT0011042</t>
    <phoneticPr fontId="3" type="noConversion"/>
  </si>
  <si>
    <t>桥行/苏州荣威/天津京兆</t>
  </si>
  <si>
    <t>委外</t>
  </si>
  <si>
    <t>SLT0011371</t>
  </si>
  <si>
    <t>SLT0011371</t>
    <phoneticPr fontId="3" type="noConversion"/>
  </si>
  <si>
    <t>上盖板焊接总成</t>
  </si>
  <si>
    <t>焊接总成件</t>
  </si>
  <si>
    <t>张涛</t>
  </si>
  <si>
    <t>产品委外</t>
    <phoneticPr fontId="3" type="noConversion"/>
  </si>
  <si>
    <t>2022.5.10图纸刚下发</t>
    <phoneticPr fontId="3" type="noConversion"/>
  </si>
  <si>
    <t>SLT0011367</t>
  </si>
  <si>
    <t>下底板焊接总成</t>
  </si>
  <si>
    <t>一类件</t>
    <phoneticPr fontId="3" type="noConversion"/>
  </si>
  <si>
    <t>SLT0010904</t>
    <phoneticPr fontId="3" type="noConversion"/>
  </si>
  <si>
    <t>苏州荣威</t>
  </si>
  <si>
    <r>
      <rPr>
        <sz val="12"/>
        <rFont val="微软雅黑"/>
        <family val="2"/>
        <charset val="134"/>
      </rPr>
      <t>SPF</t>
    </r>
    <r>
      <rPr>
        <sz val="12"/>
        <rFont val="微软雅黑"/>
        <family val="2"/>
        <charset val="134"/>
      </rPr>
      <t xml:space="preserve">H590 </t>
    </r>
    <r>
      <rPr>
        <sz val="12"/>
        <rFont val="微软雅黑"/>
        <family val="2"/>
        <charset val="134"/>
      </rPr>
      <t>4</t>
    </r>
    <r>
      <rPr>
        <sz val="12"/>
        <rFont val="微软雅黑"/>
        <family val="2"/>
        <charset val="134"/>
      </rPr>
      <t>.0</t>
    </r>
  </si>
  <si>
    <r>
      <rPr>
        <sz val="12"/>
        <rFont val="微软雅黑"/>
        <family val="2"/>
        <charset val="134"/>
      </rPr>
      <t>SP</t>
    </r>
    <r>
      <rPr>
        <sz val="12"/>
        <rFont val="微软雅黑"/>
        <family val="2"/>
        <charset val="134"/>
      </rPr>
      <t>F</t>
    </r>
    <r>
      <rPr>
        <sz val="12"/>
        <rFont val="微软雅黑"/>
        <family val="2"/>
        <charset val="134"/>
      </rPr>
      <t>H590 3.0</t>
    </r>
  </si>
  <si>
    <t>SLT0011034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</si>
</sst>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 "/>
    <numFmt numFmtId="177" formatCode="0_);[Red]\(0\)"/>
    <numFmt numFmtId="178" formatCode="0.000000"/>
  </numFmts>
  <fonts count="19" x14ac:knownFonts="1">
    <font>
      <sz val="11"/>
      <color theme="1"/>
      <name val="等线"/>
      <family val="2"/>
      <scheme val="minor"/>
    </font>
    <font>
      <sz val="9"/>
      <name val="Arial"/>
      <family val="2"/>
    </font>
    <font>
      <b/>
      <sz val="10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name val="微软雅黑"/>
      <family val="2"/>
      <charset val="134"/>
    </font>
    <font>
      <b/>
      <sz val="10"/>
      <name val="Arial"/>
      <family val="2"/>
    </font>
    <font>
      <sz val="10"/>
      <name val="等线 Light"/>
      <family val="3"/>
      <charset val="134"/>
      <scheme val="major"/>
    </font>
    <font>
      <b/>
      <sz val="16"/>
      <color theme="1"/>
      <name val="等线"/>
      <family val="3"/>
      <charset val="134"/>
      <scheme val="minor"/>
    </font>
    <font>
      <b/>
      <sz val="18"/>
      <name val="等线"/>
      <family val="3"/>
      <charset val="134"/>
      <scheme val="minor"/>
    </font>
    <font>
      <b/>
      <sz val="24"/>
      <name val="等线"/>
      <family val="3"/>
      <charset val="134"/>
      <scheme val="minor"/>
    </font>
    <font>
      <b/>
      <sz val="1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1" applyNumberFormat="0" applyFill="0" applyBorder="0" applyAlignment="0" applyProtection="0">
      <alignment vertical="center"/>
    </xf>
    <xf numFmtId="0" fontId="4" fillId="0" borderId="0"/>
    <xf numFmtId="0" fontId="9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0"/>
  </cellStyleXfs>
  <cellXfs count="102">
    <xf numFmtId="0" fontId="0" fillId="0" borderId="0" xfId="0"/>
    <xf numFmtId="0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2" applyNumberFormat="1" applyFont="1" applyBorder="1" applyAlignment="1" applyProtection="1">
      <alignment horizontal="center" vertical="center" wrapText="1"/>
      <protection locked="0"/>
    </xf>
    <xf numFmtId="0" fontId="2" fillId="0" borderId="1" xfId="2" applyFont="1" applyBorder="1" applyAlignment="1" applyProtection="1">
      <alignment horizontal="center" vertical="center" wrapText="1"/>
      <protection locked="0"/>
    </xf>
    <xf numFmtId="49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2" applyFont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 shrinkToFit="1"/>
      <protection locked="0"/>
    </xf>
    <xf numFmtId="0" fontId="5" fillId="0" borderId="0" xfId="2" applyFont="1" applyAlignment="1" applyProtection="1">
      <alignment horizontal="center" vertical="top" wrapText="1"/>
      <protection locked="0"/>
    </xf>
    <xf numFmtId="0" fontId="5" fillId="0" borderId="1" xfId="2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2" applyFont="1" applyBorder="1" applyAlignment="1" applyProtection="1">
      <alignment horizontal="center" vertical="center" wrapText="1"/>
      <protection locked="0"/>
    </xf>
    <xf numFmtId="0" fontId="6" fillId="0" borderId="1" xfId="3" applyFont="1" applyBorder="1" applyAlignment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5" fillId="3" borderId="1" xfId="2" applyFont="1" applyFill="1" applyBorder="1" applyAlignment="1" applyProtection="1">
      <alignment horizontal="center" vertical="center" wrapText="1"/>
      <protection locked="0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3" borderId="1" xfId="2" applyFont="1" applyFill="1" applyBorder="1" applyAlignment="1" applyProtection="1">
      <alignment horizontal="center" vertical="center" wrapText="1"/>
      <protection locked="0"/>
    </xf>
    <xf numFmtId="49" fontId="6" fillId="3" borderId="1" xfId="3" applyNumberFormat="1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176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1" applyFont="1" applyFill="1" applyBorder="1" applyAlignment="1" applyProtection="1">
      <alignment horizontal="center" vertical="center" wrapText="1"/>
      <protection locked="0"/>
    </xf>
    <xf numFmtId="0" fontId="5" fillId="3" borderId="0" xfId="1" applyFont="1" applyFill="1" applyBorder="1" applyAlignment="1" applyProtection="1">
      <alignment horizontal="center" vertical="center" wrapText="1"/>
      <protection locked="0"/>
    </xf>
    <xf numFmtId="0" fontId="5" fillId="3" borderId="1" xfId="2" quotePrefix="1" applyFont="1" applyFill="1" applyBorder="1" applyAlignment="1" applyProtection="1">
      <alignment horizontal="center" vertical="center" wrapText="1"/>
      <protection locked="0"/>
    </xf>
    <xf numFmtId="0" fontId="10" fillId="3" borderId="1" xfId="2" applyFont="1" applyFill="1" applyBorder="1" applyAlignment="1" applyProtection="1">
      <alignment horizontal="center" vertical="center" wrapText="1"/>
      <protection locked="0"/>
    </xf>
    <xf numFmtId="49" fontId="10" fillId="3" borderId="1" xfId="4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49" fontId="5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3" applyFon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5" fillId="4" borderId="1" xfId="2" applyFont="1" applyFill="1" applyBorder="1" applyAlignment="1" applyProtection="1">
      <alignment horizontal="center" vertical="center" wrapText="1"/>
      <protection locked="0"/>
    </xf>
    <xf numFmtId="0" fontId="12" fillId="3" borderId="1" xfId="3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2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49" fontId="6" fillId="2" borderId="1" xfId="3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176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8" fillId="2" borderId="1" xfId="2" applyFont="1" applyFill="1" applyBorder="1" applyAlignment="1" applyProtection="1">
      <alignment horizontal="center" vertical="center" wrapText="1"/>
      <protection locked="0"/>
    </xf>
    <xf numFmtId="176" fontId="5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5" borderId="1" xfId="1" applyFont="1" applyFill="1" applyBorder="1" applyAlignment="1" applyProtection="1">
      <alignment horizontal="center" vertical="center" wrapText="1"/>
      <protection locked="0"/>
    </xf>
    <xf numFmtId="49" fontId="6" fillId="5" borderId="1" xfId="0" applyNumberFormat="1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177" fontId="6" fillId="5" borderId="1" xfId="0" applyNumberFormat="1" applyFont="1" applyFill="1" applyBorder="1" applyAlignment="1">
      <alignment horizontal="center" vertical="center" wrapText="1"/>
    </xf>
    <xf numFmtId="49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Font="1" applyFill="1" applyBorder="1" applyAlignment="1" applyProtection="1">
      <alignment horizontal="center" vertical="center" wrapText="1"/>
      <protection locked="0"/>
    </xf>
    <xf numFmtId="0" fontId="2" fillId="0" borderId="2" xfId="2" applyFont="1" applyFill="1" applyBorder="1" applyAlignment="1" applyProtection="1">
      <alignment horizontal="center" vertical="center" wrapText="1"/>
      <protection locked="0"/>
    </xf>
    <xf numFmtId="0" fontId="5" fillId="0" borderId="0" xfId="2" applyFont="1" applyFill="1" applyAlignment="1" applyProtection="1">
      <alignment horizontal="center" vertical="top" wrapText="1"/>
      <protection locked="0"/>
    </xf>
    <xf numFmtId="0" fontId="5" fillId="0" borderId="1" xfId="2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2" applyFont="1" applyFill="1" applyBorder="1" applyAlignment="1" applyProtection="1">
      <alignment horizontal="center" vertical="center" wrapText="1"/>
      <protection locked="0"/>
    </xf>
    <xf numFmtId="49" fontId="6" fillId="0" borderId="1" xfId="3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5" fillId="3" borderId="2" xfId="1" applyFont="1" applyFill="1" applyBorder="1" applyAlignment="1" applyProtection="1">
      <alignment horizontal="center" vertical="center" wrapText="1"/>
      <protection locked="0"/>
    </xf>
    <xf numFmtId="0" fontId="5" fillId="3" borderId="3" xfId="1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>
      <alignment horizontal="center" vertical="center"/>
    </xf>
    <xf numFmtId="0" fontId="14" fillId="0" borderId="1" xfId="5" applyFont="1" applyBorder="1" applyAlignment="1" applyProtection="1">
      <alignment horizontal="center" vertical="center" wrapText="1"/>
      <protection locked="0"/>
    </xf>
    <xf numFmtId="0" fontId="15" fillId="0" borderId="1" xfId="5" applyFont="1" applyBorder="1" applyAlignment="1" applyProtection="1">
      <alignment horizontal="center" vertical="center" wrapText="1"/>
      <protection locked="0"/>
    </xf>
    <xf numFmtId="0" fontId="16" fillId="0" borderId="1" xfId="5" applyFont="1" applyBorder="1" applyAlignment="1" applyProtection="1">
      <alignment horizontal="center" vertical="center" wrapText="1"/>
      <protection locked="0"/>
    </xf>
    <xf numFmtId="0" fontId="15" fillId="0" borderId="1" xfId="5" applyFont="1" applyBorder="1" applyAlignment="1" applyProtection="1">
      <alignment horizontal="center" vertical="center" wrapText="1"/>
      <protection locked="0"/>
    </xf>
    <xf numFmtId="0" fontId="17" fillId="0" borderId="1" xfId="5" applyFont="1" applyBorder="1" applyAlignment="1" applyProtection="1">
      <alignment horizontal="center" vertical="center" wrapText="1"/>
      <protection locked="0"/>
    </xf>
    <xf numFmtId="0" fontId="17" fillId="0" borderId="1" xfId="5" applyFont="1" applyBorder="1" applyAlignment="1" applyProtection="1">
      <alignment horizontal="left" vertical="center" wrapText="1"/>
      <protection locked="0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8" fillId="0" borderId="1" xfId="5" applyFont="1" applyBorder="1" applyAlignment="1" applyProtection="1">
      <alignment horizontal="left" vertical="center" wrapText="1"/>
      <protection locked="0"/>
    </xf>
    <xf numFmtId="0" fontId="18" fillId="0" borderId="1" xfId="5" applyFont="1" applyBorder="1" applyAlignment="1" applyProtection="1">
      <alignment horizontal="center" vertical="center" wrapText="1"/>
      <protection locked="0"/>
    </xf>
    <xf numFmtId="0" fontId="8" fillId="0" borderId="1" xfId="5" applyFont="1" applyBorder="1" applyAlignment="1" applyProtection="1">
      <alignment horizontal="left" vertical="center" wrapText="1"/>
      <protection locked="0"/>
    </xf>
    <xf numFmtId="0" fontId="18" fillId="0" borderId="1" xfId="5" applyFont="1" applyBorder="1" applyAlignment="1" applyProtection="1">
      <alignment horizontal="left" vertical="center" wrapText="1"/>
      <protection locked="0"/>
    </xf>
    <xf numFmtId="0" fontId="9" fillId="0" borderId="1" xfId="3" applyBorder="1" applyAlignment="1">
      <alignment horizontal="center" vertical="center"/>
    </xf>
    <xf numFmtId="0" fontId="9" fillId="0" borderId="5" xfId="3" applyBorder="1" applyAlignment="1">
      <alignment horizontal="center" vertical="center"/>
    </xf>
    <xf numFmtId="0" fontId="9" fillId="0" borderId="6" xfId="3" applyBorder="1" applyAlignment="1">
      <alignment horizontal="center" vertical="center"/>
    </xf>
    <xf numFmtId="0" fontId="7" fillId="3" borderId="1" xfId="3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5" fillId="3" borderId="1" xfId="1" applyFont="1" applyFill="1" applyBorder="1" applyAlignment="1" applyProtection="1">
      <alignment horizontal="left" vertical="center" wrapText="1"/>
      <protection locked="0"/>
    </xf>
    <xf numFmtId="0" fontId="5" fillId="6" borderId="2" xfId="1" applyFont="1" applyFill="1" applyBorder="1" applyAlignment="1" applyProtection="1">
      <alignment horizontal="center" vertical="center" wrapText="1"/>
      <protection locked="0"/>
    </xf>
    <xf numFmtId="0" fontId="5" fillId="3" borderId="7" xfId="1" applyFont="1" applyFill="1" applyBorder="1" applyAlignment="1" applyProtection="1">
      <alignment horizontal="center" vertical="center" wrapText="1"/>
      <protection locked="0"/>
    </xf>
    <xf numFmtId="0" fontId="5" fillId="6" borderId="7" xfId="1" applyFont="1" applyFill="1" applyBorder="1" applyAlignment="1" applyProtection="1">
      <alignment horizontal="center" vertical="center" wrapText="1"/>
      <protection locked="0"/>
    </xf>
    <xf numFmtId="177" fontId="6" fillId="3" borderId="1" xfId="3" applyNumberFormat="1" applyFont="1" applyFill="1" applyBorder="1" applyAlignment="1">
      <alignment horizontal="center" vertical="center" wrapText="1"/>
    </xf>
    <xf numFmtId="178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2" quotePrefix="1" applyFont="1" applyBorder="1" applyAlignment="1" applyProtection="1">
      <alignment horizontal="center" vertical="center" wrapText="1"/>
      <protection locked="0"/>
    </xf>
    <xf numFmtId="0" fontId="5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49" fontId="8" fillId="0" borderId="1" xfId="2" applyNumberFormat="1" applyFont="1" applyBorder="1" applyAlignment="1" applyProtection="1">
      <alignment horizontal="center" vertical="center" wrapText="1"/>
      <protection locked="0"/>
    </xf>
    <xf numFmtId="49" fontId="6" fillId="0" borderId="1" xfId="3" applyNumberFormat="1" applyFont="1" applyBorder="1" applyAlignment="1">
      <alignment horizontal="center" vertical="center" wrapText="1"/>
    </xf>
    <xf numFmtId="49" fontId="12" fillId="0" borderId="1" xfId="3" applyNumberFormat="1" applyFont="1" applyBorder="1" applyAlignment="1">
      <alignment horizontal="center" vertical="center" wrapText="1"/>
    </xf>
    <xf numFmtId="0" fontId="5" fillId="0" borderId="0" xfId="2" applyFont="1" applyAlignment="1" applyProtection="1">
      <alignment horizontal="center" vertical="center" wrapText="1"/>
      <protection locked="0"/>
    </xf>
    <xf numFmtId="49" fontId="5" fillId="0" borderId="0" xfId="2" applyNumberFormat="1" applyFont="1" applyAlignment="1" applyProtection="1">
      <alignment horizontal="center" vertical="center" wrapText="1"/>
      <protection locked="0"/>
    </xf>
  </cellXfs>
  <cellStyles count="6">
    <cellStyle name="BOM_Level_1" xfId="4" xr:uid="{D4DCD57F-0983-4E8B-881F-87F081F07825}"/>
    <cellStyle name="BOM_Level_Below3" xfId="1" xr:uid="{4AE126C7-E388-48A6-814E-33E57273A163}"/>
    <cellStyle name="常规" xfId="0" builtinId="0"/>
    <cellStyle name="常规 41" xfId="3" xr:uid="{0452EA37-384D-4F39-BAB7-DD6D24C034FD}"/>
    <cellStyle name="样式 1" xfId="2" xr:uid="{3FCCDAA6-A91F-4F3E-B3E8-25D89C60B1C7}"/>
    <cellStyle name="样式 1 5 2" xfId="5" xr:uid="{AEF8AAFE-2DED-4A5C-8E36-DA688F09BF1F}"/>
  </cellStyles>
  <dxfs count="1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png"/><Relationship Id="rId26" Type="http://schemas.openxmlformats.org/officeDocument/2006/relationships/image" Target="../media/image26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png"/><Relationship Id="rId29" Type="http://schemas.openxmlformats.org/officeDocument/2006/relationships/image" Target="../media/image29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10" Type="http://schemas.openxmlformats.org/officeDocument/2006/relationships/image" Target="../media/image10.emf"/><Relationship Id="rId19" Type="http://schemas.openxmlformats.org/officeDocument/2006/relationships/image" Target="../media/image19.pn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9.emf"/><Relationship Id="rId18" Type="http://schemas.openxmlformats.org/officeDocument/2006/relationships/image" Target="../media/image23.emf"/><Relationship Id="rId26" Type="http://schemas.openxmlformats.org/officeDocument/2006/relationships/image" Target="../media/image30.emf"/><Relationship Id="rId3" Type="http://schemas.openxmlformats.org/officeDocument/2006/relationships/image" Target="../media/image13.emf"/><Relationship Id="rId21" Type="http://schemas.openxmlformats.org/officeDocument/2006/relationships/image" Target="../media/image8.emf"/><Relationship Id="rId7" Type="http://schemas.openxmlformats.org/officeDocument/2006/relationships/image" Target="../media/image33.emf"/><Relationship Id="rId12" Type="http://schemas.openxmlformats.org/officeDocument/2006/relationships/image" Target="../media/image38.emf"/><Relationship Id="rId17" Type="http://schemas.openxmlformats.org/officeDocument/2006/relationships/image" Target="../media/image22.emf"/><Relationship Id="rId25" Type="http://schemas.openxmlformats.org/officeDocument/2006/relationships/image" Target="../media/image29.emf"/><Relationship Id="rId33" Type="http://schemas.openxmlformats.org/officeDocument/2006/relationships/image" Target="../media/image46.png"/><Relationship Id="rId2" Type="http://schemas.openxmlformats.org/officeDocument/2006/relationships/image" Target="../media/image7.emf"/><Relationship Id="rId16" Type="http://schemas.openxmlformats.org/officeDocument/2006/relationships/image" Target="../media/image21.emf"/><Relationship Id="rId20" Type="http://schemas.openxmlformats.org/officeDocument/2006/relationships/image" Target="../media/image25.emf"/><Relationship Id="rId29" Type="http://schemas.openxmlformats.org/officeDocument/2006/relationships/image" Target="../media/image42.emf"/><Relationship Id="rId1" Type="http://schemas.openxmlformats.org/officeDocument/2006/relationships/image" Target="../media/image6.emf"/><Relationship Id="rId6" Type="http://schemas.openxmlformats.org/officeDocument/2006/relationships/image" Target="../media/image32.wmf"/><Relationship Id="rId11" Type="http://schemas.openxmlformats.org/officeDocument/2006/relationships/image" Target="../media/image37.emf"/><Relationship Id="rId24" Type="http://schemas.openxmlformats.org/officeDocument/2006/relationships/image" Target="../media/image28.emf"/><Relationship Id="rId32" Type="http://schemas.openxmlformats.org/officeDocument/2006/relationships/image" Target="../media/image45.emf"/><Relationship Id="rId5" Type="http://schemas.openxmlformats.org/officeDocument/2006/relationships/image" Target="../media/image31.wmf"/><Relationship Id="rId15" Type="http://schemas.openxmlformats.org/officeDocument/2006/relationships/image" Target="../media/image20.png"/><Relationship Id="rId23" Type="http://schemas.openxmlformats.org/officeDocument/2006/relationships/image" Target="../media/image27.emf"/><Relationship Id="rId28" Type="http://schemas.openxmlformats.org/officeDocument/2006/relationships/image" Target="../media/image41.emf"/><Relationship Id="rId10" Type="http://schemas.openxmlformats.org/officeDocument/2006/relationships/image" Target="../media/image36.emf"/><Relationship Id="rId19" Type="http://schemas.openxmlformats.org/officeDocument/2006/relationships/image" Target="../media/image24.emf"/><Relationship Id="rId31" Type="http://schemas.openxmlformats.org/officeDocument/2006/relationships/image" Target="../media/image44.emf"/><Relationship Id="rId4" Type="http://schemas.openxmlformats.org/officeDocument/2006/relationships/image" Target="../media/image16.emf"/><Relationship Id="rId9" Type="http://schemas.openxmlformats.org/officeDocument/2006/relationships/image" Target="../media/image35.emf"/><Relationship Id="rId14" Type="http://schemas.openxmlformats.org/officeDocument/2006/relationships/image" Target="../media/image19.png"/><Relationship Id="rId22" Type="http://schemas.openxmlformats.org/officeDocument/2006/relationships/image" Target="../media/image26.emf"/><Relationship Id="rId27" Type="http://schemas.openxmlformats.org/officeDocument/2006/relationships/image" Target="../media/image40.emf"/><Relationship Id="rId30" Type="http://schemas.openxmlformats.org/officeDocument/2006/relationships/image" Target="../media/image43.emf"/><Relationship Id="rId8" Type="http://schemas.openxmlformats.org/officeDocument/2006/relationships/image" Target="../media/image34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0.emf"/><Relationship Id="rId13" Type="http://schemas.openxmlformats.org/officeDocument/2006/relationships/image" Target="../media/image45.emf"/><Relationship Id="rId3" Type="http://schemas.openxmlformats.org/officeDocument/2006/relationships/image" Target="../media/image35.emf"/><Relationship Id="rId7" Type="http://schemas.openxmlformats.org/officeDocument/2006/relationships/image" Target="../media/image39.emf"/><Relationship Id="rId12" Type="http://schemas.openxmlformats.org/officeDocument/2006/relationships/image" Target="../media/image44.emf"/><Relationship Id="rId2" Type="http://schemas.openxmlformats.org/officeDocument/2006/relationships/image" Target="../media/image34.emf"/><Relationship Id="rId1" Type="http://schemas.openxmlformats.org/officeDocument/2006/relationships/image" Target="../media/image33.emf"/><Relationship Id="rId6" Type="http://schemas.openxmlformats.org/officeDocument/2006/relationships/image" Target="../media/image38.emf"/><Relationship Id="rId11" Type="http://schemas.openxmlformats.org/officeDocument/2006/relationships/image" Target="../media/image43.emf"/><Relationship Id="rId5" Type="http://schemas.openxmlformats.org/officeDocument/2006/relationships/image" Target="../media/image37.emf"/><Relationship Id="rId10" Type="http://schemas.openxmlformats.org/officeDocument/2006/relationships/image" Target="../media/image42.emf"/><Relationship Id="rId4" Type="http://schemas.openxmlformats.org/officeDocument/2006/relationships/image" Target="../media/image36.emf"/><Relationship Id="rId9" Type="http://schemas.openxmlformats.org/officeDocument/2006/relationships/image" Target="../media/image41.emf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emf"/><Relationship Id="rId18" Type="http://schemas.openxmlformats.org/officeDocument/2006/relationships/image" Target="../media/image47.emf"/><Relationship Id="rId26" Type="http://schemas.openxmlformats.org/officeDocument/2006/relationships/image" Target="../media/image51.emf"/><Relationship Id="rId39" Type="http://schemas.openxmlformats.org/officeDocument/2006/relationships/image" Target="../media/image28.emf"/><Relationship Id="rId21" Type="http://schemas.openxmlformats.org/officeDocument/2006/relationships/image" Target="../media/image34.emf"/><Relationship Id="rId34" Type="http://schemas.openxmlformats.org/officeDocument/2006/relationships/image" Target="../media/image23.emf"/><Relationship Id="rId42" Type="http://schemas.openxmlformats.org/officeDocument/2006/relationships/image" Target="../media/image40.emf"/><Relationship Id="rId47" Type="http://schemas.openxmlformats.org/officeDocument/2006/relationships/image" Target="../media/image45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9" Type="http://schemas.openxmlformats.org/officeDocument/2006/relationships/image" Target="../media/image39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36.emf"/><Relationship Id="rId32" Type="http://schemas.openxmlformats.org/officeDocument/2006/relationships/image" Target="../media/image21.emf"/><Relationship Id="rId37" Type="http://schemas.openxmlformats.org/officeDocument/2006/relationships/image" Target="../media/image26.emf"/><Relationship Id="rId40" Type="http://schemas.openxmlformats.org/officeDocument/2006/relationships/image" Target="../media/image29.emf"/><Relationship Id="rId45" Type="http://schemas.openxmlformats.org/officeDocument/2006/relationships/image" Target="../media/image43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49.emf"/><Relationship Id="rId28" Type="http://schemas.openxmlformats.org/officeDocument/2006/relationships/image" Target="../media/image38.emf"/><Relationship Id="rId36" Type="http://schemas.openxmlformats.org/officeDocument/2006/relationships/image" Target="../media/image25.emf"/><Relationship Id="rId10" Type="http://schemas.openxmlformats.org/officeDocument/2006/relationships/image" Target="../media/image10.emf"/><Relationship Id="rId19" Type="http://schemas.openxmlformats.org/officeDocument/2006/relationships/image" Target="../media/image48.emf"/><Relationship Id="rId31" Type="http://schemas.openxmlformats.org/officeDocument/2006/relationships/image" Target="../media/image20.png"/><Relationship Id="rId44" Type="http://schemas.openxmlformats.org/officeDocument/2006/relationships/image" Target="../media/image42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35.emf"/><Relationship Id="rId27" Type="http://schemas.openxmlformats.org/officeDocument/2006/relationships/image" Target="../media/image37.emf"/><Relationship Id="rId30" Type="http://schemas.openxmlformats.org/officeDocument/2006/relationships/image" Target="../media/image19.png"/><Relationship Id="rId35" Type="http://schemas.openxmlformats.org/officeDocument/2006/relationships/image" Target="../media/image24.emf"/><Relationship Id="rId43" Type="http://schemas.openxmlformats.org/officeDocument/2006/relationships/image" Target="../media/image41.emf"/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50.emf"/><Relationship Id="rId33" Type="http://schemas.openxmlformats.org/officeDocument/2006/relationships/image" Target="../media/image22.emf"/><Relationship Id="rId38" Type="http://schemas.openxmlformats.org/officeDocument/2006/relationships/image" Target="../media/image27.emf"/><Relationship Id="rId46" Type="http://schemas.openxmlformats.org/officeDocument/2006/relationships/image" Target="../media/image44.emf"/><Relationship Id="rId20" Type="http://schemas.openxmlformats.org/officeDocument/2006/relationships/image" Target="../media/image33.emf"/><Relationship Id="rId41" Type="http://schemas.openxmlformats.org/officeDocument/2006/relationships/image" Target="../media/image3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56515</xdr:colOff>
      <xdr:row>1</xdr:row>
      <xdr:rowOff>48895</xdr:rowOff>
    </xdr:from>
    <xdr:to>
      <xdr:col>6</xdr:col>
      <xdr:colOff>292735</xdr:colOff>
      <xdr:row>1</xdr:row>
      <xdr:rowOff>48895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8C16C0E-D423-41E6-92DE-9D811D7B4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7095" y="4956175"/>
          <a:ext cx="23622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4</xdr:row>
      <xdr:rowOff>81280</xdr:rowOff>
    </xdr:from>
    <xdr:to>
      <xdr:col>6</xdr:col>
      <xdr:colOff>417830</xdr:colOff>
      <xdr:row>4</xdr:row>
      <xdr:rowOff>358775</xdr:rowOff>
    </xdr:to>
    <xdr:pic>
      <xdr:nvPicPr>
        <xdr:cNvPr id="11" name="Picture 21">
          <a:extLst>
            <a:ext uri="{FF2B5EF4-FFF2-40B4-BE49-F238E27FC236}">
              <a16:creationId xmlns:a16="http://schemas.microsoft.com/office/drawing/2014/main" id="{B30FB1D1-1C54-49F5-9859-5387831B6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696460" y="7122160"/>
          <a:ext cx="361950" cy="2774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24765</xdr:colOff>
      <xdr:row>6</xdr:row>
      <xdr:rowOff>123825</xdr:rowOff>
    </xdr:from>
    <xdr:to>
      <xdr:col>6</xdr:col>
      <xdr:colOff>415290</xdr:colOff>
      <xdr:row>6</xdr:row>
      <xdr:rowOff>326390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FB53BBE3-27FA-4940-9FB7-E23661A3B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4665345" y="8444865"/>
          <a:ext cx="390525" cy="2025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76835</xdr:colOff>
      <xdr:row>8</xdr:row>
      <xdr:rowOff>84455</xdr:rowOff>
    </xdr:from>
    <xdr:to>
      <xdr:col>6</xdr:col>
      <xdr:colOff>386080</xdr:colOff>
      <xdr:row>8</xdr:row>
      <xdr:rowOff>317500</xdr:rowOff>
    </xdr:to>
    <xdr:pic>
      <xdr:nvPicPr>
        <xdr:cNvPr id="13" name="Picture 30">
          <a:extLst>
            <a:ext uri="{FF2B5EF4-FFF2-40B4-BE49-F238E27FC236}">
              <a16:creationId xmlns:a16="http://schemas.microsoft.com/office/drawing/2014/main" id="{36D23F71-0BC4-4CBE-8846-581FBDB39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717415" y="9685655"/>
          <a:ext cx="309245" cy="2330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45720</xdr:colOff>
      <xdr:row>10</xdr:row>
      <xdr:rowOff>79375</xdr:rowOff>
    </xdr:from>
    <xdr:to>
      <xdr:col>6</xdr:col>
      <xdr:colOff>399415</xdr:colOff>
      <xdr:row>10</xdr:row>
      <xdr:rowOff>306070</xdr:rowOff>
    </xdr:to>
    <xdr:pic>
      <xdr:nvPicPr>
        <xdr:cNvPr id="14" name="Picture 34">
          <a:extLst>
            <a:ext uri="{FF2B5EF4-FFF2-40B4-BE49-F238E27FC236}">
              <a16:creationId xmlns:a16="http://schemas.microsoft.com/office/drawing/2014/main" id="{588E9902-A8A2-4208-A1FE-F8745F0C2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4686300" y="10960735"/>
          <a:ext cx="353695" cy="2266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24765</xdr:colOff>
      <xdr:row>12</xdr:row>
      <xdr:rowOff>145415</xdr:rowOff>
    </xdr:from>
    <xdr:to>
      <xdr:col>6</xdr:col>
      <xdr:colOff>497205</xdr:colOff>
      <xdr:row>12</xdr:row>
      <xdr:rowOff>267970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349B64F7-8ABE-4B0C-ABA5-A3113483A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5345" y="14867255"/>
          <a:ext cx="472440" cy="122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13</xdr:row>
      <xdr:rowOff>39370</xdr:rowOff>
    </xdr:from>
    <xdr:to>
      <xdr:col>6</xdr:col>
      <xdr:colOff>332740</xdr:colOff>
      <xdr:row>13</xdr:row>
      <xdr:rowOff>423545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F5A440AF-8D15-4304-80EF-78B819519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9005" y="17748250"/>
          <a:ext cx="234315" cy="384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14</xdr:row>
      <xdr:rowOff>130175</xdr:rowOff>
    </xdr:from>
    <xdr:to>
      <xdr:col>6</xdr:col>
      <xdr:colOff>348615</xdr:colOff>
      <xdr:row>14</xdr:row>
      <xdr:rowOff>306070</xdr:rowOff>
    </xdr:to>
    <xdr:pic>
      <xdr:nvPicPr>
        <xdr:cNvPr id="30" name="Picture 17">
          <a:extLst>
            <a:ext uri="{FF2B5EF4-FFF2-40B4-BE49-F238E27FC236}">
              <a16:creationId xmlns:a16="http://schemas.microsoft.com/office/drawing/2014/main" id="{1BEA8BFF-D36E-4590-B2C8-425AFF59F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4726305" y="18692495"/>
          <a:ext cx="262890" cy="1758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140335</xdr:colOff>
      <xdr:row>16</xdr:row>
      <xdr:rowOff>78105</xdr:rowOff>
    </xdr:from>
    <xdr:to>
      <xdr:col>6</xdr:col>
      <xdr:colOff>491490</xdr:colOff>
      <xdr:row>16</xdr:row>
      <xdr:rowOff>369570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8FBDCD8F-DDA5-4EE5-A850-CCD642602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0915" y="19920585"/>
          <a:ext cx="351155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24130</xdr:colOff>
      <xdr:row>18</xdr:row>
      <xdr:rowOff>19050</xdr:rowOff>
    </xdr:from>
    <xdr:to>
      <xdr:col>6</xdr:col>
      <xdr:colOff>400050</xdr:colOff>
      <xdr:row>18</xdr:row>
      <xdr:rowOff>361950</xdr:rowOff>
    </xdr:to>
    <xdr:pic>
      <xdr:nvPicPr>
        <xdr:cNvPr id="32" name="Picture 33">
          <a:extLst>
            <a:ext uri="{FF2B5EF4-FFF2-40B4-BE49-F238E27FC236}">
              <a16:creationId xmlns:a16="http://schemas.microsoft.com/office/drawing/2014/main" id="{CB3205BA-7898-48EE-9623-A81943CD2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4664710" y="21141690"/>
          <a:ext cx="375920" cy="3429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98425</xdr:colOff>
      <xdr:row>20</xdr:row>
      <xdr:rowOff>27305</xdr:rowOff>
    </xdr:from>
    <xdr:to>
      <xdr:col>6</xdr:col>
      <xdr:colOff>359410</xdr:colOff>
      <xdr:row>20</xdr:row>
      <xdr:rowOff>411480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DE12FDFD-4AB8-41D0-9037-5D1C33D36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9005" y="22430105"/>
          <a:ext cx="260985" cy="384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159385</xdr:colOff>
      <xdr:row>23</xdr:row>
      <xdr:rowOff>131445</xdr:rowOff>
    </xdr:from>
    <xdr:to>
      <xdr:col>6</xdr:col>
      <xdr:colOff>492760</xdr:colOff>
      <xdr:row>23</xdr:row>
      <xdr:rowOff>377190</xdr:rowOff>
    </xdr:to>
    <xdr:pic>
      <xdr:nvPicPr>
        <xdr:cNvPr id="38" name="Picture 80">
          <a:extLst>
            <a:ext uri="{FF2B5EF4-FFF2-40B4-BE49-F238E27FC236}">
              <a16:creationId xmlns:a16="http://schemas.microsoft.com/office/drawing/2014/main" id="{28ADB3F5-49AF-44C1-84A6-4004134AA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4799965" y="25948005"/>
          <a:ext cx="333375" cy="2457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99060</xdr:colOff>
      <xdr:row>22</xdr:row>
      <xdr:rowOff>155575</xdr:rowOff>
    </xdr:from>
    <xdr:to>
      <xdr:col>6</xdr:col>
      <xdr:colOff>523240</xdr:colOff>
      <xdr:row>22</xdr:row>
      <xdr:rowOff>380365</xdr:rowOff>
    </xdr:to>
    <xdr:pic>
      <xdr:nvPicPr>
        <xdr:cNvPr id="39" name="Picture 62">
          <a:extLst>
            <a:ext uri="{FF2B5EF4-FFF2-40B4-BE49-F238E27FC236}">
              <a16:creationId xmlns:a16="http://schemas.microsoft.com/office/drawing/2014/main" id="{3A811B20-C4FD-42E7-BE54-E55671F8D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4739640" y="25545415"/>
          <a:ext cx="424180" cy="224790"/>
        </a:xfrm>
        <a:prstGeom prst="rect">
          <a:avLst/>
        </a:prstGeom>
        <a:noFill/>
      </xdr:spPr>
    </xdr:pic>
    <xdr:clientData/>
  </xdr:twoCellAnchor>
  <xdr:twoCellAnchor>
    <xdr:from>
      <xdr:col>6</xdr:col>
      <xdr:colOff>77470</xdr:colOff>
      <xdr:row>25</xdr:row>
      <xdr:rowOff>92075</xdr:rowOff>
    </xdr:from>
    <xdr:to>
      <xdr:col>6</xdr:col>
      <xdr:colOff>464185</xdr:colOff>
      <xdr:row>25</xdr:row>
      <xdr:rowOff>382905</xdr:rowOff>
    </xdr:to>
    <xdr:pic>
      <xdr:nvPicPr>
        <xdr:cNvPr id="40" name="Picture 84">
          <a:extLst>
            <a:ext uri="{FF2B5EF4-FFF2-40B4-BE49-F238E27FC236}">
              <a16:creationId xmlns:a16="http://schemas.microsoft.com/office/drawing/2014/main" id="{E5C1A6C1-A0A3-4AF0-B478-D8C36A0FF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4718050" y="27188795"/>
          <a:ext cx="386715" cy="29083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161925</xdr:colOff>
      <xdr:row>1</xdr:row>
      <xdr:rowOff>28575</xdr:rowOff>
    </xdr:from>
    <xdr:to>
      <xdr:col>6</xdr:col>
      <xdr:colOff>348615</xdr:colOff>
      <xdr:row>1</xdr:row>
      <xdr:rowOff>409575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3E5ED840-8BE1-4CE9-88BA-7177AF492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2505" y="4935855"/>
          <a:ext cx="18669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119380</xdr:colOff>
      <xdr:row>27</xdr:row>
      <xdr:rowOff>100965</xdr:rowOff>
    </xdr:from>
    <xdr:to>
      <xdr:col>6</xdr:col>
      <xdr:colOff>448310</xdr:colOff>
      <xdr:row>27</xdr:row>
      <xdr:rowOff>394335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D255CCFB-D525-420C-BA48-FDC1254B3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9960" y="32318325"/>
          <a:ext cx="328930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24130</xdr:colOff>
      <xdr:row>28</xdr:row>
      <xdr:rowOff>92075</xdr:rowOff>
    </xdr:from>
    <xdr:to>
      <xdr:col>6</xdr:col>
      <xdr:colOff>498475</xdr:colOff>
      <xdr:row>28</xdr:row>
      <xdr:rowOff>339725</xdr:rowOff>
    </xdr:to>
    <xdr:pic>
      <xdr:nvPicPr>
        <xdr:cNvPr id="52" name="Picture 75">
          <a:extLst>
            <a:ext uri="{FF2B5EF4-FFF2-40B4-BE49-F238E27FC236}">
              <a16:creationId xmlns:a16="http://schemas.microsoft.com/office/drawing/2014/main" id="{255756CF-D740-470D-856B-4046631F9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4664710" y="32736155"/>
          <a:ext cx="474345" cy="2476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342901</xdr:colOff>
      <xdr:row>1</xdr:row>
      <xdr:rowOff>47626</xdr:rowOff>
    </xdr:from>
    <xdr:to>
      <xdr:col>4</xdr:col>
      <xdr:colOff>510541</xdr:colOff>
      <xdr:row>1</xdr:row>
      <xdr:rowOff>415684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A57BAD3E-4A8D-44EA-82E0-6211FD931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781301" y="398146"/>
          <a:ext cx="167640" cy="368058"/>
        </a:xfrm>
        <a:prstGeom prst="rect">
          <a:avLst/>
        </a:prstGeom>
      </xdr:spPr>
    </xdr:pic>
    <xdr:clientData/>
  </xdr:twoCellAnchor>
  <xdr:twoCellAnchor editAs="oneCell">
    <xdr:from>
      <xdr:col>6</xdr:col>
      <xdr:colOff>38101</xdr:colOff>
      <xdr:row>2</xdr:row>
      <xdr:rowOff>66675</xdr:rowOff>
    </xdr:from>
    <xdr:to>
      <xdr:col>6</xdr:col>
      <xdr:colOff>350521</xdr:colOff>
      <xdr:row>2</xdr:row>
      <xdr:rowOff>402666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A4DD81DA-516D-4176-BD93-1567F14EC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695701" y="843915"/>
          <a:ext cx="312420" cy="335991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3</xdr:row>
      <xdr:rowOff>19050</xdr:rowOff>
    </xdr:from>
    <xdr:to>
      <xdr:col>6</xdr:col>
      <xdr:colOff>300044</xdr:colOff>
      <xdr:row>3</xdr:row>
      <xdr:rowOff>358140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EBD8A725-DC3B-4D92-BB10-DD12EA082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705225" y="1223010"/>
          <a:ext cx="252419" cy="339090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5</xdr:row>
      <xdr:rowOff>57150</xdr:rowOff>
    </xdr:from>
    <xdr:to>
      <xdr:col>6</xdr:col>
      <xdr:colOff>468942</xdr:colOff>
      <xdr:row>5</xdr:row>
      <xdr:rowOff>380974</xdr:rowOff>
    </xdr:to>
    <xdr:pic>
      <xdr:nvPicPr>
        <xdr:cNvPr id="75" name="Picture 22">
          <a:extLst>
            <a:ext uri="{FF2B5EF4-FFF2-40B4-BE49-F238E27FC236}">
              <a16:creationId xmlns:a16="http://schemas.microsoft.com/office/drawing/2014/main" id="{5844E0BF-5811-4D50-A1DB-F603F1CAC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>
        <a:xfrm>
          <a:off x="4716780" y="7524750"/>
          <a:ext cx="392742" cy="323824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7</xdr:row>
      <xdr:rowOff>85725</xdr:rowOff>
    </xdr:from>
    <xdr:to>
      <xdr:col>6</xdr:col>
      <xdr:colOff>471488</xdr:colOff>
      <xdr:row>7</xdr:row>
      <xdr:rowOff>419100</xdr:rowOff>
    </xdr:to>
    <xdr:pic>
      <xdr:nvPicPr>
        <xdr:cNvPr id="78" name="Picture 27">
          <a:extLst>
            <a:ext uri="{FF2B5EF4-FFF2-40B4-BE49-F238E27FC236}">
              <a16:creationId xmlns:a16="http://schemas.microsoft.com/office/drawing/2014/main" id="{68143CFB-AC17-4FFC-9FA0-2D897D0EC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>
        <a:xfrm>
          <a:off x="4697730" y="8833485"/>
          <a:ext cx="414338" cy="3333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66675</xdr:colOff>
      <xdr:row>9</xdr:row>
      <xdr:rowOff>19050</xdr:rowOff>
    </xdr:from>
    <xdr:to>
      <xdr:col>6</xdr:col>
      <xdr:colOff>482170</xdr:colOff>
      <xdr:row>9</xdr:row>
      <xdr:rowOff>357717</xdr:rowOff>
    </xdr:to>
    <xdr:pic>
      <xdr:nvPicPr>
        <xdr:cNvPr id="79" name="Picture 31">
          <a:extLst>
            <a:ext uri="{FF2B5EF4-FFF2-40B4-BE49-F238E27FC236}">
              <a16:creationId xmlns:a16="http://schemas.microsoft.com/office/drawing/2014/main" id="{9051F442-5C77-4D15-9F14-044D90076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>
        <a:xfrm>
          <a:off x="4707255" y="10046970"/>
          <a:ext cx="415495" cy="338667"/>
        </a:xfrm>
        <a:prstGeom prst="rect">
          <a:avLst/>
        </a:prstGeom>
        <a:noFill/>
      </xdr:spPr>
    </xdr:pic>
    <xdr:clientData/>
  </xdr:twoCellAnchor>
  <xdr:twoCellAnchor>
    <xdr:from>
      <xdr:col>6</xdr:col>
      <xdr:colOff>19610</xdr:colOff>
      <xdr:row>11</xdr:row>
      <xdr:rowOff>80017</xdr:rowOff>
    </xdr:from>
    <xdr:to>
      <xdr:col>6</xdr:col>
      <xdr:colOff>423022</xdr:colOff>
      <xdr:row>11</xdr:row>
      <xdr:rowOff>336531</xdr:rowOff>
    </xdr:to>
    <xdr:pic>
      <xdr:nvPicPr>
        <xdr:cNvPr id="82" name="Picture 35">
          <a:extLst>
            <a:ext uri="{FF2B5EF4-FFF2-40B4-BE49-F238E27FC236}">
              <a16:creationId xmlns:a16="http://schemas.microsoft.com/office/drawing/2014/main" id="{D885AEBC-5AFF-489D-8087-E2EF39DB0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>
        <a:xfrm>
          <a:off x="4660190" y="11388097"/>
          <a:ext cx="403412" cy="25651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138953</xdr:colOff>
      <xdr:row>17</xdr:row>
      <xdr:rowOff>28575</xdr:rowOff>
    </xdr:from>
    <xdr:to>
      <xdr:col>6</xdr:col>
      <xdr:colOff>502523</xdr:colOff>
      <xdr:row>17</xdr:row>
      <xdr:rowOff>381000</xdr:rowOff>
    </xdr:to>
    <xdr:pic>
      <xdr:nvPicPr>
        <xdr:cNvPr id="84" name="图片 83">
          <a:extLst>
            <a:ext uri="{FF2B5EF4-FFF2-40B4-BE49-F238E27FC236}">
              <a16:creationId xmlns:a16="http://schemas.microsoft.com/office/drawing/2014/main" id="{88E42815-2A2A-4375-BE3F-50F8E0067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96553" y="13180695"/>
          <a:ext cx="36357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28574</xdr:colOff>
      <xdr:row>15</xdr:row>
      <xdr:rowOff>19176</xdr:rowOff>
    </xdr:from>
    <xdr:to>
      <xdr:col>6</xdr:col>
      <xdr:colOff>417427</xdr:colOff>
      <xdr:row>15</xdr:row>
      <xdr:rowOff>280145</xdr:rowOff>
    </xdr:to>
    <xdr:pic>
      <xdr:nvPicPr>
        <xdr:cNvPr id="85" name="Picture 17">
          <a:extLst>
            <a:ext uri="{FF2B5EF4-FFF2-40B4-BE49-F238E27FC236}">
              <a16:creationId xmlns:a16="http://schemas.microsoft.com/office/drawing/2014/main" id="{3A6C3683-8ECD-4AB4-A237-11604569F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4669154" y="19008216"/>
          <a:ext cx="388853" cy="260969"/>
        </a:xfrm>
        <a:prstGeom prst="rect">
          <a:avLst/>
        </a:prstGeom>
        <a:noFill/>
      </xdr:spPr>
    </xdr:pic>
    <xdr:clientData/>
  </xdr:twoCellAnchor>
  <xdr:twoCellAnchor>
    <xdr:from>
      <xdr:col>6</xdr:col>
      <xdr:colOff>66675</xdr:colOff>
      <xdr:row>19</xdr:row>
      <xdr:rowOff>85725</xdr:rowOff>
    </xdr:from>
    <xdr:to>
      <xdr:col>6</xdr:col>
      <xdr:colOff>400050</xdr:colOff>
      <xdr:row>19</xdr:row>
      <xdr:rowOff>349623</xdr:rowOff>
    </xdr:to>
    <xdr:pic>
      <xdr:nvPicPr>
        <xdr:cNvPr id="88" name="Picture 34">
          <a:extLst>
            <a:ext uri="{FF2B5EF4-FFF2-40B4-BE49-F238E27FC236}">
              <a16:creationId xmlns:a16="http://schemas.microsoft.com/office/drawing/2014/main" id="{2A24AB10-65DB-4787-BC2A-1832ED1B0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>
        <a:xfrm>
          <a:off x="4707255" y="21635085"/>
          <a:ext cx="333375" cy="263898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180417</xdr:colOff>
      <xdr:row>21</xdr:row>
      <xdr:rowOff>19050</xdr:rowOff>
    </xdr:from>
    <xdr:to>
      <xdr:col>6</xdr:col>
      <xdr:colOff>424335</xdr:colOff>
      <xdr:row>21</xdr:row>
      <xdr:rowOff>373439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id="{B817D9D8-A57F-4546-8989-B5D560A37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0997" y="22848570"/>
          <a:ext cx="243918" cy="354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24</xdr:row>
      <xdr:rowOff>56080</xdr:rowOff>
    </xdr:from>
    <xdr:to>
      <xdr:col>6</xdr:col>
      <xdr:colOff>452979</xdr:colOff>
      <xdr:row>24</xdr:row>
      <xdr:rowOff>333375</xdr:rowOff>
    </xdr:to>
    <xdr:pic>
      <xdr:nvPicPr>
        <xdr:cNvPr id="92" name="Picture 81">
          <a:extLst>
            <a:ext uri="{FF2B5EF4-FFF2-40B4-BE49-F238E27FC236}">
              <a16:creationId xmlns:a16="http://schemas.microsoft.com/office/drawing/2014/main" id="{4A552D16-E510-4B48-8A1B-6B37E696F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>
        <a:xfrm>
          <a:off x="4716780" y="26299360"/>
          <a:ext cx="376779" cy="2772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104775</xdr:colOff>
      <xdr:row>26</xdr:row>
      <xdr:rowOff>38100</xdr:rowOff>
    </xdr:from>
    <xdr:to>
      <xdr:col>6</xdr:col>
      <xdr:colOff>581343</xdr:colOff>
      <xdr:row>26</xdr:row>
      <xdr:rowOff>400050</xdr:rowOff>
    </xdr:to>
    <xdr:pic>
      <xdr:nvPicPr>
        <xdr:cNvPr id="94" name="Picture 85">
          <a:extLst>
            <a:ext uri="{FF2B5EF4-FFF2-40B4-BE49-F238E27FC236}">
              <a16:creationId xmlns:a16="http://schemas.microsoft.com/office/drawing/2014/main" id="{E5DBE1BE-A258-4E29-8E7C-FDA484281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>
        <a:xfrm>
          <a:off x="4745355" y="27561540"/>
          <a:ext cx="476568" cy="3619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76200</xdr:colOff>
      <xdr:row>29</xdr:row>
      <xdr:rowOff>57150</xdr:rowOff>
    </xdr:from>
    <xdr:to>
      <xdr:col>6</xdr:col>
      <xdr:colOff>563617</xdr:colOff>
      <xdr:row>29</xdr:row>
      <xdr:rowOff>400050</xdr:rowOff>
    </xdr:to>
    <xdr:pic>
      <xdr:nvPicPr>
        <xdr:cNvPr id="95" name="Picture 77">
          <a:extLst>
            <a:ext uri="{FF2B5EF4-FFF2-40B4-BE49-F238E27FC236}">
              <a16:creationId xmlns:a16="http://schemas.microsoft.com/office/drawing/2014/main" id="{D1CB3A04-9F45-4D05-81FE-05A65CCC4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>
        <a:xfrm>
          <a:off x="4716780" y="33127950"/>
          <a:ext cx="487417" cy="3429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</xdr:colOff>
      <xdr:row>12</xdr:row>
      <xdr:rowOff>145415</xdr:rowOff>
    </xdr:from>
    <xdr:to>
      <xdr:col>6</xdr:col>
      <xdr:colOff>497205</xdr:colOff>
      <xdr:row>12</xdr:row>
      <xdr:rowOff>267970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B09CCCE-A399-471C-A08B-2A6A6713F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2645" y="4199255"/>
          <a:ext cx="472440" cy="122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13</xdr:row>
      <xdr:rowOff>39370</xdr:rowOff>
    </xdr:from>
    <xdr:to>
      <xdr:col>6</xdr:col>
      <xdr:colOff>332740</xdr:colOff>
      <xdr:row>13</xdr:row>
      <xdr:rowOff>423545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5423876-1961-41F5-8980-49898F11B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96305" y="4519930"/>
          <a:ext cx="234315" cy="384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99060</xdr:colOff>
      <xdr:row>18</xdr:row>
      <xdr:rowOff>155575</xdr:rowOff>
    </xdr:from>
    <xdr:to>
      <xdr:col>6</xdr:col>
      <xdr:colOff>523240</xdr:colOff>
      <xdr:row>18</xdr:row>
      <xdr:rowOff>380365</xdr:rowOff>
    </xdr:to>
    <xdr:pic>
      <xdr:nvPicPr>
        <xdr:cNvPr id="4" name="Picture 62">
          <a:extLst>
            <a:ext uri="{FF2B5EF4-FFF2-40B4-BE49-F238E27FC236}">
              <a16:creationId xmlns:a16="http://schemas.microsoft.com/office/drawing/2014/main" id="{65BD4811-06F3-4522-8B6E-C2F032EB4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5996940" y="6769735"/>
          <a:ext cx="424180" cy="22479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119380</xdr:colOff>
      <xdr:row>21</xdr:row>
      <xdr:rowOff>100965</xdr:rowOff>
    </xdr:from>
    <xdr:to>
      <xdr:col>6</xdr:col>
      <xdr:colOff>448310</xdr:colOff>
      <xdr:row>21</xdr:row>
      <xdr:rowOff>394335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2F95DC9-CEBC-4016-9558-FF580DC61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17260" y="7995285"/>
          <a:ext cx="328930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23</xdr:row>
      <xdr:rowOff>39370</xdr:rowOff>
    </xdr:from>
    <xdr:to>
      <xdr:col>6</xdr:col>
      <xdr:colOff>525145</xdr:colOff>
      <xdr:row>23</xdr:row>
      <xdr:rowOff>380365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FB8FAF0B-6D9F-4411-8847-DF9F51EE8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953760" y="8787130"/>
          <a:ext cx="469265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55880</xdr:colOff>
      <xdr:row>24</xdr:row>
      <xdr:rowOff>69850</xdr:rowOff>
    </xdr:from>
    <xdr:to>
      <xdr:col>6</xdr:col>
      <xdr:colOff>517525</xdr:colOff>
      <xdr:row>24</xdr:row>
      <xdr:rowOff>367665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C7F7F99A-4EE6-44F6-A35C-320E34956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953760" y="9244330"/>
          <a:ext cx="461645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121920</xdr:colOff>
      <xdr:row>28</xdr:row>
      <xdr:rowOff>59690</xdr:rowOff>
    </xdr:from>
    <xdr:to>
      <xdr:col>6</xdr:col>
      <xdr:colOff>352425</xdr:colOff>
      <xdr:row>28</xdr:row>
      <xdr:rowOff>422910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E66AE29C-FA6F-49B2-AA32-324E963B7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19800" y="10941050"/>
          <a:ext cx="230505" cy="363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53975</xdr:colOff>
      <xdr:row>31</xdr:row>
      <xdr:rowOff>0</xdr:rowOff>
    </xdr:from>
    <xdr:to>
      <xdr:col>6</xdr:col>
      <xdr:colOff>480695</xdr:colOff>
      <xdr:row>32</xdr:row>
      <xdr:rowOff>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BDE064F4-360F-4BE1-887D-243FED1FD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51855" y="12161520"/>
          <a:ext cx="426720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107950</xdr:colOff>
      <xdr:row>30</xdr:row>
      <xdr:rowOff>83820</xdr:rowOff>
    </xdr:from>
    <xdr:to>
      <xdr:col>6</xdr:col>
      <xdr:colOff>384810</xdr:colOff>
      <xdr:row>30</xdr:row>
      <xdr:rowOff>382270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2CF4BA0F-6307-4265-9CA0-90F4C1A8F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05830" y="11818620"/>
          <a:ext cx="27686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109220</xdr:colOff>
      <xdr:row>29</xdr:row>
      <xdr:rowOff>48895</xdr:rowOff>
    </xdr:from>
    <xdr:to>
      <xdr:col>6</xdr:col>
      <xdr:colOff>468630</xdr:colOff>
      <xdr:row>29</xdr:row>
      <xdr:rowOff>347345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4CD617F7-469E-4FA3-AFD9-02DF754F5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07100" y="11356975"/>
          <a:ext cx="35941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35</xdr:row>
      <xdr:rowOff>81280</xdr:rowOff>
    </xdr:from>
    <xdr:to>
      <xdr:col>6</xdr:col>
      <xdr:colOff>511810</xdr:colOff>
      <xdr:row>35</xdr:row>
      <xdr:rowOff>367030</xdr:rowOff>
    </xdr:to>
    <xdr:pic>
      <xdr:nvPicPr>
        <xdr:cNvPr id="12" name="Picture 64">
          <a:extLst>
            <a:ext uri="{FF2B5EF4-FFF2-40B4-BE49-F238E27FC236}">
              <a16:creationId xmlns:a16="http://schemas.microsoft.com/office/drawing/2014/main" id="{A9523CF8-756F-4C95-81D5-3DA47D09F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5943600" y="13949680"/>
          <a:ext cx="466090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116840</xdr:colOff>
      <xdr:row>36</xdr:row>
      <xdr:rowOff>27305</xdr:rowOff>
    </xdr:from>
    <xdr:to>
      <xdr:col>6</xdr:col>
      <xdr:colOff>297815</xdr:colOff>
      <xdr:row>37</xdr:row>
      <xdr:rowOff>4022</xdr:rowOff>
    </xdr:to>
    <xdr:pic>
      <xdr:nvPicPr>
        <xdr:cNvPr id="13" name="Picture 65">
          <a:extLst>
            <a:ext uri="{FF2B5EF4-FFF2-40B4-BE49-F238E27FC236}">
              <a16:creationId xmlns:a16="http://schemas.microsoft.com/office/drawing/2014/main" id="{E6A6EC73-09F6-4443-AEFA-434957ED8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6014720" y="14322425"/>
          <a:ext cx="180975" cy="403437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109855</xdr:colOff>
      <xdr:row>37</xdr:row>
      <xdr:rowOff>48260</xdr:rowOff>
    </xdr:from>
    <xdr:to>
      <xdr:col>6</xdr:col>
      <xdr:colOff>370840</xdr:colOff>
      <xdr:row>37</xdr:row>
      <xdr:rowOff>316230</xdr:rowOff>
    </xdr:to>
    <xdr:pic>
      <xdr:nvPicPr>
        <xdr:cNvPr id="14" name="Picture 66">
          <a:extLst>
            <a:ext uri="{FF2B5EF4-FFF2-40B4-BE49-F238E27FC236}">
              <a16:creationId xmlns:a16="http://schemas.microsoft.com/office/drawing/2014/main" id="{2A87A453-ABED-448A-A077-AE2735DF7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6007735" y="14770100"/>
          <a:ext cx="260985" cy="26797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38100</xdr:colOff>
      <xdr:row>6</xdr:row>
      <xdr:rowOff>66675</xdr:rowOff>
    </xdr:from>
    <xdr:to>
      <xdr:col>6</xdr:col>
      <xdr:colOff>493339</xdr:colOff>
      <xdr:row>6</xdr:row>
      <xdr:rowOff>304800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26673320-C6D2-4072-B323-EF098CB11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935980" y="1560195"/>
          <a:ext cx="455239" cy="238125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7</xdr:row>
      <xdr:rowOff>19050</xdr:rowOff>
    </xdr:from>
    <xdr:to>
      <xdr:col>6</xdr:col>
      <xdr:colOff>466724</xdr:colOff>
      <xdr:row>7</xdr:row>
      <xdr:rowOff>330592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B80F1BDD-9C78-4B5B-A677-8D8DFC92D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945505" y="1939290"/>
          <a:ext cx="419099" cy="311542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8</xdr:row>
      <xdr:rowOff>57150</xdr:rowOff>
    </xdr:from>
    <xdr:to>
      <xdr:col>6</xdr:col>
      <xdr:colOff>468942</xdr:colOff>
      <xdr:row>8</xdr:row>
      <xdr:rowOff>380974</xdr:rowOff>
    </xdr:to>
    <xdr:pic>
      <xdr:nvPicPr>
        <xdr:cNvPr id="17" name="Picture 22">
          <a:extLst>
            <a:ext uri="{FF2B5EF4-FFF2-40B4-BE49-F238E27FC236}">
              <a16:creationId xmlns:a16="http://schemas.microsoft.com/office/drawing/2014/main" id="{9103BFBD-D0B7-4FEE-9045-7F6A34162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5974080" y="2404110"/>
          <a:ext cx="392742" cy="323824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9</xdr:row>
      <xdr:rowOff>85725</xdr:rowOff>
    </xdr:from>
    <xdr:to>
      <xdr:col>6</xdr:col>
      <xdr:colOff>471488</xdr:colOff>
      <xdr:row>9</xdr:row>
      <xdr:rowOff>419100</xdr:rowOff>
    </xdr:to>
    <xdr:pic>
      <xdr:nvPicPr>
        <xdr:cNvPr id="18" name="Picture 27">
          <a:extLst>
            <a:ext uri="{FF2B5EF4-FFF2-40B4-BE49-F238E27FC236}">
              <a16:creationId xmlns:a16="http://schemas.microsoft.com/office/drawing/2014/main" id="{D0A56ACE-5D37-42EE-B16E-A44A3FF77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5955030" y="2859405"/>
          <a:ext cx="414338" cy="3333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66675</xdr:colOff>
      <xdr:row>10</xdr:row>
      <xdr:rowOff>19050</xdr:rowOff>
    </xdr:from>
    <xdr:to>
      <xdr:col>6</xdr:col>
      <xdr:colOff>482170</xdr:colOff>
      <xdr:row>10</xdr:row>
      <xdr:rowOff>357717</xdr:rowOff>
    </xdr:to>
    <xdr:pic>
      <xdr:nvPicPr>
        <xdr:cNvPr id="19" name="Picture 31">
          <a:extLst>
            <a:ext uri="{FF2B5EF4-FFF2-40B4-BE49-F238E27FC236}">
              <a16:creationId xmlns:a16="http://schemas.microsoft.com/office/drawing/2014/main" id="{3E25F4A3-DE1B-4F29-BADE-E26ED1743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5964555" y="3219450"/>
          <a:ext cx="415495" cy="338667"/>
        </a:xfrm>
        <a:prstGeom prst="rect">
          <a:avLst/>
        </a:prstGeom>
        <a:noFill/>
      </xdr:spPr>
    </xdr:pic>
    <xdr:clientData/>
  </xdr:twoCellAnchor>
  <xdr:twoCellAnchor>
    <xdr:from>
      <xdr:col>6</xdr:col>
      <xdr:colOff>19610</xdr:colOff>
      <xdr:row>11</xdr:row>
      <xdr:rowOff>80017</xdr:rowOff>
    </xdr:from>
    <xdr:to>
      <xdr:col>6</xdr:col>
      <xdr:colOff>423022</xdr:colOff>
      <xdr:row>11</xdr:row>
      <xdr:rowOff>336531</xdr:rowOff>
    </xdr:to>
    <xdr:pic>
      <xdr:nvPicPr>
        <xdr:cNvPr id="20" name="Picture 35">
          <a:extLst>
            <a:ext uri="{FF2B5EF4-FFF2-40B4-BE49-F238E27FC236}">
              <a16:creationId xmlns:a16="http://schemas.microsoft.com/office/drawing/2014/main" id="{1A213673-F17C-4B53-9488-599C297A8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5917490" y="3707137"/>
          <a:ext cx="403412" cy="25651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138953</xdr:colOff>
      <xdr:row>15</xdr:row>
      <xdr:rowOff>28575</xdr:rowOff>
    </xdr:from>
    <xdr:to>
      <xdr:col>6</xdr:col>
      <xdr:colOff>502523</xdr:colOff>
      <xdr:row>15</xdr:row>
      <xdr:rowOff>361950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6D8C3469-31AD-4422-8A2E-892A336C8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36833" y="5362575"/>
          <a:ext cx="36357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28574</xdr:colOff>
      <xdr:row>14</xdr:row>
      <xdr:rowOff>19176</xdr:rowOff>
    </xdr:from>
    <xdr:to>
      <xdr:col>6</xdr:col>
      <xdr:colOff>417427</xdr:colOff>
      <xdr:row>14</xdr:row>
      <xdr:rowOff>280145</xdr:rowOff>
    </xdr:to>
    <xdr:pic>
      <xdr:nvPicPr>
        <xdr:cNvPr id="22" name="Picture 17">
          <a:extLst>
            <a:ext uri="{FF2B5EF4-FFF2-40B4-BE49-F238E27FC236}">
              <a16:creationId xmlns:a16="http://schemas.microsoft.com/office/drawing/2014/main" id="{D1E22DED-0C01-43A5-8D86-0BD5C6C6F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>
        <a:xfrm>
          <a:off x="5926454" y="4926456"/>
          <a:ext cx="388853" cy="260969"/>
        </a:xfrm>
        <a:prstGeom prst="rect">
          <a:avLst/>
        </a:prstGeom>
        <a:noFill/>
      </xdr:spPr>
    </xdr:pic>
    <xdr:clientData/>
  </xdr:twoCellAnchor>
  <xdr:twoCellAnchor>
    <xdr:from>
      <xdr:col>6</xdr:col>
      <xdr:colOff>66675</xdr:colOff>
      <xdr:row>16</xdr:row>
      <xdr:rowOff>85725</xdr:rowOff>
    </xdr:from>
    <xdr:to>
      <xdr:col>6</xdr:col>
      <xdr:colOff>400050</xdr:colOff>
      <xdr:row>16</xdr:row>
      <xdr:rowOff>349623</xdr:rowOff>
    </xdr:to>
    <xdr:pic>
      <xdr:nvPicPr>
        <xdr:cNvPr id="23" name="Picture 34">
          <a:extLst>
            <a:ext uri="{FF2B5EF4-FFF2-40B4-BE49-F238E27FC236}">
              <a16:creationId xmlns:a16="http://schemas.microsoft.com/office/drawing/2014/main" id="{D1CDA868-604C-4916-87A5-67BC4DCCD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>
        <a:xfrm>
          <a:off x="5964555" y="5846445"/>
          <a:ext cx="333375" cy="263898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180417</xdr:colOff>
      <xdr:row>17</xdr:row>
      <xdr:rowOff>19050</xdr:rowOff>
    </xdr:from>
    <xdr:to>
      <xdr:col>6</xdr:col>
      <xdr:colOff>424335</xdr:colOff>
      <xdr:row>17</xdr:row>
      <xdr:rowOff>373439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295F36A2-F5EF-4C2C-8E06-920E0855C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78297" y="6206490"/>
          <a:ext cx="243918" cy="354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19</xdr:row>
      <xdr:rowOff>56080</xdr:rowOff>
    </xdr:from>
    <xdr:to>
      <xdr:col>6</xdr:col>
      <xdr:colOff>452979</xdr:colOff>
      <xdr:row>19</xdr:row>
      <xdr:rowOff>333375</xdr:rowOff>
    </xdr:to>
    <xdr:pic>
      <xdr:nvPicPr>
        <xdr:cNvPr id="25" name="Picture 81">
          <a:extLst>
            <a:ext uri="{FF2B5EF4-FFF2-40B4-BE49-F238E27FC236}">
              <a16:creationId xmlns:a16="http://schemas.microsoft.com/office/drawing/2014/main" id="{A20C82EC-189B-49A2-B528-504552E1F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>
        <a:xfrm>
          <a:off x="5974080" y="7096960"/>
          <a:ext cx="376779" cy="2772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104775</xdr:colOff>
      <xdr:row>20</xdr:row>
      <xdr:rowOff>38100</xdr:rowOff>
    </xdr:from>
    <xdr:to>
      <xdr:col>6</xdr:col>
      <xdr:colOff>581343</xdr:colOff>
      <xdr:row>20</xdr:row>
      <xdr:rowOff>400050</xdr:rowOff>
    </xdr:to>
    <xdr:pic>
      <xdr:nvPicPr>
        <xdr:cNvPr id="26" name="Picture 85">
          <a:extLst>
            <a:ext uri="{FF2B5EF4-FFF2-40B4-BE49-F238E27FC236}">
              <a16:creationId xmlns:a16="http://schemas.microsoft.com/office/drawing/2014/main" id="{C8BE969A-6E2C-4D3A-8296-4C8C88E64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>
        <a:xfrm>
          <a:off x="6002655" y="7505700"/>
          <a:ext cx="476568" cy="3619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76201</xdr:colOff>
      <xdr:row>22</xdr:row>
      <xdr:rowOff>57150</xdr:rowOff>
    </xdr:from>
    <xdr:to>
      <xdr:col>6</xdr:col>
      <xdr:colOff>582961</xdr:colOff>
      <xdr:row>22</xdr:row>
      <xdr:rowOff>413658</xdr:rowOff>
    </xdr:to>
    <xdr:pic>
      <xdr:nvPicPr>
        <xdr:cNvPr id="27" name="Picture 77">
          <a:extLst>
            <a:ext uri="{FF2B5EF4-FFF2-40B4-BE49-F238E27FC236}">
              <a16:creationId xmlns:a16="http://schemas.microsoft.com/office/drawing/2014/main" id="{C3945CA7-5918-4C9E-B906-EE9B4F724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>
        <a:xfrm>
          <a:off x="5974081" y="8378190"/>
          <a:ext cx="506760" cy="356508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142875</xdr:colOff>
      <xdr:row>25</xdr:row>
      <xdr:rowOff>38100</xdr:rowOff>
    </xdr:from>
    <xdr:to>
      <xdr:col>6</xdr:col>
      <xdr:colOff>385669</xdr:colOff>
      <xdr:row>25</xdr:row>
      <xdr:rowOff>371475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63B9AE13-7AC9-43C0-9AA3-6CA661A57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40755" y="9639300"/>
          <a:ext cx="242794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38661</xdr:colOff>
      <xdr:row>26</xdr:row>
      <xdr:rowOff>0</xdr:rowOff>
    </xdr:from>
    <xdr:to>
      <xdr:col>6</xdr:col>
      <xdr:colOff>471783</xdr:colOff>
      <xdr:row>26</xdr:row>
      <xdr:rowOff>302558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291D041-6B0E-4C42-B240-FE2FF0A4A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36541" y="10027920"/>
          <a:ext cx="433122" cy="302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56028</xdr:colOff>
      <xdr:row>27</xdr:row>
      <xdr:rowOff>0</xdr:rowOff>
    </xdr:from>
    <xdr:to>
      <xdr:col>6</xdr:col>
      <xdr:colOff>500909</xdr:colOff>
      <xdr:row>27</xdr:row>
      <xdr:rowOff>370916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F5AABEAF-463E-4F8F-B2BB-E5C305946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53908" y="10454640"/>
          <a:ext cx="444881" cy="3709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133350</xdr:colOff>
      <xdr:row>33</xdr:row>
      <xdr:rowOff>29631</xdr:rowOff>
    </xdr:from>
    <xdr:to>
      <xdr:col>6</xdr:col>
      <xdr:colOff>516739</xdr:colOff>
      <xdr:row>33</xdr:row>
      <xdr:rowOff>409575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A79FDC76-88C5-4928-A0B0-EC70005B9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31230" y="13044591"/>
          <a:ext cx="383389" cy="379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34</xdr:row>
      <xdr:rowOff>19050</xdr:rowOff>
    </xdr:from>
    <xdr:to>
      <xdr:col>6</xdr:col>
      <xdr:colOff>515620</xdr:colOff>
      <xdr:row>34</xdr:row>
      <xdr:rowOff>396240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30124171-321D-48C3-A090-4AB540003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93130" y="13460730"/>
          <a:ext cx="420370" cy="377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104776</xdr:colOff>
      <xdr:row>32</xdr:row>
      <xdr:rowOff>0</xdr:rowOff>
    </xdr:from>
    <xdr:to>
      <xdr:col>6</xdr:col>
      <xdr:colOff>523876</xdr:colOff>
      <xdr:row>33</xdr:row>
      <xdr:rowOff>0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966A43DD-BB4E-4C6F-94E7-D703959C5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02656" y="12588240"/>
          <a:ext cx="419100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6</xdr:row>
      <xdr:rowOff>0</xdr:rowOff>
    </xdr:from>
    <xdr:to>
      <xdr:col>42</xdr:col>
      <xdr:colOff>615094</xdr:colOff>
      <xdr:row>15</xdr:row>
      <xdr:rowOff>409038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778EAB63-93B1-4E87-8B5A-ABAB0B514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7538680" y="1493520"/>
          <a:ext cx="6787295" cy="42495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121920</xdr:colOff>
      <xdr:row>5</xdr:row>
      <xdr:rowOff>59690</xdr:rowOff>
    </xdr:from>
    <xdr:to>
      <xdr:col>6</xdr:col>
      <xdr:colOff>352425</xdr:colOff>
      <xdr:row>5</xdr:row>
      <xdr:rowOff>422910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6EBF14CA-C1D3-4F70-9BEE-30F1FBC78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73320" y="2049357"/>
          <a:ext cx="230505" cy="363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53975</xdr:colOff>
      <xdr:row>8</xdr:row>
      <xdr:rowOff>0</xdr:rowOff>
    </xdr:from>
    <xdr:to>
      <xdr:col>6</xdr:col>
      <xdr:colOff>480695</xdr:colOff>
      <xdr:row>9</xdr:row>
      <xdr:rowOff>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A2A8653B-CE3D-4FAF-91AC-24714995A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4055" y="16565880"/>
          <a:ext cx="426720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107950</xdr:colOff>
      <xdr:row>7</xdr:row>
      <xdr:rowOff>83820</xdr:rowOff>
    </xdr:from>
    <xdr:to>
      <xdr:col>6</xdr:col>
      <xdr:colOff>384810</xdr:colOff>
      <xdr:row>7</xdr:row>
      <xdr:rowOff>382270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97716903-9350-4D22-B2AB-8C701763D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8030" y="16222980"/>
          <a:ext cx="27686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109220</xdr:colOff>
      <xdr:row>6</xdr:row>
      <xdr:rowOff>48895</xdr:rowOff>
    </xdr:from>
    <xdr:to>
      <xdr:col>6</xdr:col>
      <xdr:colOff>468630</xdr:colOff>
      <xdr:row>6</xdr:row>
      <xdr:rowOff>347345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2EF7DDF4-2058-474E-BC28-1CD104C2B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9300" y="15761335"/>
          <a:ext cx="35941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12</xdr:row>
      <xdr:rowOff>81280</xdr:rowOff>
    </xdr:from>
    <xdr:to>
      <xdr:col>6</xdr:col>
      <xdr:colOff>511810</xdr:colOff>
      <xdr:row>12</xdr:row>
      <xdr:rowOff>367030</xdr:rowOff>
    </xdr:to>
    <xdr:pic>
      <xdr:nvPicPr>
        <xdr:cNvPr id="28" name="Picture 64">
          <a:extLst>
            <a:ext uri="{FF2B5EF4-FFF2-40B4-BE49-F238E27FC236}">
              <a16:creationId xmlns:a16="http://schemas.microsoft.com/office/drawing/2014/main" id="{465C6FCF-6265-44F1-A982-5419AE132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4495800" y="18780760"/>
          <a:ext cx="466090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116840</xdr:colOff>
      <xdr:row>13</xdr:row>
      <xdr:rowOff>27305</xdr:rowOff>
    </xdr:from>
    <xdr:to>
      <xdr:col>6</xdr:col>
      <xdr:colOff>297815</xdr:colOff>
      <xdr:row>14</xdr:row>
      <xdr:rowOff>4022</xdr:rowOff>
    </xdr:to>
    <xdr:pic>
      <xdr:nvPicPr>
        <xdr:cNvPr id="29" name="Picture 65">
          <a:extLst>
            <a:ext uri="{FF2B5EF4-FFF2-40B4-BE49-F238E27FC236}">
              <a16:creationId xmlns:a16="http://schemas.microsoft.com/office/drawing/2014/main" id="{591F1802-87DB-4D03-BB51-5C5FD44BA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4566920" y="19153505"/>
          <a:ext cx="180975" cy="403437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109855</xdr:colOff>
      <xdr:row>14</xdr:row>
      <xdr:rowOff>48260</xdr:rowOff>
    </xdr:from>
    <xdr:to>
      <xdr:col>6</xdr:col>
      <xdr:colOff>370840</xdr:colOff>
      <xdr:row>14</xdr:row>
      <xdr:rowOff>316230</xdr:rowOff>
    </xdr:to>
    <xdr:pic>
      <xdr:nvPicPr>
        <xdr:cNvPr id="30" name="Picture 66">
          <a:extLst>
            <a:ext uri="{FF2B5EF4-FFF2-40B4-BE49-F238E27FC236}">
              <a16:creationId xmlns:a16="http://schemas.microsoft.com/office/drawing/2014/main" id="{FEB92FAB-C665-4D1C-9AFD-2272499D1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4559935" y="19601180"/>
          <a:ext cx="260985" cy="26797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142875</xdr:colOff>
      <xdr:row>2</xdr:row>
      <xdr:rowOff>38100</xdr:rowOff>
    </xdr:from>
    <xdr:to>
      <xdr:col>6</xdr:col>
      <xdr:colOff>385669</xdr:colOff>
      <xdr:row>2</xdr:row>
      <xdr:rowOff>371475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C091E9B8-9CA1-43A1-8849-88189E62E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2955" y="13190220"/>
          <a:ext cx="242794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55595</xdr:colOff>
      <xdr:row>3</xdr:row>
      <xdr:rowOff>50800</xdr:rowOff>
    </xdr:from>
    <xdr:to>
      <xdr:col>6</xdr:col>
      <xdr:colOff>488717</xdr:colOff>
      <xdr:row>3</xdr:row>
      <xdr:rowOff>353358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C75883A7-D933-4C67-96AD-5CC9F1C04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9062" y="1244600"/>
          <a:ext cx="433122" cy="302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47561</xdr:colOff>
      <xdr:row>4</xdr:row>
      <xdr:rowOff>25400</xdr:rowOff>
    </xdr:from>
    <xdr:to>
      <xdr:col>6</xdr:col>
      <xdr:colOff>492442</xdr:colOff>
      <xdr:row>4</xdr:row>
      <xdr:rowOff>360680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C8680194-E570-4056-96A7-34CFC2E07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1028" y="2489200"/>
          <a:ext cx="444881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133350</xdr:colOff>
      <xdr:row>10</xdr:row>
      <xdr:rowOff>29631</xdr:rowOff>
    </xdr:from>
    <xdr:to>
      <xdr:col>6</xdr:col>
      <xdr:colOff>516739</xdr:colOff>
      <xdr:row>10</xdr:row>
      <xdr:rowOff>409575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F1410CC2-F831-4904-BEF6-061804DB5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3430" y="17448951"/>
          <a:ext cx="383389" cy="379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11</xdr:row>
      <xdr:rowOff>19050</xdr:rowOff>
    </xdr:from>
    <xdr:to>
      <xdr:col>6</xdr:col>
      <xdr:colOff>515620</xdr:colOff>
      <xdr:row>11</xdr:row>
      <xdr:rowOff>396240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F1208900-102A-4D69-AAFF-DC34E7B95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5330" y="18291810"/>
          <a:ext cx="420370" cy="377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104776</xdr:colOff>
      <xdr:row>8</xdr:row>
      <xdr:rowOff>419100</xdr:rowOff>
    </xdr:from>
    <xdr:to>
      <xdr:col>6</xdr:col>
      <xdr:colOff>523876</xdr:colOff>
      <xdr:row>10</xdr:row>
      <xdr:rowOff>1484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4BEE07B1-5397-40FD-B321-2DB7FA365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5356" y="45438060"/>
          <a:ext cx="419100" cy="432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56515</xdr:colOff>
      <xdr:row>1</xdr:row>
      <xdr:rowOff>48895</xdr:rowOff>
    </xdr:from>
    <xdr:to>
      <xdr:col>6</xdr:col>
      <xdr:colOff>292735</xdr:colOff>
      <xdr:row>1</xdr:row>
      <xdr:rowOff>48895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17FF765-5E9D-4620-857F-42DA4EEC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6595" y="399415"/>
          <a:ext cx="23622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4</xdr:row>
      <xdr:rowOff>81280</xdr:rowOff>
    </xdr:from>
    <xdr:to>
      <xdr:col>6</xdr:col>
      <xdr:colOff>417830</xdr:colOff>
      <xdr:row>4</xdr:row>
      <xdr:rowOff>358775</xdr:rowOff>
    </xdr:to>
    <xdr:pic>
      <xdr:nvPicPr>
        <xdr:cNvPr id="3" name="Picture 21">
          <a:extLst>
            <a:ext uri="{FF2B5EF4-FFF2-40B4-BE49-F238E27FC236}">
              <a16:creationId xmlns:a16="http://schemas.microsoft.com/office/drawing/2014/main" id="{A2EC5499-2E27-48D9-9AB2-A218D536F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505960" y="1711960"/>
          <a:ext cx="361950" cy="2774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24765</xdr:colOff>
      <xdr:row>6</xdr:row>
      <xdr:rowOff>123825</xdr:rowOff>
    </xdr:from>
    <xdr:to>
      <xdr:col>6</xdr:col>
      <xdr:colOff>415290</xdr:colOff>
      <xdr:row>6</xdr:row>
      <xdr:rowOff>326390</xdr:rowOff>
    </xdr:to>
    <xdr:pic>
      <xdr:nvPicPr>
        <xdr:cNvPr id="4" name="Picture 24">
          <a:extLst>
            <a:ext uri="{FF2B5EF4-FFF2-40B4-BE49-F238E27FC236}">
              <a16:creationId xmlns:a16="http://schemas.microsoft.com/office/drawing/2014/main" id="{8D7E81A8-3584-4D40-B4C7-CB8A2AF5A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4474845" y="2607945"/>
          <a:ext cx="390525" cy="2025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76835</xdr:colOff>
      <xdr:row>8</xdr:row>
      <xdr:rowOff>84455</xdr:rowOff>
    </xdr:from>
    <xdr:to>
      <xdr:col>6</xdr:col>
      <xdr:colOff>386080</xdr:colOff>
      <xdr:row>8</xdr:row>
      <xdr:rowOff>317500</xdr:rowOff>
    </xdr:to>
    <xdr:pic>
      <xdr:nvPicPr>
        <xdr:cNvPr id="5" name="Picture 30">
          <a:extLst>
            <a:ext uri="{FF2B5EF4-FFF2-40B4-BE49-F238E27FC236}">
              <a16:creationId xmlns:a16="http://schemas.microsoft.com/office/drawing/2014/main" id="{27D48AE2-5DA1-40AA-BA15-B8303C90E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526915" y="3422015"/>
          <a:ext cx="309245" cy="2330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45720</xdr:colOff>
      <xdr:row>10</xdr:row>
      <xdr:rowOff>79375</xdr:rowOff>
    </xdr:from>
    <xdr:to>
      <xdr:col>6</xdr:col>
      <xdr:colOff>399415</xdr:colOff>
      <xdr:row>10</xdr:row>
      <xdr:rowOff>306070</xdr:rowOff>
    </xdr:to>
    <xdr:pic>
      <xdr:nvPicPr>
        <xdr:cNvPr id="6" name="Picture 34">
          <a:extLst>
            <a:ext uri="{FF2B5EF4-FFF2-40B4-BE49-F238E27FC236}">
              <a16:creationId xmlns:a16="http://schemas.microsoft.com/office/drawing/2014/main" id="{04D28889-ACB7-44A6-83D9-F4784F323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4495800" y="4270375"/>
          <a:ext cx="353695" cy="2266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24765</xdr:colOff>
      <xdr:row>12</xdr:row>
      <xdr:rowOff>145415</xdr:rowOff>
    </xdr:from>
    <xdr:to>
      <xdr:col>6</xdr:col>
      <xdr:colOff>497205</xdr:colOff>
      <xdr:row>12</xdr:row>
      <xdr:rowOff>267970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52A6F147-AC7D-4BF9-BBBD-62C59065D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4845" y="5189855"/>
          <a:ext cx="472440" cy="122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13</xdr:row>
      <xdr:rowOff>39370</xdr:rowOff>
    </xdr:from>
    <xdr:to>
      <xdr:col>6</xdr:col>
      <xdr:colOff>332740</xdr:colOff>
      <xdr:row>13</xdr:row>
      <xdr:rowOff>423545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2C5CDA8D-343D-4608-A815-34CB606C4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8505" y="5510530"/>
          <a:ext cx="234315" cy="384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14</xdr:row>
      <xdr:rowOff>130175</xdr:rowOff>
    </xdr:from>
    <xdr:to>
      <xdr:col>6</xdr:col>
      <xdr:colOff>348615</xdr:colOff>
      <xdr:row>14</xdr:row>
      <xdr:rowOff>306070</xdr:rowOff>
    </xdr:to>
    <xdr:pic>
      <xdr:nvPicPr>
        <xdr:cNvPr id="9" name="Picture 17">
          <a:extLst>
            <a:ext uri="{FF2B5EF4-FFF2-40B4-BE49-F238E27FC236}">
              <a16:creationId xmlns:a16="http://schemas.microsoft.com/office/drawing/2014/main" id="{F92CDE80-C007-4554-80F8-A88AE3AD2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4535805" y="6028055"/>
          <a:ext cx="262890" cy="1758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140335</xdr:colOff>
      <xdr:row>16</xdr:row>
      <xdr:rowOff>78105</xdr:rowOff>
    </xdr:from>
    <xdr:to>
      <xdr:col>6</xdr:col>
      <xdr:colOff>491490</xdr:colOff>
      <xdr:row>16</xdr:row>
      <xdr:rowOff>369570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EF5A3292-04C0-4609-8CDF-0DB9FFBAD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0415" y="6829425"/>
          <a:ext cx="351155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24130</xdr:colOff>
      <xdr:row>18</xdr:row>
      <xdr:rowOff>19050</xdr:rowOff>
    </xdr:from>
    <xdr:to>
      <xdr:col>6</xdr:col>
      <xdr:colOff>400050</xdr:colOff>
      <xdr:row>18</xdr:row>
      <xdr:rowOff>361950</xdr:rowOff>
    </xdr:to>
    <xdr:pic>
      <xdr:nvPicPr>
        <xdr:cNvPr id="11" name="Picture 33">
          <a:extLst>
            <a:ext uri="{FF2B5EF4-FFF2-40B4-BE49-F238E27FC236}">
              <a16:creationId xmlns:a16="http://schemas.microsoft.com/office/drawing/2014/main" id="{E97DA4F8-A648-4B0C-8C82-F74E051DF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4474210" y="7623810"/>
          <a:ext cx="375920" cy="3429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98425</xdr:colOff>
      <xdr:row>20</xdr:row>
      <xdr:rowOff>27305</xdr:rowOff>
    </xdr:from>
    <xdr:to>
      <xdr:col>6</xdr:col>
      <xdr:colOff>359410</xdr:colOff>
      <xdr:row>20</xdr:row>
      <xdr:rowOff>411480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424D4714-EC71-45D6-8880-27D0EF961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8505" y="8485505"/>
          <a:ext cx="260985" cy="384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159385</xdr:colOff>
      <xdr:row>23</xdr:row>
      <xdr:rowOff>131445</xdr:rowOff>
    </xdr:from>
    <xdr:to>
      <xdr:col>6</xdr:col>
      <xdr:colOff>492760</xdr:colOff>
      <xdr:row>23</xdr:row>
      <xdr:rowOff>377190</xdr:rowOff>
    </xdr:to>
    <xdr:pic>
      <xdr:nvPicPr>
        <xdr:cNvPr id="13" name="Picture 80">
          <a:extLst>
            <a:ext uri="{FF2B5EF4-FFF2-40B4-BE49-F238E27FC236}">
              <a16:creationId xmlns:a16="http://schemas.microsoft.com/office/drawing/2014/main" id="{BD237D4B-9907-477D-97DA-46CB14AF2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4609465" y="9869805"/>
          <a:ext cx="333375" cy="2457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99060</xdr:colOff>
      <xdr:row>22</xdr:row>
      <xdr:rowOff>155575</xdr:rowOff>
    </xdr:from>
    <xdr:to>
      <xdr:col>6</xdr:col>
      <xdr:colOff>523240</xdr:colOff>
      <xdr:row>22</xdr:row>
      <xdr:rowOff>380365</xdr:rowOff>
    </xdr:to>
    <xdr:pic>
      <xdr:nvPicPr>
        <xdr:cNvPr id="14" name="Picture 62">
          <a:extLst>
            <a:ext uri="{FF2B5EF4-FFF2-40B4-BE49-F238E27FC236}">
              <a16:creationId xmlns:a16="http://schemas.microsoft.com/office/drawing/2014/main" id="{90A6F4D8-4125-4AF1-92A2-50F8FCC20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4549140" y="9467215"/>
          <a:ext cx="424180" cy="224790"/>
        </a:xfrm>
        <a:prstGeom prst="rect">
          <a:avLst/>
        </a:prstGeom>
        <a:noFill/>
      </xdr:spPr>
    </xdr:pic>
    <xdr:clientData/>
  </xdr:twoCellAnchor>
  <xdr:twoCellAnchor>
    <xdr:from>
      <xdr:col>6</xdr:col>
      <xdr:colOff>77470</xdr:colOff>
      <xdr:row>25</xdr:row>
      <xdr:rowOff>92075</xdr:rowOff>
    </xdr:from>
    <xdr:to>
      <xdr:col>6</xdr:col>
      <xdr:colOff>464185</xdr:colOff>
      <xdr:row>25</xdr:row>
      <xdr:rowOff>382905</xdr:rowOff>
    </xdr:to>
    <xdr:pic>
      <xdr:nvPicPr>
        <xdr:cNvPr id="15" name="Picture 84">
          <a:extLst>
            <a:ext uri="{FF2B5EF4-FFF2-40B4-BE49-F238E27FC236}">
              <a16:creationId xmlns:a16="http://schemas.microsoft.com/office/drawing/2014/main" id="{9A3604CA-6776-4157-BECD-73E4FA902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4527550" y="10683875"/>
          <a:ext cx="386715" cy="29083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161925</xdr:colOff>
      <xdr:row>1</xdr:row>
      <xdr:rowOff>28575</xdr:rowOff>
    </xdr:from>
    <xdr:to>
      <xdr:col>6</xdr:col>
      <xdr:colOff>348615</xdr:colOff>
      <xdr:row>1</xdr:row>
      <xdr:rowOff>409575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546CBD39-12FA-49DE-9D2F-004BFF2FF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2005" y="379095"/>
          <a:ext cx="18669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119380</xdr:colOff>
      <xdr:row>27</xdr:row>
      <xdr:rowOff>100965</xdr:rowOff>
    </xdr:from>
    <xdr:to>
      <xdr:col>6</xdr:col>
      <xdr:colOff>448310</xdr:colOff>
      <xdr:row>27</xdr:row>
      <xdr:rowOff>394335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79C61988-0D72-4C72-B7EF-33C4815AA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9460" y="11546205"/>
          <a:ext cx="328930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24130</xdr:colOff>
      <xdr:row>28</xdr:row>
      <xdr:rowOff>92075</xdr:rowOff>
    </xdr:from>
    <xdr:to>
      <xdr:col>6</xdr:col>
      <xdr:colOff>498475</xdr:colOff>
      <xdr:row>28</xdr:row>
      <xdr:rowOff>339725</xdr:rowOff>
    </xdr:to>
    <xdr:pic>
      <xdr:nvPicPr>
        <xdr:cNvPr id="18" name="Picture 75">
          <a:extLst>
            <a:ext uri="{FF2B5EF4-FFF2-40B4-BE49-F238E27FC236}">
              <a16:creationId xmlns:a16="http://schemas.microsoft.com/office/drawing/2014/main" id="{580ABC94-3AC1-43B6-ABC6-2819CA0F8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4474210" y="11964035"/>
          <a:ext cx="474345" cy="2476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130175</xdr:colOff>
      <xdr:row>30</xdr:row>
      <xdr:rowOff>37465</xdr:rowOff>
    </xdr:from>
    <xdr:to>
      <xdr:col>6</xdr:col>
      <xdr:colOff>389890</xdr:colOff>
      <xdr:row>30</xdr:row>
      <xdr:rowOff>396875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6C99EB6B-80A4-42CA-9546-CFA28261B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0255" y="12762865"/>
          <a:ext cx="259715" cy="359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56515</xdr:colOff>
      <xdr:row>34</xdr:row>
      <xdr:rowOff>95250</xdr:rowOff>
    </xdr:from>
    <xdr:to>
      <xdr:col>6</xdr:col>
      <xdr:colOff>527685</xdr:colOff>
      <xdr:row>34</xdr:row>
      <xdr:rowOff>327025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1638D9E-DB3D-4926-BE1F-7C918EA76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6595" y="14527530"/>
          <a:ext cx="471170" cy="231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121920</xdr:colOff>
      <xdr:row>36</xdr:row>
      <xdr:rowOff>59690</xdr:rowOff>
    </xdr:from>
    <xdr:to>
      <xdr:col>6</xdr:col>
      <xdr:colOff>352425</xdr:colOff>
      <xdr:row>36</xdr:row>
      <xdr:rowOff>422910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C38B5FD1-6275-4572-BD9F-D04284CF3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00" y="15345410"/>
          <a:ext cx="230505" cy="363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53975</xdr:colOff>
      <xdr:row>39</xdr:row>
      <xdr:rowOff>0</xdr:rowOff>
    </xdr:from>
    <xdr:to>
      <xdr:col>6</xdr:col>
      <xdr:colOff>480695</xdr:colOff>
      <xdr:row>40</xdr:row>
      <xdr:rowOff>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A20CB059-F408-49AA-B719-7E8F2072A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4055" y="16565880"/>
          <a:ext cx="426720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107950</xdr:colOff>
      <xdr:row>38</xdr:row>
      <xdr:rowOff>83820</xdr:rowOff>
    </xdr:from>
    <xdr:to>
      <xdr:col>6</xdr:col>
      <xdr:colOff>384810</xdr:colOff>
      <xdr:row>38</xdr:row>
      <xdr:rowOff>382270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CA3DE7B8-9D44-46F0-98A7-E1392000C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8030" y="16222980"/>
          <a:ext cx="27686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32</xdr:row>
      <xdr:rowOff>90805</xdr:rowOff>
    </xdr:from>
    <xdr:to>
      <xdr:col>6</xdr:col>
      <xdr:colOff>439420</xdr:colOff>
      <xdr:row>32</xdr:row>
      <xdr:rowOff>336550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DCE6D632-4F6A-4E79-BA18-63FF396C8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6755" y="13669645"/>
          <a:ext cx="372745" cy="245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109220</xdr:colOff>
      <xdr:row>37</xdr:row>
      <xdr:rowOff>48895</xdr:rowOff>
    </xdr:from>
    <xdr:to>
      <xdr:col>6</xdr:col>
      <xdr:colOff>468630</xdr:colOff>
      <xdr:row>37</xdr:row>
      <xdr:rowOff>347345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76A2D83E-5974-4E2C-8764-D07285C09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9300" y="15761335"/>
          <a:ext cx="35941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165735</xdr:colOff>
      <xdr:row>41</xdr:row>
      <xdr:rowOff>27940</xdr:rowOff>
    </xdr:from>
    <xdr:to>
      <xdr:col>6</xdr:col>
      <xdr:colOff>350520</xdr:colOff>
      <xdr:row>41</xdr:row>
      <xdr:rowOff>384175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CB0B8D2D-5775-4CF5-99F3-286A609E3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5815" y="17020540"/>
          <a:ext cx="184785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160655</xdr:colOff>
      <xdr:row>43</xdr:row>
      <xdr:rowOff>34925</xdr:rowOff>
    </xdr:from>
    <xdr:to>
      <xdr:col>6</xdr:col>
      <xdr:colOff>498475</xdr:colOff>
      <xdr:row>43</xdr:row>
      <xdr:rowOff>339090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744915D3-CBE2-4E39-B40C-ACDDF0676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0735" y="17880965"/>
          <a:ext cx="33782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45</xdr:row>
      <xdr:rowOff>81280</xdr:rowOff>
    </xdr:from>
    <xdr:to>
      <xdr:col>6</xdr:col>
      <xdr:colOff>511810</xdr:colOff>
      <xdr:row>45</xdr:row>
      <xdr:rowOff>367030</xdr:rowOff>
    </xdr:to>
    <xdr:pic>
      <xdr:nvPicPr>
        <xdr:cNvPr id="28" name="Picture 64">
          <a:extLst>
            <a:ext uri="{FF2B5EF4-FFF2-40B4-BE49-F238E27FC236}">
              <a16:creationId xmlns:a16="http://schemas.microsoft.com/office/drawing/2014/main" id="{0FD0A476-C0B1-4222-BE9B-01785CBE3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>
        <a:xfrm>
          <a:off x="4495800" y="18780760"/>
          <a:ext cx="466090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116840</xdr:colOff>
      <xdr:row>46</xdr:row>
      <xdr:rowOff>27305</xdr:rowOff>
    </xdr:from>
    <xdr:to>
      <xdr:col>6</xdr:col>
      <xdr:colOff>297815</xdr:colOff>
      <xdr:row>47</xdr:row>
      <xdr:rowOff>4022</xdr:rowOff>
    </xdr:to>
    <xdr:pic>
      <xdr:nvPicPr>
        <xdr:cNvPr id="29" name="Picture 65">
          <a:extLst>
            <a:ext uri="{FF2B5EF4-FFF2-40B4-BE49-F238E27FC236}">
              <a16:creationId xmlns:a16="http://schemas.microsoft.com/office/drawing/2014/main" id="{BE085ABA-C758-4B78-ACCC-F2E38A96C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>
        <a:xfrm>
          <a:off x="4566920" y="19153505"/>
          <a:ext cx="180975" cy="403437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109855</xdr:colOff>
      <xdr:row>47</xdr:row>
      <xdr:rowOff>48260</xdr:rowOff>
    </xdr:from>
    <xdr:to>
      <xdr:col>6</xdr:col>
      <xdr:colOff>370840</xdr:colOff>
      <xdr:row>47</xdr:row>
      <xdr:rowOff>316230</xdr:rowOff>
    </xdr:to>
    <xdr:pic>
      <xdr:nvPicPr>
        <xdr:cNvPr id="30" name="Picture 66">
          <a:extLst>
            <a:ext uri="{FF2B5EF4-FFF2-40B4-BE49-F238E27FC236}">
              <a16:creationId xmlns:a16="http://schemas.microsoft.com/office/drawing/2014/main" id="{AA498CE3-48FD-484B-B136-704455ABF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>
        <a:xfrm>
          <a:off x="4559935" y="19601180"/>
          <a:ext cx="260985" cy="26797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38101</xdr:colOff>
      <xdr:row>2</xdr:row>
      <xdr:rowOff>66675</xdr:rowOff>
    </xdr:from>
    <xdr:to>
      <xdr:col>6</xdr:col>
      <xdr:colOff>350521</xdr:colOff>
      <xdr:row>2</xdr:row>
      <xdr:rowOff>402666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6E159EC-A867-4985-AD81-B4EFF9022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488181" y="843915"/>
          <a:ext cx="312420" cy="335991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3</xdr:row>
      <xdr:rowOff>19050</xdr:rowOff>
    </xdr:from>
    <xdr:to>
      <xdr:col>6</xdr:col>
      <xdr:colOff>300044</xdr:colOff>
      <xdr:row>3</xdr:row>
      <xdr:rowOff>358140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83C70E9D-6F91-4E50-94D9-2D975FFB2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497705" y="1223010"/>
          <a:ext cx="252419" cy="339090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5</xdr:row>
      <xdr:rowOff>57150</xdr:rowOff>
    </xdr:from>
    <xdr:to>
      <xdr:col>6</xdr:col>
      <xdr:colOff>468942</xdr:colOff>
      <xdr:row>5</xdr:row>
      <xdr:rowOff>380974</xdr:rowOff>
    </xdr:to>
    <xdr:pic>
      <xdr:nvPicPr>
        <xdr:cNvPr id="33" name="Picture 22">
          <a:extLst>
            <a:ext uri="{FF2B5EF4-FFF2-40B4-BE49-F238E27FC236}">
              <a16:creationId xmlns:a16="http://schemas.microsoft.com/office/drawing/2014/main" id="{4169ED48-1179-4BD5-A8CC-69F1FD83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>
        <a:xfrm>
          <a:off x="4526280" y="2114550"/>
          <a:ext cx="392742" cy="323824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7</xdr:row>
      <xdr:rowOff>85725</xdr:rowOff>
    </xdr:from>
    <xdr:to>
      <xdr:col>6</xdr:col>
      <xdr:colOff>471488</xdr:colOff>
      <xdr:row>7</xdr:row>
      <xdr:rowOff>419100</xdr:rowOff>
    </xdr:to>
    <xdr:pic>
      <xdr:nvPicPr>
        <xdr:cNvPr id="34" name="Picture 27">
          <a:extLst>
            <a:ext uri="{FF2B5EF4-FFF2-40B4-BE49-F238E27FC236}">
              <a16:creationId xmlns:a16="http://schemas.microsoft.com/office/drawing/2014/main" id="{1CEB33D5-08CC-47F4-9188-F19882553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>
        <a:xfrm>
          <a:off x="4507230" y="2996565"/>
          <a:ext cx="414338" cy="3333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66675</xdr:colOff>
      <xdr:row>9</xdr:row>
      <xdr:rowOff>19050</xdr:rowOff>
    </xdr:from>
    <xdr:to>
      <xdr:col>6</xdr:col>
      <xdr:colOff>482170</xdr:colOff>
      <xdr:row>9</xdr:row>
      <xdr:rowOff>357717</xdr:rowOff>
    </xdr:to>
    <xdr:pic>
      <xdr:nvPicPr>
        <xdr:cNvPr id="35" name="Picture 31">
          <a:extLst>
            <a:ext uri="{FF2B5EF4-FFF2-40B4-BE49-F238E27FC236}">
              <a16:creationId xmlns:a16="http://schemas.microsoft.com/office/drawing/2014/main" id="{E0646029-18B3-4F9A-95D2-8355D09CD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>
        <a:xfrm>
          <a:off x="4516755" y="3783330"/>
          <a:ext cx="415495" cy="338667"/>
        </a:xfrm>
        <a:prstGeom prst="rect">
          <a:avLst/>
        </a:prstGeom>
        <a:noFill/>
      </xdr:spPr>
    </xdr:pic>
    <xdr:clientData/>
  </xdr:twoCellAnchor>
  <xdr:twoCellAnchor>
    <xdr:from>
      <xdr:col>6</xdr:col>
      <xdr:colOff>19610</xdr:colOff>
      <xdr:row>11</xdr:row>
      <xdr:rowOff>80017</xdr:rowOff>
    </xdr:from>
    <xdr:to>
      <xdr:col>6</xdr:col>
      <xdr:colOff>423022</xdr:colOff>
      <xdr:row>11</xdr:row>
      <xdr:rowOff>336531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CCD17D52-F7F8-49E1-90B7-94B00D648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xfrm>
          <a:off x="4469690" y="4697737"/>
          <a:ext cx="403412" cy="25651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138953</xdr:colOff>
      <xdr:row>17</xdr:row>
      <xdr:rowOff>28575</xdr:rowOff>
    </xdr:from>
    <xdr:to>
      <xdr:col>6</xdr:col>
      <xdr:colOff>502523</xdr:colOff>
      <xdr:row>17</xdr:row>
      <xdr:rowOff>381000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4C4515D3-7FBC-450C-9271-023475D9F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9033" y="7206615"/>
          <a:ext cx="36357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28574</xdr:colOff>
      <xdr:row>15</xdr:row>
      <xdr:rowOff>19176</xdr:rowOff>
    </xdr:from>
    <xdr:to>
      <xdr:col>6</xdr:col>
      <xdr:colOff>417427</xdr:colOff>
      <xdr:row>15</xdr:row>
      <xdr:rowOff>280145</xdr:rowOff>
    </xdr:to>
    <xdr:pic>
      <xdr:nvPicPr>
        <xdr:cNvPr id="38" name="Picture 17">
          <a:extLst>
            <a:ext uri="{FF2B5EF4-FFF2-40B4-BE49-F238E27FC236}">
              <a16:creationId xmlns:a16="http://schemas.microsoft.com/office/drawing/2014/main" id="{A7282498-19B4-400E-952E-3113408C8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4478654" y="6343776"/>
          <a:ext cx="388853" cy="260969"/>
        </a:xfrm>
        <a:prstGeom prst="rect">
          <a:avLst/>
        </a:prstGeom>
        <a:noFill/>
      </xdr:spPr>
    </xdr:pic>
    <xdr:clientData/>
  </xdr:twoCellAnchor>
  <xdr:twoCellAnchor>
    <xdr:from>
      <xdr:col>6</xdr:col>
      <xdr:colOff>66675</xdr:colOff>
      <xdr:row>19</xdr:row>
      <xdr:rowOff>85725</xdr:rowOff>
    </xdr:from>
    <xdr:to>
      <xdr:col>6</xdr:col>
      <xdr:colOff>400050</xdr:colOff>
      <xdr:row>19</xdr:row>
      <xdr:rowOff>349623</xdr:rowOff>
    </xdr:to>
    <xdr:pic>
      <xdr:nvPicPr>
        <xdr:cNvPr id="39" name="Picture 34">
          <a:extLst>
            <a:ext uri="{FF2B5EF4-FFF2-40B4-BE49-F238E27FC236}">
              <a16:creationId xmlns:a16="http://schemas.microsoft.com/office/drawing/2014/main" id="{27E0A9E5-E1F2-4EA9-9450-C8E28D9DF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>
        <a:xfrm>
          <a:off x="4516755" y="8117205"/>
          <a:ext cx="333375" cy="263898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180417</xdr:colOff>
      <xdr:row>21</xdr:row>
      <xdr:rowOff>19050</xdr:rowOff>
    </xdr:from>
    <xdr:to>
      <xdr:col>6</xdr:col>
      <xdr:colOff>424335</xdr:colOff>
      <xdr:row>21</xdr:row>
      <xdr:rowOff>373439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8841764-55C8-47E1-A5DB-0CF4BEF38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0497" y="8903970"/>
          <a:ext cx="243918" cy="354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24</xdr:row>
      <xdr:rowOff>56080</xdr:rowOff>
    </xdr:from>
    <xdr:to>
      <xdr:col>6</xdr:col>
      <xdr:colOff>452979</xdr:colOff>
      <xdr:row>24</xdr:row>
      <xdr:rowOff>333375</xdr:rowOff>
    </xdr:to>
    <xdr:pic>
      <xdr:nvPicPr>
        <xdr:cNvPr id="41" name="Picture 81">
          <a:extLst>
            <a:ext uri="{FF2B5EF4-FFF2-40B4-BE49-F238E27FC236}">
              <a16:creationId xmlns:a16="http://schemas.microsoft.com/office/drawing/2014/main" id="{0B3A08DD-A21F-4062-8A92-0A26C65C0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>
        <a:xfrm>
          <a:off x="4526280" y="10221160"/>
          <a:ext cx="376779" cy="2772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104775</xdr:colOff>
      <xdr:row>26</xdr:row>
      <xdr:rowOff>38100</xdr:rowOff>
    </xdr:from>
    <xdr:to>
      <xdr:col>6</xdr:col>
      <xdr:colOff>581343</xdr:colOff>
      <xdr:row>26</xdr:row>
      <xdr:rowOff>400050</xdr:rowOff>
    </xdr:to>
    <xdr:pic>
      <xdr:nvPicPr>
        <xdr:cNvPr id="42" name="Picture 85">
          <a:extLst>
            <a:ext uri="{FF2B5EF4-FFF2-40B4-BE49-F238E27FC236}">
              <a16:creationId xmlns:a16="http://schemas.microsoft.com/office/drawing/2014/main" id="{80ED2B5B-B90C-4F55-88F4-E012B18BE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>
        <a:xfrm>
          <a:off x="4554855" y="11056620"/>
          <a:ext cx="476568" cy="3619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76200</xdr:colOff>
      <xdr:row>29</xdr:row>
      <xdr:rowOff>57150</xdr:rowOff>
    </xdr:from>
    <xdr:to>
      <xdr:col>6</xdr:col>
      <xdr:colOff>563617</xdr:colOff>
      <xdr:row>29</xdr:row>
      <xdr:rowOff>400050</xdr:rowOff>
    </xdr:to>
    <xdr:pic>
      <xdr:nvPicPr>
        <xdr:cNvPr id="43" name="Picture 77">
          <a:extLst>
            <a:ext uri="{FF2B5EF4-FFF2-40B4-BE49-F238E27FC236}">
              <a16:creationId xmlns:a16="http://schemas.microsoft.com/office/drawing/2014/main" id="{51E415F1-3D84-4712-8702-3279F94B8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>
        <a:xfrm>
          <a:off x="4526280" y="12355830"/>
          <a:ext cx="487417" cy="3429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142875</xdr:colOff>
      <xdr:row>31</xdr:row>
      <xdr:rowOff>38100</xdr:rowOff>
    </xdr:from>
    <xdr:to>
      <xdr:col>6</xdr:col>
      <xdr:colOff>385669</xdr:colOff>
      <xdr:row>31</xdr:row>
      <xdr:rowOff>371475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F48EC966-2265-45C0-B657-CB6AF289A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2955" y="13190220"/>
          <a:ext cx="242794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38661</xdr:colOff>
      <xdr:row>33</xdr:row>
      <xdr:rowOff>0</xdr:rowOff>
    </xdr:from>
    <xdr:to>
      <xdr:col>6</xdr:col>
      <xdr:colOff>471783</xdr:colOff>
      <xdr:row>33</xdr:row>
      <xdr:rowOff>302558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22729DCB-124B-495C-8B66-017B31E59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8741" y="14005560"/>
          <a:ext cx="433122" cy="302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56028</xdr:colOff>
      <xdr:row>35</xdr:row>
      <xdr:rowOff>0</xdr:rowOff>
    </xdr:from>
    <xdr:to>
      <xdr:col>6</xdr:col>
      <xdr:colOff>500909</xdr:colOff>
      <xdr:row>35</xdr:row>
      <xdr:rowOff>335280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535009C0-92BB-47D9-9676-FA42830A4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6108" y="14859000"/>
          <a:ext cx="444881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133350</xdr:colOff>
      <xdr:row>42</xdr:row>
      <xdr:rowOff>29631</xdr:rowOff>
    </xdr:from>
    <xdr:to>
      <xdr:col>6</xdr:col>
      <xdr:colOff>516739</xdr:colOff>
      <xdr:row>42</xdr:row>
      <xdr:rowOff>409575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96A2996B-7934-41EF-9746-1CCA32DDE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3430" y="17448951"/>
          <a:ext cx="383389" cy="379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44</xdr:row>
      <xdr:rowOff>19050</xdr:rowOff>
    </xdr:from>
    <xdr:to>
      <xdr:col>6</xdr:col>
      <xdr:colOff>515620</xdr:colOff>
      <xdr:row>44</xdr:row>
      <xdr:rowOff>396240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465C9B61-2C3C-48BB-9BFB-9E298C8C3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5330" y="18291810"/>
          <a:ext cx="420370" cy="377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104776</xdr:colOff>
      <xdr:row>39</xdr:row>
      <xdr:rowOff>419100</xdr:rowOff>
    </xdr:from>
    <xdr:to>
      <xdr:col>6</xdr:col>
      <xdr:colOff>523876</xdr:colOff>
      <xdr:row>41</xdr:row>
      <xdr:rowOff>1483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C8A319F0-148F-4780-B8A1-309103D12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4856" y="4610100"/>
          <a:ext cx="419100" cy="435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39033;&#30446;&#24320;&#21457;/&#24231;&#26885;/&#31119;&#30000;&#27431;&#39532;&#21487;-2022.3.25/&#21016;&#24535;&#23500;&#24320;&#21457;/&#31119;&#30000;&#27431;&#39532;&#21487;&#39033;&#30446;-2022.5.7/&#20379;&#24212;&#21830;&#25512;&#3361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39033;&#30446;&#24320;&#21457;/&#24231;&#26885;/&#31119;&#30000;&#27431;&#39532;&#21487;-2022.3.25/&#21016;&#24535;&#23500;&#24320;&#21457;/&#31119;&#30000;&#27431;&#39532;&#21487;&#39033;&#30446;-2022.5.7/&#31119;&#30000;&#27431;&#39532;&#21487;-&#22806;&#36141;&#20214;&#24320;&#21457;&#30003;&#35831;&#21333;-2022.04.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 "/>
      <sheetName val="文件修改记录表"/>
      <sheetName val="外购件开发申请单"/>
      <sheetName val="外购件开发申请单-删除"/>
      <sheetName val="河北-外购件申请单"/>
      <sheetName val="零件类型"/>
    </sheetNames>
    <sheetDataSet>
      <sheetData sheetId="0"/>
      <sheetData sheetId="1"/>
      <sheetData sheetId="2">
        <row r="8">
          <cell r="C8" t="str">
            <v>SLT0010856</v>
          </cell>
          <cell r="D8" t="str">
            <v>驾驶员头枕骨架泡沫总成</v>
          </cell>
          <cell r="E8"/>
          <cell r="F8" t="str">
            <v>EA</v>
          </cell>
          <cell r="G8"/>
          <cell r="H8" t="str">
            <v>分总成</v>
          </cell>
          <cell r="I8" t="str">
            <v>ASSY</v>
          </cell>
          <cell r="J8"/>
          <cell r="K8" t="str">
            <v>河北外购</v>
          </cell>
          <cell r="L8"/>
          <cell r="M8"/>
          <cell r="N8">
            <v>1</v>
          </cell>
          <cell r="O8"/>
          <cell r="P8"/>
          <cell r="Q8"/>
        </row>
        <row r="9">
          <cell r="C9" t="str">
            <v>SLT0010861</v>
          </cell>
          <cell r="D9" t="str">
            <v>头枕面套总成</v>
          </cell>
          <cell r="E9" t="str">
            <v>欧马可面料</v>
          </cell>
          <cell r="F9" t="str">
            <v>EA</v>
          </cell>
          <cell r="G9"/>
          <cell r="H9" t="str">
            <v>织物</v>
          </cell>
          <cell r="I9" t="str">
            <v>ASSY</v>
          </cell>
          <cell r="J9"/>
          <cell r="K9" t="str">
            <v>河北外购</v>
          </cell>
          <cell r="L9"/>
          <cell r="M9"/>
          <cell r="N9">
            <v>1</v>
          </cell>
          <cell r="O9"/>
          <cell r="P9"/>
          <cell r="Q9"/>
        </row>
        <row r="10">
          <cell r="C10" t="str">
            <v>SLT0010973</v>
          </cell>
          <cell r="D10" t="str">
            <v>头枕面套总成</v>
          </cell>
          <cell r="E10" t="str">
            <v>奥铃面料</v>
          </cell>
          <cell r="F10" t="str">
            <v>EA</v>
          </cell>
          <cell r="G10"/>
          <cell r="H10" t="str">
            <v>织物</v>
          </cell>
          <cell r="I10" t="str">
            <v>ASSY</v>
          </cell>
          <cell r="J10"/>
          <cell r="K10" t="str">
            <v>河北外购</v>
          </cell>
          <cell r="L10"/>
          <cell r="M10"/>
          <cell r="N10">
            <v>1</v>
          </cell>
          <cell r="O10"/>
          <cell r="P10"/>
          <cell r="Q10"/>
        </row>
        <row r="11">
          <cell r="C11" t="str">
            <v>SLT0010974</v>
          </cell>
          <cell r="D11" t="str">
            <v>头枕面套总成</v>
          </cell>
          <cell r="E11" t="str">
            <v>仿皮面料</v>
          </cell>
          <cell r="F11" t="str">
            <v>EA</v>
          </cell>
          <cell r="G11"/>
          <cell r="H11" t="str">
            <v>仿皮</v>
          </cell>
          <cell r="I11" t="str">
            <v>ASSY</v>
          </cell>
          <cell r="J11"/>
          <cell r="K11" t="str">
            <v>河北外购</v>
          </cell>
          <cell r="L11"/>
          <cell r="M11"/>
          <cell r="N11">
            <v>1</v>
          </cell>
          <cell r="O11"/>
          <cell r="P11"/>
          <cell r="Q11"/>
        </row>
        <row r="12">
          <cell r="C12" t="str">
            <v>SLT0010870</v>
          </cell>
          <cell r="D12" t="str">
            <v>靠背粘扣A</v>
          </cell>
          <cell r="E12"/>
          <cell r="F12" t="str">
            <v>EA</v>
          </cell>
          <cell r="G12"/>
          <cell r="H12" t="str">
            <v>塑料件</v>
          </cell>
          <cell r="I12" t="str">
            <v>尼龙    250*10</v>
          </cell>
          <cell r="J12"/>
          <cell r="K12" t="str">
            <v>河北外购</v>
          </cell>
          <cell r="L12"/>
          <cell r="M12"/>
          <cell r="N12">
            <v>2</v>
          </cell>
          <cell r="O12"/>
          <cell r="P12"/>
          <cell r="Q12"/>
        </row>
        <row r="13">
          <cell r="C13" t="str">
            <v>SLT0010871</v>
          </cell>
          <cell r="D13" t="str">
            <v>靠背粘扣B</v>
          </cell>
          <cell r="E13"/>
          <cell r="F13" t="str">
            <v>EA</v>
          </cell>
          <cell r="G13"/>
          <cell r="H13" t="str">
            <v>塑料件</v>
          </cell>
          <cell r="I13" t="str">
            <v>尼龙60*10</v>
          </cell>
          <cell r="J13"/>
          <cell r="K13" t="str">
            <v>河北外购</v>
          </cell>
          <cell r="L13"/>
          <cell r="M13"/>
          <cell r="N13">
            <v>2</v>
          </cell>
          <cell r="O13"/>
          <cell r="P13"/>
          <cell r="Q13"/>
        </row>
        <row r="14">
          <cell r="C14" t="str">
            <v>SLT0010965</v>
          </cell>
          <cell r="D14" t="str">
            <v>主驾靠背泡沫无纺布LH</v>
          </cell>
          <cell r="E14"/>
          <cell r="F14" t="str">
            <v>EA</v>
          </cell>
          <cell r="G14"/>
          <cell r="H14" t="str">
            <v>织物</v>
          </cell>
          <cell r="I14" t="str">
            <v>无纺布</v>
          </cell>
          <cell r="J14"/>
          <cell r="K14" t="str">
            <v>河北外购</v>
          </cell>
          <cell r="L14"/>
          <cell r="M14"/>
          <cell r="N14">
            <v>1</v>
          </cell>
          <cell r="O14"/>
          <cell r="P14"/>
          <cell r="Q14"/>
        </row>
        <row r="15">
          <cell r="C15" t="str">
            <v>SLT0011214</v>
          </cell>
          <cell r="D15" t="str">
            <v>主驾靠背泡沫无纺布RH</v>
          </cell>
          <cell r="E15"/>
          <cell r="F15" t="str">
            <v>EA</v>
          </cell>
          <cell r="G15"/>
          <cell r="H15" t="str">
            <v>织物</v>
          </cell>
          <cell r="I15" t="str">
            <v>无纺布</v>
          </cell>
          <cell r="J15"/>
          <cell r="K15" t="str">
            <v>河北外购</v>
          </cell>
          <cell r="L15"/>
          <cell r="M15"/>
          <cell r="N15">
            <v>1</v>
          </cell>
          <cell r="O15"/>
          <cell r="P15"/>
          <cell r="Q15"/>
        </row>
        <row r="16">
          <cell r="C16" t="str">
            <v>SLT0010865</v>
          </cell>
          <cell r="D16" t="str">
            <v>驾驶员靠背面套总成</v>
          </cell>
          <cell r="E16" t="str">
            <v>欧马可面料</v>
          </cell>
          <cell r="F16" t="str">
            <v>EA</v>
          </cell>
          <cell r="G16"/>
          <cell r="H16" t="str">
            <v>分总成</v>
          </cell>
          <cell r="I16" t="str">
            <v>ASSY</v>
          </cell>
          <cell r="J16"/>
          <cell r="K16" t="str">
            <v>河北外购</v>
          </cell>
          <cell r="L16"/>
          <cell r="M16"/>
          <cell r="N16">
            <v>1</v>
          </cell>
          <cell r="O16"/>
          <cell r="P16"/>
          <cell r="Q16"/>
        </row>
        <row r="17">
          <cell r="C17" t="str">
            <v>SLT0010976</v>
          </cell>
          <cell r="D17" t="str">
            <v>驾驶员靠背面套总成</v>
          </cell>
          <cell r="E17" t="str">
            <v>奥铃面料</v>
          </cell>
          <cell r="F17" t="str">
            <v>EA</v>
          </cell>
          <cell r="G17"/>
          <cell r="H17" t="str">
            <v>分总成</v>
          </cell>
          <cell r="I17" t="str">
            <v>ASSY</v>
          </cell>
          <cell r="J17"/>
          <cell r="K17" t="str">
            <v>河北外购</v>
          </cell>
          <cell r="L17"/>
          <cell r="M17"/>
          <cell r="N17">
            <v>1</v>
          </cell>
          <cell r="O17"/>
          <cell r="P17"/>
          <cell r="Q17"/>
        </row>
        <row r="18">
          <cell r="C18" t="str">
            <v>SLT0010978</v>
          </cell>
          <cell r="D18" t="str">
            <v>驾驶员靠背面套总成</v>
          </cell>
          <cell r="E18" t="str">
            <v>仿皮面料</v>
          </cell>
          <cell r="F18" t="str">
            <v>EA</v>
          </cell>
          <cell r="G18"/>
          <cell r="H18" t="str">
            <v>分总成</v>
          </cell>
          <cell r="I18" t="str">
            <v>ASSY</v>
          </cell>
          <cell r="J18"/>
          <cell r="K18" t="str">
            <v>河北外购</v>
          </cell>
          <cell r="L18"/>
          <cell r="M18"/>
          <cell r="N18">
            <v>1</v>
          </cell>
          <cell r="O18"/>
          <cell r="P18"/>
          <cell r="Q18"/>
        </row>
        <row r="19">
          <cell r="C19" t="str">
            <v>SLT0010873</v>
          </cell>
          <cell r="D19" t="str">
            <v>靠背加热垫总成</v>
          </cell>
          <cell r="E19"/>
          <cell r="F19" t="str">
            <v>EA</v>
          </cell>
          <cell r="G19"/>
          <cell r="H19" t="str">
            <v>分总成</v>
          </cell>
          <cell r="I19" t="str">
            <v>ASSY</v>
          </cell>
          <cell r="J19"/>
          <cell r="K19" t="str">
            <v>河北外购</v>
          </cell>
          <cell r="L19"/>
          <cell r="M19"/>
          <cell r="N19">
            <v>1</v>
          </cell>
          <cell r="O19"/>
          <cell r="P19"/>
          <cell r="Q19"/>
        </row>
        <row r="20">
          <cell r="C20" t="str">
            <v>SLT0010925</v>
          </cell>
          <cell r="D20" t="str">
            <v>左滑轨总成</v>
          </cell>
          <cell r="E20"/>
          <cell r="F20" t="str">
            <v>EA</v>
          </cell>
          <cell r="G20"/>
          <cell r="H20" t="str">
            <v>外购件</v>
          </cell>
          <cell r="I20" t="str">
            <v>ASSY</v>
          </cell>
          <cell r="J20" t="str">
            <v>电泳</v>
          </cell>
          <cell r="K20" t="str">
            <v>河北外购</v>
          </cell>
          <cell r="L20"/>
          <cell r="M20"/>
          <cell r="N20">
            <v>1</v>
          </cell>
          <cell r="O20"/>
          <cell r="P20"/>
          <cell r="Q20"/>
        </row>
        <row r="21">
          <cell r="C21" t="str">
            <v>SLT0010926</v>
          </cell>
          <cell r="D21" t="str">
            <v>右滑轨总成</v>
          </cell>
          <cell r="E21"/>
          <cell r="F21" t="str">
            <v>EA</v>
          </cell>
          <cell r="G21"/>
          <cell r="H21" t="str">
            <v>外购件</v>
          </cell>
          <cell r="I21" t="str">
            <v>ASSY</v>
          </cell>
          <cell r="J21" t="str">
            <v>电泳</v>
          </cell>
          <cell r="K21" t="str">
            <v>河北外购</v>
          </cell>
          <cell r="L21"/>
          <cell r="M21"/>
          <cell r="N21">
            <v>1</v>
          </cell>
          <cell r="O21"/>
          <cell r="P21"/>
          <cell r="Q21"/>
        </row>
        <row r="22">
          <cell r="C22" t="str">
            <v>SLT0010927</v>
          </cell>
          <cell r="D22" t="str">
            <v>滑轨解锁手把</v>
          </cell>
          <cell r="E22"/>
          <cell r="F22" t="str">
            <v>EA</v>
          </cell>
          <cell r="G22"/>
          <cell r="H22" t="str">
            <v>管材</v>
          </cell>
          <cell r="I22" t="str">
            <v>SPCC 
φ10*1.0</v>
          </cell>
          <cell r="J22" t="str">
            <v>电泳</v>
          </cell>
          <cell r="K22" t="str">
            <v>河北外购</v>
          </cell>
          <cell r="L22"/>
          <cell r="M22"/>
          <cell r="N22">
            <v>1</v>
          </cell>
          <cell r="O22"/>
          <cell r="P22"/>
          <cell r="Q22"/>
        </row>
        <row r="23">
          <cell r="C23" t="str">
            <v>SLT0011308</v>
          </cell>
          <cell r="D23" t="str">
            <v>安全上挂钩</v>
          </cell>
          <cell r="E23"/>
          <cell r="F23" t="str">
            <v>EA</v>
          </cell>
          <cell r="G23"/>
          <cell r="H23" t="str">
            <v>钣金件</v>
          </cell>
          <cell r="I23" t="str">
            <v>SPFH590 3.0</v>
          </cell>
          <cell r="J23"/>
          <cell r="K23" t="str">
            <v>河北外购</v>
          </cell>
          <cell r="L23" t="str">
            <v>刘志富</v>
          </cell>
          <cell r="M23" t="str">
            <v>沧州智凯/泊头捷润</v>
          </cell>
          <cell r="N23">
            <v>1</v>
          </cell>
          <cell r="O23"/>
          <cell r="P23"/>
          <cell r="Q23"/>
        </row>
        <row r="24">
          <cell r="C24" t="str">
            <v>BFA0010084</v>
          </cell>
          <cell r="D24" t="str">
            <v>十字槽沉头螺钉</v>
          </cell>
          <cell r="E24"/>
          <cell r="F24" t="str">
            <v>EA</v>
          </cell>
          <cell r="G24"/>
          <cell r="H24" t="str">
            <v>标准件</v>
          </cell>
          <cell r="I24" t="str">
            <v>M6*16
4.8级</v>
          </cell>
          <cell r="J24"/>
          <cell r="K24" t="str">
            <v>河北外购</v>
          </cell>
          <cell r="L24" t="str">
            <v>刘志富</v>
          </cell>
          <cell r="M24" t="str">
            <v>常州上锐、北京三浦</v>
          </cell>
          <cell r="N24">
            <v>4</v>
          </cell>
          <cell r="O24"/>
          <cell r="P24"/>
          <cell r="Q24" t="str">
            <v>反馈李燕龙冯敬乾</v>
          </cell>
        </row>
        <row r="25">
          <cell r="C25" t="str">
            <v>SLT0010923</v>
          </cell>
          <cell r="D25" t="str">
            <v>二级解锁拉带</v>
          </cell>
          <cell r="E25"/>
          <cell r="F25" t="str">
            <v>EA</v>
          </cell>
          <cell r="G25"/>
          <cell r="H25" t="str">
            <v>织带</v>
          </cell>
          <cell r="I25" t="str">
            <v>织带</v>
          </cell>
          <cell r="J25"/>
          <cell r="K25" t="str">
            <v>河北外购</v>
          </cell>
          <cell r="L25"/>
          <cell r="M25"/>
          <cell r="N25">
            <v>1</v>
          </cell>
          <cell r="O25"/>
          <cell r="P25"/>
          <cell r="Q25"/>
        </row>
        <row r="26">
          <cell r="C26" t="str">
            <v>SLT0010924</v>
          </cell>
          <cell r="D26" t="str">
            <v>背板支撑块</v>
          </cell>
          <cell r="E26"/>
          <cell r="F26" t="str">
            <v>EA</v>
          </cell>
          <cell r="G26"/>
          <cell r="H26" t="str">
            <v>塑料件</v>
          </cell>
          <cell r="I26" t="str">
            <v>PP+GF30</v>
          </cell>
          <cell r="J26"/>
          <cell r="K26" t="str">
            <v>河北外购</v>
          </cell>
          <cell r="L26"/>
          <cell r="M26"/>
          <cell r="N26">
            <v>1</v>
          </cell>
          <cell r="O26"/>
          <cell r="P26"/>
          <cell r="Q26"/>
        </row>
        <row r="27">
          <cell r="C27" t="str">
            <v>SLT0010931</v>
          </cell>
          <cell r="D27" t="str">
            <v>安全带带扣总成</v>
          </cell>
          <cell r="E27"/>
          <cell r="F27" t="str">
            <v>EA</v>
          </cell>
          <cell r="G27"/>
          <cell r="H27" t="str">
            <v>分总成</v>
          </cell>
          <cell r="I27" t="str">
            <v>ASSY</v>
          </cell>
          <cell r="J27"/>
          <cell r="K27" t="str">
            <v>河北外购</v>
          </cell>
          <cell r="L27"/>
          <cell r="M27"/>
          <cell r="N27">
            <v>1</v>
          </cell>
          <cell r="O27"/>
          <cell r="P27"/>
          <cell r="Q27"/>
        </row>
        <row r="28">
          <cell r="C28" t="str">
            <v>SLT0011001</v>
          </cell>
          <cell r="D28" t="str">
            <v>主驾座垫泡沫无纺布</v>
          </cell>
          <cell r="E28" t="str">
            <v>新开</v>
          </cell>
          <cell r="F28" t="str">
            <v>EA</v>
          </cell>
          <cell r="G28"/>
          <cell r="H28" t="str">
            <v>织物</v>
          </cell>
          <cell r="I28" t="str">
            <v>无纺布</v>
          </cell>
          <cell r="J28"/>
          <cell r="K28" t="str">
            <v>河北外购</v>
          </cell>
          <cell r="L28"/>
          <cell r="M28"/>
          <cell r="N28">
            <v>1</v>
          </cell>
          <cell r="O28"/>
          <cell r="P28"/>
          <cell r="Q28"/>
        </row>
        <row r="29">
          <cell r="C29" t="str">
            <v>SLT0010938</v>
          </cell>
          <cell r="D29" t="str">
            <v>驾驶员座垫面套总成</v>
          </cell>
          <cell r="E29" t="str">
            <v>欧马可面料</v>
          </cell>
          <cell r="F29" t="str">
            <v>EA</v>
          </cell>
          <cell r="G29"/>
          <cell r="H29" t="str">
            <v>分总成</v>
          </cell>
          <cell r="I29" t="str">
            <v>ASSY</v>
          </cell>
          <cell r="J29"/>
          <cell r="K29" t="str">
            <v>河北外购</v>
          </cell>
          <cell r="L29"/>
          <cell r="M29"/>
          <cell r="N29">
            <v>1</v>
          </cell>
          <cell r="O29"/>
          <cell r="P29"/>
          <cell r="Q29"/>
        </row>
        <row r="30">
          <cell r="C30" t="str">
            <v>SLT0010989</v>
          </cell>
          <cell r="D30" t="str">
            <v>驾驶员座垫面套总成</v>
          </cell>
          <cell r="E30" t="str">
            <v>奥铃面料</v>
          </cell>
          <cell r="F30" t="str">
            <v>EA</v>
          </cell>
          <cell r="G30"/>
          <cell r="H30" t="str">
            <v>分总成</v>
          </cell>
          <cell r="I30" t="str">
            <v>ASSY</v>
          </cell>
          <cell r="J30"/>
          <cell r="K30" t="str">
            <v>河北外购</v>
          </cell>
          <cell r="L30"/>
          <cell r="M30"/>
          <cell r="N30">
            <v>1</v>
          </cell>
          <cell r="O30"/>
          <cell r="P30"/>
          <cell r="Q30"/>
        </row>
        <row r="31">
          <cell r="C31" t="str">
            <v>SLT0010990</v>
          </cell>
          <cell r="D31" t="str">
            <v>驾驶员座垫面套总成</v>
          </cell>
          <cell r="E31" t="str">
            <v>仿皮面料</v>
          </cell>
          <cell r="F31" t="str">
            <v>EA</v>
          </cell>
          <cell r="G31"/>
          <cell r="H31" t="str">
            <v>分总成</v>
          </cell>
          <cell r="I31" t="str">
            <v>ASSY</v>
          </cell>
          <cell r="J31"/>
          <cell r="K31" t="str">
            <v>河北外购</v>
          </cell>
          <cell r="L31"/>
          <cell r="M31"/>
          <cell r="N31">
            <v>1</v>
          </cell>
          <cell r="O31"/>
          <cell r="P31"/>
          <cell r="Q31"/>
        </row>
        <row r="32">
          <cell r="C32" t="str">
            <v>SLT0010992</v>
          </cell>
          <cell r="D32" t="str">
            <v>座垫加热垫总成</v>
          </cell>
          <cell r="E32"/>
          <cell r="F32" t="str">
            <v>EA</v>
          </cell>
          <cell r="G32"/>
          <cell r="H32"/>
          <cell r="I32"/>
          <cell r="J32"/>
          <cell r="K32" t="str">
            <v>安路普外购</v>
          </cell>
          <cell r="L32"/>
          <cell r="M32"/>
          <cell r="N32">
            <v>1</v>
          </cell>
          <cell r="O32"/>
          <cell r="P32"/>
          <cell r="Q32"/>
        </row>
        <row r="33">
          <cell r="C33" t="str">
            <v>Q40112</v>
          </cell>
          <cell r="D33" t="str">
            <v>平垫圈</v>
          </cell>
          <cell r="E33"/>
          <cell r="F33" t="str">
            <v>EA</v>
          </cell>
          <cell r="G33"/>
          <cell r="H33" t="str">
            <v>标准件</v>
          </cell>
          <cell r="I33" t="str">
            <v>Q235 2.5T</v>
          </cell>
          <cell r="J33"/>
          <cell r="K33" t="str">
            <v>河北外购</v>
          </cell>
          <cell r="L33" t="str">
            <v>刘志富</v>
          </cell>
          <cell r="M33" t="str">
            <v>常州上锐、北京三浦</v>
          </cell>
          <cell r="N33">
            <v>1</v>
          </cell>
          <cell r="O33"/>
          <cell r="P33"/>
          <cell r="Q33" t="str">
            <v>反馈李燕龙冯敬乾</v>
          </cell>
        </row>
        <row r="34">
          <cell r="C34" t="str">
            <v>SLT0010929</v>
          </cell>
          <cell r="D34" t="str">
            <v>驾驶员大护板固定钢丝A</v>
          </cell>
          <cell r="E34" t="str">
            <v>左侧护板固定
新开</v>
          </cell>
          <cell r="F34" t="str">
            <v>EA</v>
          </cell>
          <cell r="G34"/>
          <cell r="H34" t="str">
            <v>钢丝</v>
          </cell>
          <cell r="I34" t="str">
            <v>Q235 φ6</v>
          </cell>
          <cell r="J34"/>
          <cell r="K34" t="str">
            <v>河北外购</v>
          </cell>
          <cell r="L34" t="str">
            <v>刘志富</v>
          </cell>
          <cell r="M34" t="str">
            <v>海兴中盛</v>
          </cell>
          <cell r="N34">
            <v>1</v>
          </cell>
          <cell r="O34"/>
          <cell r="P34"/>
          <cell r="Q34" t="str">
            <v>找第三方
模具费单算</v>
          </cell>
        </row>
        <row r="35">
          <cell r="C35" t="str">
            <v>SLT0010942</v>
          </cell>
          <cell r="D35" t="str">
            <v>主驾靠背一级调节解锁手柄</v>
          </cell>
          <cell r="E35"/>
          <cell r="F35" t="str">
            <v>EA</v>
          </cell>
          <cell r="G35"/>
          <cell r="H35" t="str">
            <v>塑料件</v>
          </cell>
          <cell r="I35" t="str">
            <v>PA6+GF30 2.5</v>
          </cell>
          <cell r="J35"/>
          <cell r="K35" t="str">
            <v>河北外购</v>
          </cell>
          <cell r="L35"/>
          <cell r="M35"/>
          <cell r="N35">
            <v>1</v>
          </cell>
          <cell r="O35"/>
          <cell r="P35"/>
          <cell r="Q35"/>
        </row>
        <row r="36">
          <cell r="C36" t="str">
            <v>SLT0010943</v>
          </cell>
          <cell r="D36" t="str">
            <v>主驾二级调节左罩壳</v>
          </cell>
          <cell r="E36"/>
          <cell r="F36" t="str">
            <v>EA</v>
          </cell>
          <cell r="G36"/>
          <cell r="H36" t="str">
            <v>塑料件</v>
          </cell>
          <cell r="I36" t="str">
            <v>PP+TD20 2.5</v>
          </cell>
          <cell r="J36"/>
          <cell r="K36" t="str">
            <v>河北外购</v>
          </cell>
          <cell r="L36"/>
          <cell r="M36"/>
          <cell r="N36">
            <v>1</v>
          </cell>
          <cell r="O36"/>
          <cell r="P36"/>
          <cell r="Q36"/>
        </row>
        <row r="37">
          <cell r="C37" t="str">
            <v>SLT0010944</v>
          </cell>
          <cell r="D37" t="str">
            <v>主驾右侧罩壳</v>
          </cell>
          <cell r="E37"/>
          <cell r="F37" t="str">
            <v>EA</v>
          </cell>
          <cell r="G37"/>
          <cell r="H37" t="str">
            <v>塑料件</v>
          </cell>
          <cell r="I37" t="str">
            <v>PP+TD20 2.5</v>
          </cell>
          <cell r="J37"/>
          <cell r="K37" t="str">
            <v>河北外购</v>
          </cell>
          <cell r="L37"/>
          <cell r="M37"/>
          <cell r="N37">
            <v>1</v>
          </cell>
          <cell r="O37"/>
          <cell r="P37"/>
          <cell r="Q37"/>
        </row>
        <row r="38">
          <cell r="C38" t="str">
            <v>SLT0010945</v>
          </cell>
          <cell r="D38" t="str">
            <v>主驾驶左侧大护板.</v>
          </cell>
          <cell r="E38"/>
          <cell r="F38" t="str">
            <v>EA</v>
          </cell>
          <cell r="G38"/>
          <cell r="H38" t="str">
            <v>塑料件</v>
          </cell>
          <cell r="I38" t="str">
            <v>PP+TD20 2.5</v>
          </cell>
          <cell r="J38"/>
          <cell r="K38" t="str">
            <v>河北外购</v>
          </cell>
          <cell r="L38"/>
          <cell r="M38"/>
          <cell r="N38">
            <v>1</v>
          </cell>
          <cell r="O38"/>
          <cell r="P38"/>
          <cell r="Q38"/>
        </row>
        <row r="39">
          <cell r="C39" t="str">
            <v>SLT0010946</v>
          </cell>
          <cell r="D39" t="str">
            <v>扶手堵盖</v>
          </cell>
          <cell r="E39"/>
          <cell r="F39" t="str">
            <v>EA</v>
          </cell>
          <cell r="G39"/>
          <cell r="H39" t="str">
            <v>塑料件</v>
          </cell>
          <cell r="I39" t="str">
            <v>— —</v>
          </cell>
          <cell r="J39"/>
          <cell r="K39" t="str">
            <v>河北外购</v>
          </cell>
          <cell r="L39"/>
          <cell r="M39"/>
          <cell r="N39">
            <v>1</v>
          </cell>
          <cell r="O39"/>
          <cell r="P39"/>
          <cell r="Q39"/>
        </row>
        <row r="40">
          <cell r="C40" t="str">
            <v>SLT0010947</v>
          </cell>
          <cell r="D40" t="str">
            <v>扶手总成</v>
          </cell>
          <cell r="E40"/>
          <cell r="F40" t="str">
            <v>EA</v>
          </cell>
          <cell r="G40"/>
          <cell r="H40" t="str">
            <v>分总成</v>
          </cell>
          <cell r="I40" t="str">
            <v>ASSY</v>
          </cell>
          <cell r="J40"/>
          <cell r="K40" t="str">
            <v>河北外购</v>
          </cell>
          <cell r="L40"/>
          <cell r="M40"/>
          <cell r="N40">
            <v>1</v>
          </cell>
          <cell r="O40"/>
          <cell r="P40"/>
          <cell r="Q40"/>
        </row>
        <row r="41">
          <cell r="C41" t="str">
            <v>SLT0010948</v>
          </cell>
          <cell r="D41" t="str">
            <v>衬套</v>
          </cell>
          <cell r="E41"/>
          <cell r="F41" t="str">
            <v>EA</v>
          </cell>
          <cell r="G41"/>
          <cell r="H41" t="str">
            <v>塑料件</v>
          </cell>
          <cell r="I41" t="str">
            <v xml:space="preserve"> φ16  1.0</v>
          </cell>
          <cell r="J41"/>
          <cell r="K41" t="str">
            <v>河北外购</v>
          </cell>
          <cell r="L41"/>
          <cell r="M41"/>
          <cell r="N41">
            <v>2</v>
          </cell>
          <cell r="O41"/>
          <cell r="P41"/>
          <cell r="Q41"/>
        </row>
        <row r="42">
          <cell r="C42" t="str">
            <v>SLT0010930</v>
          </cell>
          <cell r="D42" t="str">
            <v>驾驶员大护板固定钢丝B</v>
          </cell>
          <cell r="E42" t="str">
            <v>左侧护板固定
新开</v>
          </cell>
          <cell r="F42" t="str">
            <v>EA</v>
          </cell>
          <cell r="G42"/>
          <cell r="H42" t="str">
            <v>钢丝</v>
          </cell>
          <cell r="I42" t="str">
            <v>Q235 φ6</v>
          </cell>
          <cell r="J42"/>
          <cell r="K42" t="str">
            <v>河北外购</v>
          </cell>
          <cell r="L42" t="str">
            <v>刘志富</v>
          </cell>
          <cell r="M42" t="str">
            <v>海兴中盛</v>
          </cell>
          <cell r="N42">
            <v>1</v>
          </cell>
          <cell r="O42"/>
          <cell r="P42"/>
          <cell r="Q42" t="str">
            <v>找第三方
模具费单算</v>
          </cell>
        </row>
        <row r="43">
          <cell r="C43" t="str">
            <v>SLT0010950</v>
          </cell>
          <cell r="D43" t="str">
            <v>主驾背板总成</v>
          </cell>
          <cell r="E43"/>
          <cell r="F43" t="str">
            <v>EA</v>
          </cell>
          <cell r="G43"/>
          <cell r="H43" t="str">
            <v>分总成</v>
          </cell>
          <cell r="I43" t="str">
            <v>ASSY</v>
          </cell>
          <cell r="J43"/>
          <cell r="K43" t="str">
            <v>河北外购</v>
          </cell>
          <cell r="L43"/>
          <cell r="M43"/>
          <cell r="N43">
            <v>1</v>
          </cell>
          <cell r="O43"/>
          <cell r="P43"/>
          <cell r="Q43"/>
        </row>
        <row r="44">
          <cell r="C44" t="str">
            <v>L168100000207</v>
          </cell>
          <cell r="D44" t="str">
            <v>驾驶员前端左侧安装脚罩</v>
          </cell>
          <cell r="E44"/>
          <cell r="F44" t="str">
            <v>EA</v>
          </cell>
          <cell r="G44"/>
          <cell r="H44" t="str">
            <v>塑料件</v>
          </cell>
          <cell r="I44" t="str">
            <v>PP+TD20 2.5</v>
          </cell>
          <cell r="J44"/>
          <cell r="K44" t="str">
            <v>河北外购</v>
          </cell>
          <cell r="L44"/>
          <cell r="M44"/>
          <cell r="N44">
            <v>1</v>
          </cell>
          <cell r="O44"/>
          <cell r="P44"/>
          <cell r="Q44"/>
        </row>
        <row r="45">
          <cell r="C45" t="str">
            <v>L168100000208</v>
          </cell>
          <cell r="D45" t="str">
            <v>驾驶员前端右侧安装脚罩</v>
          </cell>
          <cell r="E45"/>
          <cell r="F45" t="str">
            <v>EA</v>
          </cell>
          <cell r="G45"/>
          <cell r="H45" t="str">
            <v>塑料件</v>
          </cell>
          <cell r="I45" t="str">
            <v>PP+TD20 2.5</v>
          </cell>
          <cell r="J45"/>
          <cell r="K45" t="str">
            <v>河北外购</v>
          </cell>
          <cell r="L45"/>
          <cell r="M45"/>
          <cell r="N45">
            <v>2</v>
          </cell>
          <cell r="O45"/>
          <cell r="P45"/>
          <cell r="Q45"/>
        </row>
        <row r="46">
          <cell r="C46" t="str">
            <v>SLT0011052</v>
          </cell>
          <cell r="D46" t="str">
            <v>副驾右罩壳</v>
          </cell>
          <cell r="E46"/>
          <cell r="F46" t="str">
            <v>EA</v>
          </cell>
          <cell r="G46"/>
          <cell r="H46" t="str">
            <v>塑料件</v>
          </cell>
          <cell r="I46" t="str">
            <v>PP-TD20 2.5</v>
          </cell>
          <cell r="J46"/>
          <cell r="K46" t="str">
            <v>河北外购</v>
          </cell>
          <cell r="L46"/>
          <cell r="M46"/>
          <cell r="N46">
            <v>1</v>
          </cell>
          <cell r="O46"/>
          <cell r="P46"/>
          <cell r="Q46"/>
        </row>
        <row r="47">
          <cell r="C47" t="str">
            <v>SLT0011053</v>
          </cell>
          <cell r="D47" t="str">
            <v>副驾靠背背板总成</v>
          </cell>
          <cell r="E47"/>
          <cell r="F47" t="str">
            <v>EA</v>
          </cell>
          <cell r="G47"/>
          <cell r="H47" t="str">
            <v>分总成</v>
          </cell>
          <cell r="I47" t="str">
            <v>ASSY</v>
          </cell>
          <cell r="J47"/>
          <cell r="K47" t="str">
            <v>河北外购</v>
          </cell>
          <cell r="L47"/>
          <cell r="M47"/>
          <cell r="N47">
            <v>1</v>
          </cell>
          <cell r="O47"/>
          <cell r="P47"/>
          <cell r="Q47"/>
        </row>
        <row r="48">
          <cell r="C48" t="str">
            <v>SLT0011054</v>
          </cell>
          <cell r="D48" t="str">
            <v>副驾靠背解锁手把</v>
          </cell>
          <cell r="E48"/>
          <cell r="F48" t="str">
            <v>EA</v>
          </cell>
          <cell r="G48"/>
          <cell r="H48" t="str">
            <v>塑料件</v>
          </cell>
          <cell r="I48" t="str">
            <v>2.5
PA6+GF30</v>
          </cell>
          <cell r="J48"/>
          <cell r="K48" t="str">
            <v>河北外购</v>
          </cell>
          <cell r="L48"/>
          <cell r="M48"/>
          <cell r="N48">
            <v>1</v>
          </cell>
          <cell r="O48"/>
          <cell r="P48"/>
          <cell r="Q48"/>
        </row>
        <row r="49">
          <cell r="C49" t="str">
            <v>SLT0011058</v>
          </cell>
          <cell r="D49" t="str">
            <v>副驾靠背面套总成</v>
          </cell>
          <cell r="E49" t="str">
            <v>新开，欧马可面料</v>
          </cell>
          <cell r="F49" t="str">
            <v>EA</v>
          </cell>
          <cell r="G49"/>
          <cell r="H49" t="str">
            <v>分总成</v>
          </cell>
          <cell r="I49" t="str">
            <v>ASSY</v>
          </cell>
          <cell r="J49"/>
          <cell r="K49" t="str">
            <v>河北外购</v>
          </cell>
          <cell r="L49"/>
          <cell r="M49"/>
          <cell r="N49">
            <v>1</v>
          </cell>
          <cell r="O49"/>
          <cell r="P49"/>
          <cell r="Q49"/>
        </row>
        <row r="50">
          <cell r="C50" t="str">
            <v>SLT0011059</v>
          </cell>
          <cell r="D50" t="str">
            <v>副驾靠背面套总成</v>
          </cell>
          <cell r="E50" t="str">
            <v>新开，奥铃面料</v>
          </cell>
          <cell r="F50" t="str">
            <v>EA</v>
          </cell>
          <cell r="G50"/>
          <cell r="H50" t="str">
            <v>分总成</v>
          </cell>
          <cell r="I50" t="str">
            <v>ASSY</v>
          </cell>
          <cell r="J50"/>
          <cell r="K50" t="str">
            <v>河北外购</v>
          </cell>
          <cell r="L50"/>
          <cell r="M50"/>
          <cell r="N50">
            <v>1</v>
          </cell>
          <cell r="O50"/>
          <cell r="P50"/>
          <cell r="Q50"/>
        </row>
        <row r="51">
          <cell r="C51" t="str">
            <v>SLT0011060</v>
          </cell>
          <cell r="D51" t="str">
            <v>副驾靠背面套总成</v>
          </cell>
          <cell r="E51" t="str">
            <v>新开，仿皮面料</v>
          </cell>
          <cell r="F51" t="str">
            <v>EA</v>
          </cell>
          <cell r="G51"/>
          <cell r="H51" t="str">
            <v>分总成</v>
          </cell>
          <cell r="I51" t="str">
            <v>ASSY</v>
          </cell>
          <cell r="J51"/>
          <cell r="K51" t="str">
            <v>河北外购</v>
          </cell>
          <cell r="L51"/>
          <cell r="M51"/>
          <cell r="N51">
            <v>1</v>
          </cell>
          <cell r="O51"/>
          <cell r="P51"/>
          <cell r="Q51"/>
        </row>
        <row r="52">
          <cell r="C52" t="str">
            <v>SLT0011072</v>
          </cell>
          <cell r="D52" t="str">
            <v>小背面套总成</v>
          </cell>
          <cell r="E52" t="str">
            <v>2060车身+欧马可面料</v>
          </cell>
          <cell r="F52" t="str">
            <v>EA</v>
          </cell>
          <cell r="G52"/>
          <cell r="H52" t="str">
            <v>分总成</v>
          </cell>
          <cell r="I52" t="str">
            <v>ASSY</v>
          </cell>
          <cell r="J52"/>
          <cell r="K52" t="str">
            <v>河北外购</v>
          </cell>
          <cell r="L52"/>
          <cell r="M52"/>
          <cell r="N52">
            <v>1</v>
          </cell>
          <cell r="O52"/>
          <cell r="P52"/>
          <cell r="Q52"/>
        </row>
        <row r="53">
          <cell r="C53" t="str">
            <v>SLT0011073</v>
          </cell>
          <cell r="D53" t="str">
            <v>小背面套总成</v>
          </cell>
          <cell r="E53" t="str">
            <v>2060车身+奥铃面料</v>
          </cell>
          <cell r="F53" t="str">
            <v>EA</v>
          </cell>
          <cell r="G53"/>
          <cell r="H53" t="str">
            <v>分总成</v>
          </cell>
          <cell r="I53" t="str">
            <v>ASSY</v>
          </cell>
          <cell r="J53"/>
          <cell r="K53" t="str">
            <v>河北外购</v>
          </cell>
          <cell r="L53"/>
          <cell r="M53"/>
          <cell r="N53">
            <v>1</v>
          </cell>
          <cell r="O53"/>
          <cell r="P53"/>
          <cell r="Q53"/>
        </row>
        <row r="54">
          <cell r="C54" t="str">
            <v>SLT0011074</v>
          </cell>
          <cell r="D54" t="str">
            <v>小背面套总成</v>
          </cell>
          <cell r="E54" t="str">
            <v>2060车身+仿皮面料</v>
          </cell>
          <cell r="F54" t="str">
            <v>EA</v>
          </cell>
          <cell r="G54"/>
          <cell r="H54" t="str">
            <v>分总成</v>
          </cell>
          <cell r="I54" t="str">
            <v>ASSY</v>
          </cell>
          <cell r="J54"/>
          <cell r="K54" t="str">
            <v>河北外购</v>
          </cell>
          <cell r="L54"/>
          <cell r="M54"/>
          <cell r="N54">
            <v>1</v>
          </cell>
          <cell r="O54"/>
          <cell r="P54"/>
          <cell r="Q54"/>
        </row>
        <row r="55">
          <cell r="C55" t="str">
            <v>SLT0011110</v>
          </cell>
          <cell r="D55" t="str">
            <v>靠背解锁扣手总成</v>
          </cell>
          <cell r="E55"/>
          <cell r="F55" t="str">
            <v>EA</v>
          </cell>
          <cell r="G55"/>
          <cell r="H55" t="str">
            <v>分总成</v>
          </cell>
          <cell r="I55" t="str">
            <v>ASSY</v>
          </cell>
          <cell r="J55"/>
          <cell r="K55" t="str">
            <v>河北外购</v>
          </cell>
          <cell r="L55"/>
          <cell r="M55"/>
          <cell r="N55">
            <v>1</v>
          </cell>
          <cell r="O55"/>
          <cell r="P55"/>
          <cell r="Q55"/>
        </row>
        <row r="56">
          <cell r="C56" t="str">
            <v>SLT0011117</v>
          </cell>
          <cell r="D56" t="str">
            <v>副驾左侧罩壳</v>
          </cell>
          <cell r="E56"/>
          <cell r="F56" t="str">
            <v>EA</v>
          </cell>
          <cell r="G56"/>
          <cell r="H56" t="str">
            <v>塑料件</v>
          </cell>
          <cell r="I56" t="str">
            <v>PP-TD20 2.5</v>
          </cell>
          <cell r="J56"/>
          <cell r="K56" t="str">
            <v>河北外购</v>
          </cell>
          <cell r="L56"/>
          <cell r="M56"/>
          <cell r="N56">
            <v>1</v>
          </cell>
          <cell r="O56"/>
          <cell r="P56"/>
          <cell r="Q56"/>
        </row>
        <row r="57">
          <cell r="C57" t="str">
            <v>SLT0011196</v>
          </cell>
          <cell r="D57" t="str">
            <v>扣手螺钉堵盖</v>
          </cell>
          <cell r="E57"/>
          <cell r="F57" t="str">
            <v>EA</v>
          </cell>
          <cell r="G57"/>
          <cell r="H57" t="str">
            <v>塑料件</v>
          </cell>
          <cell r="I57" t="str">
            <v>PP-TD20 2.0</v>
          </cell>
          <cell r="J57"/>
          <cell r="K57" t="str">
            <v>河北外购</v>
          </cell>
          <cell r="L57"/>
          <cell r="M57"/>
          <cell r="N57">
            <v>1</v>
          </cell>
          <cell r="O57"/>
          <cell r="P57"/>
          <cell r="Q57"/>
        </row>
        <row r="58">
          <cell r="C58" t="str">
            <v>SLT0011197</v>
          </cell>
          <cell r="D58" t="str">
            <v>翻转背板本体</v>
          </cell>
          <cell r="E58"/>
          <cell r="F58" t="str">
            <v>EA</v>
          </cell>
          <cell r="G58"/>
          <cell r="H58" t="str">
            <v>塑料件</v>
          </cell>
          <cell r="I58" t="str">
            <v>pp混纺玻纤+pp蜂窝板
5.0</v>
          </cell>
          <cell r="J58"/>
          <cell r="K58" t="str">
            <v>河北外购</v>
          </cell>
          <cell r="L58"/>
          <cell r="M58"/>
          <cell r="N58">
            <v>1</v>
          </cell>
          <cell r="O58"/>
          <cell r="P58"/>
          <cell r="Q58"/>
        </row>
        <row r="59">
          <cell r="C59" t="str">
            <v>SLT0011198</v>
          </cell>
          <cell r="D59" t="str">
            <v>小背固定背板总成</v>
          </cell>
          <cell r="E59"/>
          <cell r="F59" t="str">
            <v>EA</v>
          </cell>
          <cell r="G59"/>
          <cell r="H59" t="str">
            <v>分总成</v>
          </cell>
          <cell r="I59" t="str">
            <v>ASSY</v>
          </cell>
          <cell r="J59"/>
          <cell r="K59" t="str">
            <v>河北外购</v>
          </cell>
          <cell r="L59"/>
          <cell r="M59"/>
          <cell r="N59">
            <v>1</v>
          </cell>
          <cell r="O59"/>
          <cell r="P59"/>
          <cell r="Q59"/>
        </row>
        <row r="60">
          <cell r="C60" t="str">
            <v>SLT0011122</v>
          </cell>
          <cell r="D60" t="str">
            <v>座垫面套总成</v>
          </cell>
          <cell r="E60" t="str">
            <v>2060车身+欧马可面料</v>
          </cell>
          <cell r="F60" t="str">
            <v>EA</v>
          </cell>
          <cell r="G60"/>
          <cell r="H60" t="str">
            <v>分总成</v>
          </cell>
          <cell r="I60" t="str">
            <v>ASSY</v>
          </cell>
          <cell r="J60"/>
          <cell r="K60" t="str">
            <v>河北外购</v>
          </cell>
          <cell r="L60"/>
          <cell r="M60"/>
          <cell r="N60">
            <v>1</v>
          </cell>
          <cell r="O60"/>
          <cell r="P60"/>
          <cell r="Q60"/>
        </row>
        <row r="61">
          <cell r="C61" t="str">
            <v>SLT0011123</v>
          </cell>
          <cell r="D61" t="str">
            <v>座垫面套总成</v>
          </cell>
          <cell r="E61" t="str">
            <v>2060车身+奥铃面料</v>
          </cell>
          <cell r="F61" t="str">
            <v>EA</v>
          </cell>
          <cell r="G61"/>
          <cell r="H61" t="str">
            <v>分总成</v>
          </cell>
          <cell r="I61" t="str">
            <v>ASSY</v>
          </cell>
          <cell r="J61"/>
          <cell r="K61" t="str">
            <v>河北外购</v>
          </cell>
          <cell r="L61"/>
          <cell r="M61"/>
          <cell r="N61">
            <v>1</v>
          </cell>
          <cell r="O61"/>
          <cell r="P61"/>
          <cell r="Q61"/>
        </row>
        <row r="62">
          <cell r="C62" t="str">
            <v>SLT0011124</v>
          </cell>
          <cell r="D62" t="str">
            <v>座垫面套总成</v>
          </cell>
          <cell r="E62" t="str">
            <v>2060车身+仿皮面料</v>
          </cell>
          <cell r="F62" t="str">
            <v>EA</v>
          </cell>
          <cell r="G62"/>
          <cell r="H62" t="str">
            <v>分总成</v>
          </cell>
          <cell r="I62" t="str">
            <v>ASSY</v>
          </cell>
          <cell r="J62"/>
          <cell r="K62" t="str">
            <v>河北外购</v>
          </cell>
          <cell r="L62"/>
          <cell r="M62"/>
          <cell r="N62">
            <v>1</v>
          </cell>
          <cell r="O62"/>
          <cell r="P62"/>
          <cell r="Q62"/>
        </row>
        <row r="63">
          <cell r="C63" t="str">
            <v>SLT0010949</v>
          </cell>
          <cell r="D63" t="str">
            <v>座垫骨架电泳总成</v>
          </cell>
          <cell r="E63" t="str">
            <v>新开，非通风配置</v>
          </cell>
          <cell r="F63" t="str">
            <v>EA</v>
          </cell>
          <cell r="G63"/>
          <cell r="H63" t="str">
            <v>分总成</v>
          </cell>
          <cell r="I63" t="str">
            <v>ASSY</v>
          </cell>
          <cell r="J63" t="str">
            <v>电泳</v>
          </cell>
          <cell r="K63" t="str">
            <v>河北外购</v>
          </cell>
          <cell r="L63" t="str">
            <v>刘志富</v>
          </cell>
          <cell r="M63" t="str">
            <v>海兴中盛</v>
          </cell>
          <cell r="N63">
            <v>1</v>
          </cell>
          <cell r="O63"/>
          <cell r="P63"/>
          <cell r="Q63" t="str">
            <v>找第三方
模具费单算</v>
          </cell>
        </row>
        <row r="64">
          <cell r="C64" t="str">
            <v>L168100000158</v>
          </cell>
          <cell r="D64" t="str">
            <v>副驾罩壳堵盖</v>
          </cell>
          <cell r="E64"/>
          <cell r="F64" t="str">
            <v>EA</v>
          </cell>
          <cell r="G64"/>
          <cell r="H64" t="str">
            <v>塑料件</v>
          </cell>
          <cell r="I64" t="str">
            <v>PP-TD20 1.5</v>
          </cell>
          <cell r="J64"/>
          <cell r="K64" t="str">
            <v>河北外购</v>
          </cell>
          <cell r="L64"/>
          <cell r="M64"/>
          <cell r="N64">
            <v>2</v>
          </cell>
          <cell r="O64"/>
          <cell r="P64"/>
          <cell r="Q64"/>
        </row>
        <row r="65">
          <cell r="C65" t="str">
            <v>L168100000273</v>
          </cell>
          <cell r="D65" t="str">
            <v>副驾驶员前端右侧安装脚罩</v>
          </cell>
          <cell r="E65"/>
          <cell r="F65" t="str">
            <v>EA</v>
          </cell>
          <cell r="G65"/>
          <cell r="H65" t="str">
            <v>塑料件</v>
          </cell>
          <cell r="I65" t="str">
            <v>PP+TD20 2.5</v>
          </cell>
          <cell r="J65"/>
          <cell r="K65" t="str">
            <v>河北外购</v>
          </cell>
          <cell r="L65"/>
          <cell r="M65"/>
          <cell r="N65">
            <v>1</v>
          </cell>
          <cell r="O65"/>
          <cell r="P65"/>
          <cell r="Q65"/>
        </row>
        <row r="66">
          <cell r="C66" t="str">
            <v>SLT0011155</v>
          </cell>
          <cell r="D66" t="str">
            <v>小背面套总成</v>
          </cell>
          <cell r="E66" t="str">
            <v>1880车身+欧马可面料</v>
          </cell>
          <cell r="F66" t="str">
            <v>EA</v>
          </cell>
          <cell r="G66"/>
          <cell r="H66" t="str">
            <v>分总成</v>
          </cell>
          <cell r="I66" t="str">
            <v>ASSY</v>
          </cell>
          <cell r="J66"/>
          <cell r="K66" t="str">
            <v>河北外购</v>
          </cell>
          <cell r="L66"/>
          <cell r="M66"/>
          <cell r="N66">
            <v>1</v>
          </cell>
          <cell r="O66"/>
          <cell r="P66"/>
          <cell r="Q66"/>
        </row>
        <row r="67">
          <cell r="C67" t="str">
            <v>SLT0011156</v>
          </cell>
          <cell r="D67" t="str">
            <v>小背面套总成</v>
          </cell>
          <cell r="E67" t="str">
            <v>1880车身+奥铃面料</v>
          </cell>
          <cell r="F67" t="str">
            <v>EA</v>
          </cell>
          <cell r="G67"/>
          <cell r="H67" t="str">
            <v>分总成</v>
          </cell>
          <cell r="I67" t="str">
            <v>ASSY</v>
          </cell>
          <cell r="J67"/>
          <cell r="K67" t="str">
            <v>河北外购</v>
          </cell>
          <cell r="L67"/>
          <cell r="M67"/>
          <cell r="N67">
            <v>1</v>
          </cell>
          <cell r="O67"/>
          <cell r="P67"/>
          <cell r="Q67"/>
        </row>
        <row r="68">
          <cell r="C68" t="str">
            <v>SLT0011157</v>
          </cell>
          <cell r="D68" t="str">
            <v>小背面套总成</v>
          </cell>
          <cell r="E68" t="str">
            <v>1880车身+仿皮面料</v>
          </cell>
          <cell r="F68" t="str">
            <v>EA</v>
          </cell>
          <cell r="G68"/>
          <cell r="H68" t="str">
            <v>分总成</v>
          </cell>
          <cell r="I68" t="str">
            <v>ASSY</v>
          </cell>
          <cell r="J68"/>
          <cell r="K68" t="str">
            <v>河北外购</v>
          </cell>
          <cell r="L68"/>
          <cell r="M68"/>
          <cell r="N68">
            <v>1</v>
          </cell>
          <cell r="O68"/>
          <cell r="P68"/>
          <cell r="Q68"/>
        </row>
        <row r="69">
          <cell r="C69" t="str">
            <v>SLT0011177</v>
          </cell>
          <cell r="D69" t="str">
            <v>翻转背板本体</v>
          </cell>
          <cell r="E69"/>
          <cell r="F69" t="str">
            <v>EA</v>
          </cell>
          <cell r="G69"/>
          <cell r="H69" t="str">
            <v>塑料件</v>
          </cell>
          <cell r="I69" t="str">
            <v>pp混纺玻纤+pp蜂窝板
5.0</v>
          </cell>
          <cell r="J69"/>
          <cell r="K69" t="str">
            <v>河北外购</v>
          </cell>
          <cell r="L69"/>
          <cell r="M69"/>
          <cell r="N69">
            <v>1</v>
          </cell>
          <cell r="O69"/>
          <cell r="P69"/>
          <cell r="Q69"/>
        </row>
        <row r="70">
          <cell r="C70" t="str">
            <v>SLT0011178</v>
          </cell>
          <cell r="D70" t="str">
            <v>小背固定背板总成</v>
          </cell>
          <cell r="E70"/>
          <cell r="F70" t="str">
            <v>EA</v>
          </cell>
          <cell r="G70"/>
          <cell r="H70" t="str">
            <v>分总成</v>
          </cell>
          <cell r="I70" t="str">
            <v>ASSY</v>
          </cell>
          <cell r="J70"/>
          <cell r="K70" t="str">
            <v>河北外购</v>
          </cell>
          <cell r="L70"/>
          <cell r="M70"/>
          <cell r="N70">
            <v>1</v>
          </cell>
          <cell r="O70"/>
          <cell r="P70"/>
          <cell r="Q70"/>
        </row>
        <row r="71">
          <cell r="C71" t="str">
            <v>SLT0011171</v>
          </cell>
          <cell r="D71" t="str">
            <v>座垫面套总成</v>
          </cell>
          <cell r="E71" t="str">
            <v>1880车身+欧马可面料</v>
          </cell>
          <cell r="F71" t="str">
            <v>EA</v>
          </cell>
          <cell r="G71"/>
          <cell r="H71" t="str">
            <v>分总成</v>
          </cell>
          <cell r="I71" t="str">
            <v>ASSY</v>
          </cell>
          <cell r="J71"/>
          <cell r="K71" t="str">
            <v>河北外购</v>
          </cell>
          <cell r="L71"/>
          <cell r="M71"/>
          <cell r="N71">
            <v>1</v>
          </cell>
          <cell r="O71"/>
          <cell r="P71"/>
          <cell r="Q71"/>
        </row>
        <row r="72">
          <cell r="C72" t="str">
            <v>SLT0011172</v>
          </cell>
          <cell r="D72" t="str">
            <v>座垫面套总成</v>
          </cell>
          <cell r="E72" t="str">
            <v>1880车身+奥铃面料</v>
          </cell>
          <cell r="F72" t="str">
            <v>EA</v>
          </cell>
          <cell r="G72"/>
          <cell r="H72" t="str">
            <v>分总成</v>
          </cell>
          <cell r="I72" t="str">
            <v>ASSY</v>
          </cell>
          <cell r="J72"/>
          <cell r="K72" t="str">
            <v>河北外购</v>
          </cell>
          <cell r="L72"/>
          <cell r="M72"/>
          <cell r="N72">
            <v>1</v>
          </cell>
          <cell r="O72"/>
          <cell r="P72"/>
          <cell r="Q72"/>
        </row>
        <row r="73">
          <cell r="C73" t="str">
            <v>SLT0011173</v>
          </cell>
          <cell r="D73" t="str">
            <v>座垫面套总成</v>
          </cell>
          <cell r="E73" t="str">
            <v>1880车身+仿皮面料</v>
          </cell>
          <cell r="F73" t="str">
            <v>EA</v>
          </cell>
          <cell r="G73"/>
          <cell r="H73" t="str">
            <v>分总成</v>
          </cell>
          <cell r="I73" t="str">
            <v>ASSY</v>
          </cell>
          <cell r="J73"/>
          <cell r="K73" t="str">
            <v>河北外购</v>
          </cell>
          <cell r="L73"/>
          <cell r="M73"/>
          <cell r="N73">
            <v>1</v>
          </cell>
          <cell r="O73"/>
          <cell r="P73"/>
          <cell r="Q73"/>
        </row>
        <row r="74">
          <cell r="C74" t="str">
            <v>SLT0011219</v>
          </cell>
          <cell r="D74" t="str">
            <v>座垫骨架电泳总成</v>
          </cell>
          <cell r="E74" t="str">
            <v>新开，通风配置</v>
          </cell>
          <cell r="F74" t="str">
            <v>EA</v>
          </cell>
          <cell r="G74"/>
          <cell r="H74" t="str">
            <v>分总成</v>
          </cell>
          <cell r="I74" t="str">
            <v>ASSY</v>
          </cell>
          <cell r="J74" t="str">
            <v>电泳</v>
          </cell>
          <cell r="K74" t="str">
            <v>河北外购</v>
          </cell>
          <cell r="L74" t="str">
            <v>刘志富</v>
          </cell>
          <cell r="M74" t="str">
            <v>海兴中盛</v>
          </cell>
          <cell r="N74">
            <v>1</v>
          </cell>
          <cell r="O74"/>
          <cell r="P74"/>
          <cell r="Q74" t="str">
            <v>找第三方
模具费单算</v>
          </cell>
        </row>
        <row r="75">
          <cell r="C75" t="str">
            <v>SLT0011223</v>
          </cell>
          <cell r="D75" t="str">
            <v>座垫支撑电泳总成</v>
          </cell>
          <cell r="E75"/>
          <cell r="F75" t="str">
            <v>EA</v>
          </cell>
          <cell r="G75"/>
          <cell r="H75" t="str">
            <v>分总成</v>
          </cell>
          <cell r="I75" t="str">
            <v>ASSY</v>
          </cell>
          <cell r="J75" t="str">
            <v>电泳</v>
          </cell>
          <cell r="K75" t="str">
            <v>河北外购</v>
          </cell>
          <cell r="L75" t="str">
            <v>刘志富</v>
          </cell>
          <cell r="M75" t="str">
            <v>海兴中盛</v>
          </cell>
          <cell r="N75">
            <v>1</v>
          </cell>
          <cell r="O75"/>
          <cell r="P75"/>
          <cell r="Q75" t="str">
            <v>找第三方
模具费单算</v>
          </cell>
        </row>
        <row r="76">
          <cell r="C76" t="str">
            <v>SLT0011225</v>
          </cell>
          <cell r="D76" t="str">
            <v>座垫支撑电泳总成</v>
          </cell>
          <cell r="E76"/>
          <cell r="F76" t="str">
            <v>EA</v>
          </cell>
          <cell r="G76"/>
          <cell r="H76" t="str">
            <v>分总成</v>
          </cell>
          <cell r="I76" t="str">
            <v>ASSY</v>
          </cell>
          <cell r="J76" t="str">
            <v>电泳</v>
          </cell>
          <cell r="K76" t="str">
            <v>河北外购</v>
          </cell>
          <cell r="L76" t="str">
            <v>刘志富</v>
          </cell>
          <cell r="M76" t="str">
            <v>海兴中盛</v>
          </cell>
          <cell r="N76">
            <v>1</v>
          </cell>
          <cell r="O76"/>
          <cell r="P76"/>
          <cell r="Q76" t="str">
            <v>找第三方
模具费单算</v>
          </cell>
        </row>
        <row r="77">
          <cell r="C77" t="str">
            <v>SLT0010880</v>
          </cell>
          <cell r="D77" t="str">
            <v>靠背下横管焊接总成</v>
          </cell>
          <cell r="E77"/>
          <cell r="F77" t="str">
            <v>EA</v>
          </cell>
          <cell r="G77"/>
          <cell r="H77" t="str">
            <v>分总成</v>
          </cell>
          <cell r="I77" t="str">
            <v>ASSY</v>
          </cell>
          <cell r="J77"/>
          <cell r="K77" t="str">
            <v>河北外购</v>
          </cell>
          <cell r="L77" t="str">
            <v>刘志富</v>
          </cell>
          <cell r="M77" t="str">
            <v>海兴中盛</v>
          </cell>
          <cell r="N77">
            <v>1</v>
          </cell>
          <cell r="O77"/>
          <cell r="P77"/>
          <cell r="Q77" t="str">
            <v>找第三方
模具费单算</v>
          </cell>
        </row>
        <row r="78">
          <cell r="C78" t="str">
            <v>SLT0010920</v>
          </cell>
          <cell r="D78" t="str">
            <v>肩部前支撑钢丝</v>
          </cell>
          <cell r="E78"/>
          <cell r="F78" t="str">
            <v>EA</v>
          </cell>
          <cell r="G78"/>
          <cell r="H78" t="str">
            <v>钢丝</v>
          </cell>
          <cell r="I78" t="str">
            <v>Q235  φ6</v>
          </cell>
          <cell r="J78"/>
          <cell r="K78" t="str">
            <v>河北外购</v>
          </cell>
          <cell r="L78" t="str">
            <v>刘志富</v>
          </cell>
          <cell r="M78" t="str">
            <v>海兴中盛</v>
          </cell>
          <cell r="N78">
            <v>2</v>
          </cell>
          <cell r="O78"/>
          <cell r="P78"/>
          <cell r="Q78" t="str">
            <v>找第三方
模具费单算</v>
          </cell>
        </row>
        <row r="79">
          <cell r="C79" t="str">
            <v>SLT0010882</v>
          </cell>
          <cell r="D79" t="str">
            <v>主驾靠背侧翼支撑钢丝</v>
          </cell>
          <cell r="E79"/>
          <cell r="F79" t="str">
            <v>EA</v>
          </cell>
          <cell r="G79"/>
          <cell r="H79" t="str">
            <v>钢丝</v>
          </cell>
          <cell r="I79" t="str">
            <v>Q235  φ7</v>
          </cell>
          <cell r="J79"/>
          <cell r="K79" t="str">
            <v>河北外购</v>
          </cell>
          <cell r="L79" t="str">
            <v>刘志富</v>
          </cell>
          <cell r="M79" t="str">
            <v>海兴中盛</v>
          </cell>
          <cell r="N79">
            <v>2</v>
          </cell>
          <cell r="O79"/>
          <cell r="P79"/>
          <cell r="Q79" t="str">
            <v>找第三方
模具费单算</v>
          </cell>
        </row>
        <row r="80">
          <cell r="C80" t="str">
            <v>SLT0010885</v>
          </cell>
          <cell r="D80" t="str">
            <v>主驾背板支撑钢丝A</v>
          </cell>
          <cell r="E80"/>
          <cell r="F80" t="str">
            <v>EA</v>
          </cell>
          <cell r="G80"/>
          <cell r="H80" t="str">
            <v>钢丝</v>
          </cell>
          <cell r="I80" t="str">
            <v>Q235  φ5</v>
          </cell>
          <cell r="J80"/>
          <cell r="K80" t="str">
            <v>河北外购</v>
          </cell>
          <cell r="L80" t="str">
            <v>刘志富</v>
          </cell>
          <cell r="M80" t="str">
            <v>海兴中盛</v>
          </cell>
          <cell r="N80">
            <v>3</v>
          </cell>
          <cell r="O80"/>
          <cell r="P80"/>
          <cell r="Q80" t="str">
            <v>找第三方
模具费单算</v>
          </cell>
        </row>
        <row r="81">
          <cell r="C81" t="str">
            <v>SLT0010921</v>
          </cell>
          <cell r="D81" t="str">
            <v>肩部后支撑钢丝</v>
          </cell>
          <cell r="E81"/>
          <cell r="F81" t="str">
            <v>EA</v>
          </cell>
          <cell r="G81"/>
          <cell r="H81" t="str">
            <v>钢丝</v>
          </cell>
          <cell r="I81" t="str">
            <v>Q235  φ6</v>
          </cell>
          <cell r="J81"/>
          <cell r="K81" t="str">
            <v>河北外购</v>
          </cell>
          <cell r="L81" t="str">
            <v>刘志富</v>
          </cell>
          <cell r="M81" t="str">
            <v>海兴中盛</v>
          </cell>
          <cell r="N81">
            <v>2</v>
          </cell>
          <cell r="O81"/>
          <cell r="P81"/>
          <cell r="Q81" t="str">
            <v>找第三方
模具费单算</v>
          </cell>
        </row>
        <row r="82">
          <cell r="C82" t="str">
            <v>SLT0010997</v>
          </cell>
          <cell r="D82" t="str">
            <v>风机固定钢丝A</v>
          </cell>
          <cell r="E82"/>
          <cell r="F82" t="str">
            <v>EA</v>
          </cell>
          <cell r="G82"/>
          <cell r="H82" t="str">
            <v>钢丝</v>
          </cell>
          <cell r="I82" t="str">
            <v>Q235  φ5</v>
          </cell>
          <cell r="J82"/>
          <cell r="K82" t="str">
            <v>河北外购</v>
          </cell>
          <cell r="L82" t="str">
            <v>刘志富</v>
          </cell>
          <cell r="M82" t="str">
            <v>海兴中盛</v>
          </cell>
          <cell r="N82">
            <v>1</v>
          </cell>
          <cell r="O82"/>
          <cell r="P82"/>
          <cell r="Q82" t="str">
            <v>找第三方
模具费单算</v>
          </cell>
        </row>
        <row r="83">
          <cell r="C83" t="str">
            <v>SLT0010998</v>
          </cell>
          <cell r="D83" t="str">
            <v>风机固定钢丝B</v>
          </cell>
          <cell r="E83"/>
          <cell r="F83" t="str">
            <v>EA</v>
          </cell>
          <cell r="G83"/>
          <cell r="H83" t="str">
            <v>钢丝</v>
          </cell>
          <cell r="I83" t="str">
            <v>Q235  φ5</v>
          </cell>
          <cell r="J83"/>
          <cell r="K83" t="str">
            <v>河北外购</v>
          </cell>
          <cell r="L83" t="str">
            <v>刘志富</v>
          </cell>
          <cell r="M83" t="str">
            <v>海兴中盛</v>
          </cell>
          <cell r="N83">
            <v>1</v>
          </cell>
          <cell r="O83"/>
          <cell r="P83"/>
          <cell r="Q83" t="str">
            <v>找第三方
模具费单算</v>
          </cell>
        </row>
        <row r="84">
          <cell r="C84" t="str">
            <v>SLT0010887</v>
          </cell>
          <cell r="D84" t="str">
            <v>面套卡接钢丝</v>
          </cell>
          <cell r="E84"/>
          <cell r="F84" t="str">
            <v>EA</v>
          </cell>
          <cell r="G84"/>
          <cell r="H84" t="str">
            <v>钢丝</v>
          </cell>
          <cell r="I84" t="str">
            <v>Q235  φ5</v>
          </cell>
          <cell r="J84"/>
          <cell r="K84" t="str">
            <v>河北外购</v>
          </cell>
          <cell r="L84" t="str">
            <v>刘志富</v>
          </cell>
          <cell r="M84" t="str">
            <v>海兴中盛</v>
          </cell>
          <cell r="N84">
            <v>1</v>
          </cell>
          <cell r="O84"/>
          <cell r="P84"/>
          <cell r="Q84" t="str">
            <v>找第三方
模具费单算</v>
          </cell>
        </row>
        <row r="85">
          <cell r="C85" t="str">
            <v>SLT0011258</v>
          </cell>
          <cell r="D85" t="str">
            <v>侧翼支撑钢丝焊接总成</v>
          </cell>
          <cell r="E85"/>
          <cell r="F85" t="str">
            <v>EA</v>
          </cell>
          <cell r="G85"/>
          <cell r="H85" t="str">
            <v>分总成</v>
          </cell>
          <cell r="I85" t="str">
            <v>ASSY</v>
          </cell>
          <cell r="J85"/>
          <cell r="K85" t="str">
            <v>河北外购</v>
          </cell>
          <cell r="L85" t="str">
            <v>刘志富</v>
          </cell>
          <cell r="M85" t="str">
            <v>海兴中盛</v>
          </cell>
          <cell r="N85">
            <v>2</v>
          </cell>
          <cell r="O85"/>
          <cell r="P85"/>
          <cell r="Q85" t="str">
            <v>找第三方
模具费单算</v>
          </cell>
        </row>
        <row r="86">
          <cell r="C86" t="str">
            <v>SLT0011259</v>
          </cell>
          <cell r="D86" t="str">
            <v>腰托支撑钢丝</v>
          </cell>
          <cell r="E86"/>
          <cell r="F86" t="str">
            <v>EA</v>
          </cell>
          <cell r="G86"/>
          <cell r="H86" t="str">
            <v>钢丝</v>
          </cell>
          <cell r="I86" t="str">
            <v>Q235  φ6</v>
          </cell>
          <cell r="J86"/>
          <cell r="K86" t="str">
            <v>河北外购</v>
          </cell>
          <cell r="L86" t="str">
            <v>刘志富</v>
          </cell>
          <cell r="M86" t="str">
            <v>海兴中盛</v>
          </cell>
          <cell r="N86">
            <v>2</v>
          </cell>
          <cell r="O86"/>
          <cell r="P86"/>
          <cell r="Q86" t="str">
            <v>找第三方
模具费单算</v>
          </cell>
        </row>
        <row r="87">
          <cell r="C87" t="str">
            <v>SLT0011289</v>
          </cell>
          <cell r="D87" t="str">
            <v>座垫骨架电泳总成</v>
          </cell>
          <cell r="E87"/>
          <cell r="F87" t="str">
            <v>EA</v>
          </cell>
          <cell r="G87"/>
          <cell r="H87" t="str">
            <v>分总成</v>
          </cell>
          <cell r="I87" t="str">
            <v>ASSY</v>
          </cell>
          <cell r="J87" t="str">
            <v>电泳</v>
          </cell>
          <cell r="K87" t="str">
            <v>河北外购</v>
          </cell>
          <cell r="L87" t="str">
            <v>刘志富</v>
          </cell>
          <cell r="M87" t="str">
            <v>海兴中盛</v>
          </cell>
          <cell r="N87">
            <v>1</v>
          </cell>
          <cell r="O87"/>
          <cell r="P87"/>
          <cell r="Q87" t="str">
            <v>找第三方
模具费单算</v>
          </cell>
        </row>
        <row r="88">
          <cell r="C88" t="str">
            <v>SLT0011049</v>
          </cell>
          <cell r="D88" t="str">
            <v>背板支撑钢丝A</v>
          </cell>
          <cell r="E88"/>
          <cell r="F88" t="str">
            <v>EA</v>
          </cell>
          <cell r="G88"/>
          <cell r="H88" t="str">
            <v>钢丝</v>
          </cell>
          <cell r="I88" t="str">
            <v>Q235  φ5</v>
          </cell>
          <cell r="J88"/>
          <cell r="K88" t="str">
            <v>河北外购</v>
          </cell>
          <cell r="L88" t="str">
            <v>刘志富</v>
          </cell>
          <cell r="M88" t="str">
            <v>海兴中盛</v>
          </cell>
          <cell r="N88">
            <v>2</v>
          </cell>
          <cell r="O88"/>
          <cell r="P88"/>
          <cell r="Q88" t="str">
            <v>找第三方
模具费单算</v>
          </cell>
        </row>
        <row r="89">
          <cell r="C89" t="str">
            <v>SLT0011050</v>
          </cell>
          <cell r="D89" t="str">
            <v>背板支撑钢丝B</v>
          </cell>
          <cell r="E89"/>
          <cell r="F89" t="str">
            <v>EA</v>
          </cell>
          <cell r="G89"/>
          <cell r="H89" t="str">
            <v>钢丝</v>
          </cell>
          <cell r="I89" t="str">
            <v>Q235  φ5</v>
          </cell>
          <cell r="J89"/>
          <cell r="K89" t="str">
            <v>河北外购</v>
          </cell>
          <cell r="L89" t="str">
            <v>刘志富</v>
          </cell>
          <cell r="M89" t="str">
            <v>海兴中盛</v>
          </cell>
          <cell r="N89">
            <v>1</v>
          </cell>
          <cell r="O89"/>
          <cell r="P89"/>
          <cell r="Q89" t="str">
            <v>找第三方
模具费单算</v>
          </cell>
        </row>
        <row r="90">
          <cell r="C90" t="str">
            <v>SLT0011039</v>
          </cell>
          <cell r="D90" t="str">
            <v>侧翼支撑钢丝</v>
          </cell>
          <cell r="E90"/>
          <cell r="F90" t="str">
            <v>EA</v>
          </cell>
          <cell r="G90"/>
          <cell r="H90" t="str">
            <v>钢丝</v>
          </cell>
          <cell r="I90" t="str">
            <v>Q235  φ7</v>
          </cell>
          <cell r="J90"/>
          <cell r="K90" t="str">
            <v>河北外购</v>
          </cell>
          <cell r="L90" t="str">
            <v>刘志富</v>
          </cell>
          <cell r="M90" t="str">
            <v>海兴中盛</v>
          </cell>
          <cell r="N90">
            <v>2</v>
          </cell>
          <cell r="O90"/>
          <cell r="P90"/>
          <cell r="Q90" t="str">
            <v>找第三方
模具费单算</v>
          </cell>
        </row>
        <row r="91">
          <cell r="C91" t="str">
            <v>SLT0011078</v>
          </cell>
          <cell r="D91" t="str">
            <v>小背背板后支撑钢丝A</v>
          </cell>
          <cell r="E91"/>
          <cell r="F91" t="str">
            <v>EA</v>
          </cell>
          <cell r="G91"/>
          <cell r="H91" t="str">
            <v>线材</v>
          </cell>
          <cell r="I91" t="str">
            <v>Q235 φ5</v>
          </cell>
          <cell r="J91"/>
          <cell r="K91" t="str">
            <v>河北外购</v>
          </cell>
          <cell r="L91" t="str">
            <v>刘志富</v>
          </cell>
          <cell r="M91" t="str">
            <v>海兴中盛</v>
          </cell>
          <cell r="N91">
            <v>2</v>
          </cell>
          <cell r="O91"/>
          <cell r="P91"/>
          <cell r="Q91" t="str">
            <v>找第三方
模具费单算</v>
          </cell>
        </row>
        <row r="92">
          <cell r="C92" t="str">
            <v>SLT0011093</v>
          </cell>
          <cell r="D92" t="str">
            <v>小背下支撑钢丝</v>
          </cell>
          <cell r="E92"/>
          <cell r="F92" t="str">
            <v>EA</v>
          </cell>
          <cell r="G92"/>
          <cell r="H92" t="str">
            <v>线材</v>
          </cell>
          <cell r="I92" t="str">
            <v>Q235 φ5</v>
          </cell>
          <cell r="J92"/>
          <cell r="K92" t="str">
            <v>河北外购</v>
          </cell>
          <cell r="L92" t="str">
            <v>刘志富</v>
          </cell>
          <cell r="M92" t="str">
            <v>海兴中盛</v>
          </cell>
          <cell r="N92">
            <v>1</v>
          </cell>
          <cell r="O92"/>
          <cell r="P92"/>
          <cell r="Q92" t="str">
            <v>找第三方
模具费单算</v>
          </cell>
        </row>
        <row r="93">
          <cell r="C93" t="str">
            <v>SLT0011273</v>
          </cell>
          <cell r="D93" t="str">
            <v>靠背通风袋体</v>
          </cell>
          <cell r="E93"/>
          <cell r="F93" t="str">
            <v>EA</v>
          </cell>
          <cell r="G93"/>
          <cell r="H93" t="str">
            <v>分总成</v>
          </cell>
          <cell r="I93" t="str">
            <v>ASSY</v>
          </cell>
          <cell r="J93"/>
          <cell r="K93" t="str">
            <v>河北外购</v>
          </cell>
          <cell r="L93"/>
          <cell r="M93"/>
          <cell r="N93">
            <v>1</v>
          </cell>
          <cell r="O93"/>
          <cell r="P93"/>
          <cell r="Q93"/>
        </row>
        <row r="94">
          <cell r="C94" t="str">
            <v>SLT0010937</v>
          </cell>
          <cell r="D94" t="str">
            <v>坐垫通风袋体</v>
          </cell>
          <cell r="E94"/>
          <cell r="F94" t="str">
            <v>EA</v>
          </cell>
          <cell r="G94"/>
          <cell r="H94" t="str">
            <v>分总成</v>
          </cell>
          <cell r="I94" t="str">
            <v>ASSY</v>
          </cell>
          <cell r="J94"/>
          <cell r="K94" t="str">
            <v>河北外购</v>
          </cell>
          <cell r="L94"/>
          <cell r="M94"/>
          <cell r="N94">
            <v>1</v>
          </cell>
          <cell r="O94"/>
          <cell r="P94"/>
          <cell r="Q94"/>
        </row>
        <row r="95">
          <cell r="C95" t="str">
            <v>SLT0011215</v>
          </cell>
          <cell r="D95" t="str">
            <v>通风加热线束及控制器总成</v>
          </cell>
          <cell r="E95"/>
          <cell r="F95" t="str">
            <v>EA</v>
          </cell>
          <cell r="G95"/>
          <cell r="H95" t="str">
            <v>分总成</v>
          </cell>
          <cell r="I95" t="str">
            <v>ASSY</v>
          </cell>
          <cell r="J95"/>
          <cell r="K95" t="str">
            <v>河北外购</v>
          </cell>
          <cell r="L95"/>
          <cell r="M95"/>
          <cell r="N95">
            <v>1</v>
          </cell>
          <cell r="O95"/>
          <cell r="P95"/>
          <cell r="Q95"/>
        </row>
        <row r="96">
          <cell r="C96" t="str">
            <v>SLT0010980</v>
          </cell>
          <cell r="D96" t="str">
            <v>驾驶员靠背面套总成</v>
          </cell>
          <cell r="E96" t="str">
            <v>仿皮面料</v>
          </cell>
          <cell r="F96" t="str">
            <v>EA</v>
          </cell>
          <cell r="G96"/>
          <cell r="H96" t="str">
            <v>分总成</v>
          </cell>
          <cell r="I96" t="str">
            <v>ASSY</v>
          </cell>
          <cell r="J96"/>
          <cell r="K96" t="str">
            <v>河北外购</v>
          </cell>
          <cell r="L96"/>
          <cell r="M96"/>
          <cell r="N96">
            <v>1</v>
          </cell>
          <cell r="O96"/>
          <cell r="P96"/>
          <cell r="Q96"/>
        </row>
        <row r="97">
          <cell r="C97" t="str">
            <v>SLT0011079</v>
          </cell>
          <cell r="D97" t="str">
            <v>小背侧翼支撑钢丝</v>
          </cell>
          <cell r="E97"/>
          <cell r="F97" t="str">
            <v>EA</v>
          </cell>
          <cell r="G97"/>
          <cell r="H97" t="str">
            <v>钢丝</v>
          </cell>
          <cell r="I97" t="str">
            <v>Q235  φ7</v>
          </cell>
          <cell r="J97"/>
          <cell r="K97" t="str">
            <v>河北外购</v>
          </cell>
          <cell r="L97" t="str">
            <v>刘志富</v>
          </cell>
          <cell r="M97" t="str">
            <v>海兴中盛</v>
          </cell>
          <cell r="N97">
            <v>1</v>
          </cell>
          <cell r="O97"/>
          <cell r="P97"/>
          <cell r="Q97" t="str">
            <v>找第三方
模具费单算</v>
          </cell>
        </row>
        <row r="98">
          <cell r="C98" t="str">
            <v>SLT0011094</v>
          </cell>
          <cell r="D98" t="str">
            <v>副驾小背支撑钢丝焊接总成</v>
          </cell>
          <cell r="E98"/>
          <cell r="F98" t="str">
            <v>EA</v>
          </cell>
          <cell r="G98"/>
          <cell r="H98" t="str">
            <v>分总成</v>
          </cell>
          <cell r="I98" t="str">
            <v>ASSY</v>
          </cell>
          <cell r="J98"/>
          <cell r="K98" t="str">
            <v>河北外购</v>
          </cell>
          <cell r="L98" t="str">
            <v>刘志富</v>
          </cell>
          <cell r="M98" t="str">
            <v>海兴中盛</v>
          </cell>
          <cell r="N98">
            <v>1</v>
          </cell>
          <cell r="O98"/>
          <cell r="P98"/>
          <cell r="Q98" t="str">
            <v>找第三方
模具费单算</v>
          </cell>
        </row>
        <row r="99">
          <cell r="C99" t="str">
            <v>SLT0011084</v>
          </cell>
          <cell r="D99" t="str">
            <v>小背面套卡接钢丝</v>
          </cell>
          <cell r="E99"/>
          <cell r="F99" t="str">
            <v>EA</v>
          </cell>
          <cell r="G99"/>
          <cell r="H99" t="str">
            <v>线材</v>
          </cell>
          <cell r="I99" t="str">
            <v>Q235 φ5</v>
          </cell>
          <cell r="J99"/>
          <cell r="K99" t="str">
            <v>河北外购</v>
          </cell>
          <cell r="L99" t="str">
            <v>刘志富</v>
          </cell>
          <cell r="M99" t="str">
            <v>海兴中盛</v>
          </cell>
          <cell r="N99">
            <v>1</v>
          </cell>
          <cell r="O99"/>
          <cell r="P99"/>
          <cell r="Q99" t="str">
            <v>找第三方
模具费单算</v>
          </cell>
        </row>
        <row r="100">
          <cell r="C100" t="str">
            <v>SLT0011083</v>
          </cell>
          <cell r="D100" t="str">
            <v>小背背板后支撑钢丝A</v>
          </cell>
          <cell r="E100"/>
          <cell r="F100" t="str">
            <v>EA</v>
          </cell>
          <cell r="G100"/>
          <cell r="H100" t="str">
            <v>线材</v>
          </cell>
          <cell r="I100" t="str">
            <v>Q235 φ5</v>
          </cell>
          <cell r="J100"/>
          <cell r="K100" t="str">
            <v>河北外购</v>
          </cell>
          <cell r="L100" t="str">
            <v>刘志富</v>
          </cell>
          <cell r="M100" t="str">
            <v>海兴中盛</v>
          </cell>
          <cell r="N100">
            <v>2</v>
          </cell>
          <cell r="O100"/>
          <cell r="P100"/>
          <cell r="Q100" t="str">
            <v>找第三方
模具费单算</v>
          </cell>
        </row>
        <row r="101">
          <cell r="C101" t="str">
            <v>SLT0011267</v>
          </cell>
          <cell r="D101" t="str">
            <v>左滑轨总成</v>
          </cell>
          <cell r="E101"/>
          <cell r="F101" t="str">
            <v>EA</v>
          </cell>
          <cell r="G101"/>
          <cell r="H101" t="str">
            <v>外购件</v>
          </cell>
          <cell r="I101" t="str">
            <v>ASSY</v>
          </cell>
          <cell r="J101"/>
          <cell r="K101" t="str">
            <v>河北外购</v>
          </cell>
          <cell r="L101"/>
          <cell r="M101"/>
          <cell r="N101">
            <v>1</v>
          </cell>
          <cell r="O101"/>
          <cell r="P101"/>
          <cell r="Q101"/>
        </row>
        <row r="102">
          <cell r="C102" t="str">
            <v>SLT0011270</v>
          </cell>
          <cell r="D102" t="str">
            <v>右滑轨总成</v>
          </cell>
          <cell r="E102"/>
          <cell r="F102" t="str">
            <v>EA</v>
          </cell>
          <cell r="G102"/>
          <cell r="H102" t="str">
            <v>外购件</v>
          </cell>
          <cell r="I102" t="str">
            <v>ASSY</v>
          </cell>
          <cell r="J102"/>
          <cell r="K102" t="str">
            <v>河北外购</v>
          </cell>
          <cell r="L102"/>
          <cell r="M102"/>
          <cell r="N102">
            <v>1</v>
          </cell>
          <cell r="O102"/>
          <cell r="P102"/>
          <cell r="Q102"/>
        </row>
        <row r="103">
          <cell r="C103" t="str">
            <v>SLT0011274</v>
          </cell>
          <cell r="D103" t="str">
            <v>气腰托总成</v>
          </cell>
          <cell r="E103"/>
          <cell r="F103" t="str">
            <v>EA</v>
          </cell>
          <cell r="G103"/>
          <cell r="H103" t="str">
            <v>分总成</v>
          </cell>
          <cell r="I103" t="str">
            <v>ASSY</v>
          </cell>
          <cell r="J103"/>
          <cell r="K103" t="str">
            <v>河北外购</v>
          </cell>
          <cell r="L103"/>
          <cell r="M103"/>
          <cell r="N103">
            <v>1</v>
          </cell>
          <cell r="O103"/>
          <cell r="P103"/>
          <cell r="Q103"/>
        </row>
        <row r="104">
          <cell r="C104" t="str">
            <v>SLT0011313</v>
          </cell>
          <cell r="D104" t="str">
            <v>侧翼气袋支撑总成</v>
          </cell>
          <cell r="E104"/>
          <cell r="F104" t="str">
            <v>EA</v>
          </cell>
          <cell r="G104"/>
          <cell r="H104" t="str">
            <v>分总成</v>
          </cell>
          <cell r="I104" t="str">
            <v>ASSY</v>
          </cell>
          <cell r="J104"/>
          <cell r="K104" t="str">
            <v>河北外购</v>
          </cell>
          <cell r="L104"/>
          <cell r="M104"/>
          <cell r="N104">
            <v>1</v>
          </cell>
          <cell r="O104"/>
          <cell r="P104"/>
          <cell r="Q104"/>
        </row>
        <row r="105">
          <cell r="C105" t="str">
            <v>SLT0011371</v>
          </cell>
          <cell r="D105" t="str">
            <v>上盖板焊接总成</v>
          </cell>
          <cell r="E105"/>
          <cell r="F105" t="str">
            <v>EA</v>
          </cell>
          <cell r="G105"/>
          <cell r="H105" t="str">
            <v>焊接总成件</v>
          </cell>
          <cell r="I105" t="str">
            <v>ASSY</v>
          </cell>
          <cell r="J105"/>
          <cell r="K105" t="str">
            <v>河北外购</v>
          </cell>
          <cell r="L105" t="str">
            <v>刘志富</v>
          </cell>
          <cell r="M105" t="str">
            <v>河北利达</v>
          </cell>
          <cell r="N105">
            <v>1</v>
          </cell>
          <cell r="O105"/>
          <cell r="P105"/>
          <cell r="Q105"/>
        </row>
        <row r="106">
          <cell r="C106" t="str">
            <v>SLT0011301</v>
          </cell>
          <cell r="D106" t="str">
            <v>座垫通风轴流风扇总成</v>
          </cell>
          <cell r="E106"/>
          <cell r="F106" t="str">
            <v>EA</v>
          </cell>
          <cell r="G106"/>
          <cell r="H106" t="str">
            <v>电器件</v>
          </cell>
          <cell r="I106" t="str">
            <v>ASSY</v>
          </cell>
          <cell r="J106"/>
          <cell r="K106" t="str">
            <v>河北外购</v>
          </cell>
          <cell r="L106"/>
          <cell r="M106"/>
          <cell r="N106">
            <v>3</v>
          </cell>
          <cell r="O106"/>
          <cell r="P106"/>
          <cell r="Q106"/>
        </row>
        <row r="107">
          <cell r="C107" t="str">
            <v>SLT0011302</v>
          </cell>
          <cell r="D107" t="str">
            <v>座垫通风3D网格</v>
          </cell>
          <cell r="E107"/>
          <cell r="F107" t="str">
            <v>EA</v>
          </cell>
          <cell r="G107"/>
          <cell r="H107" t="str">
            <v>3D织物</v>
          </cell>
          <cell r="I107" t="str">
            <v>ASSY</v>
          </cell>
          <cell r="J107"/>
          <cell r="K107" t="str">
            <v>河北外购</v>
          </cell>
          <cell r="L107"/>
          <cell r="M107"/>
          <cell r="N107">
            <v>1</v>
          </cell>
          <cell r="O107"/>
          <cell r="P107"/>
          <cell r="Q107"/>
        </row>
        <row r="108">
          <cell r="C108" t="str">
            <v>SLT0011303</v>
          </cell>
          <cell r="D108" t="str">
            <v>舒适性海绵</v>
          </cell>
          <cell r="E108"/>
          <cell r="F108" t="str">
            <v>EA</v>
          </cell>
          <cell r="G108"/>
          <cell r="H108" t="str">
            <v>PU</v>
          </cell>
          <cell r="I108" t="str">
            <v>PUR</v>
          </cell>
          <cell r="J108"/>
          <cell r="K108" t="str">
            <v>河北外购</v>
          </cell>
          <cell r="L108"/>
          <cell r="M108"/>
          <cell r="N108">
            <v>1</v>
          </cell>
          <cell r="O108"/>
          <cell r="P108"/>
          <cell r="Q108"/>
        </row>
        <row r="109">
          <cell r="C109" t="str">
            <v>SLT0011304</v>
          </cell>
          <cell r="D109" t="str">
            <v>驾驶员座垫面套总成</v>
          </cell>
          <cell r="E109" t="str">
            <v>欧马可面料</v>
          </cell>
          <cell r="F109" t="str">
            <v>EA</v>
          </cell>
          <cell r="G109"/>
          <cell r="H109" t="str">
            <v>分总成</v>
          </cell>
          <cell r="I109" t="str">
            <v>ASSY</v>
          </cell>
          <cell r="J109"/>
          <cell r="K109" t="str">
            <v>河北外购</v>
          </cell>
          <cell r="L109"/>
          <cell r="M109"/>
          <cell r="N109">
            <v>1</v>
          </cell>
          <cell r="O109"/>
          <cell r="P109"/>
          <cell r="Q109"/>
        </row>
        <row r="110">
          <cell r="C110" t="str">
            <v>SLT0011305</v>
          </cell>
          <cell r="D110" t="str">
            <v>驾驶员座垫面套总成</v>
          </cell>
          <cell r="E110" t="str">
            <v>奥铃面料</v>
          </cell>
          <cell r="F110" t="str">
            <v>EA</v>
          </cell>
          <cell r="G110"/>
          <cell r="H110" t="str">
            <v>分总成</v>
          </cell>
          <cell r="I110" t="str">
            <v>ASSY</v>
          </cell>
          <cell r="J110"/>
          <cell r="K110" t="str">
            <v>河北外购</v>
          </cell>
          <cell r="L110"/>
          <cell r="M110"/>
          <cell r="N110">
            <v>1</v>
          </cell>
          <cell r="O110"/>
          <cell r="P110"/>
          <cell r="Q110"/>
        </row>
        <row r="111">
          <cell r="C111" t="str">
            <v>SLT0011306</v>
          </cell>
          <cell r="D111" t="str">
            <v>驾驶员座垫面套总成</v>
          </cell>
          <cell r="E111" t="str">
            <v>仿皮面料</v>
          </cell>
          <cell r="F111" t="str">
            <v>EA</v>
          </cell>
          <cell r="G111"/>
          <cell r="H111" t="str">
            <v>分总成</v>
          </cell>
          <cell r="I111" t="str">
            <v>ASSY</v>
          </cell>
          <cell r="J111"/>
          <cell r="K111" t="str">
            <v>河北外购</v>
          </cell>
          <cell r="L111"/>
          <cell r="M111"/>
          <cell r="N111">
            <v>1</v>
          </cell>
          <cell r="O111"/>
          <cell r="P111"/>
          <cell r="Q111"/>
        </row>
        <row r="112">
          <cell r="C112" t="str">
            <v>SLT0011307</v>
          </cell>
          <cell r="D112" t="str">
            <v>通风加热线束及控制器总成</v>
          </cell>
          <cell r="E112"/>
          <cell r="F112" t="str">
            <v>EA</v>
          </cell>
          <cell r="G112"/>
          <cell r="H112" t="str">
            <v>分总成</v>
          </cell>
          <cell r="I112" t="str">
            <v>ASSY</v>
          </cell>
          <cell r="J112"/>
          <cell r="K112" t="str">
            <v>河北外购</v>
          </cell>
          <cell r="L112"/>
          <cell r="M112"/>
          <cell r="N112">
            <v>1</v>
          </cell>
          <cell r="O112"/>
          <cell r="P112"/>
          <cell r="Q112"/>
        </row>
        <row r="113">
          <cell r="C113" t="str">
            <v>SLT0011367</v>
          </cell>
          <cell r="D113" t="str">
            <v>下底板焊接总成</v>
          </cell>
          <cell r="E113"/>
          <cell r="F113" t="str">
            <v>EA</v>
          </cell>
          <cell r="G113"/>
          <cell r="H113" t="str">
            <v>焊接总成件</v>
          </cell>
          <cell r="I113" t="str">
            <v>ASSY</v>
          </cell>
          <cell r="J113"/>
          <cell r="K113" t="str">
            <v>河北外购</v>
          </cell>
          <cell r="L113" t="str">
            <v>刘志富</v>
          </cell>
          <cell r="M113" t="str">
            <v>河北利达</v>
          </cell>
          <cell r="N113">
            <v>1</v>
          </cell>
          <cell r="O113"/>
          <cell r="P113"/>
          <cell r="Q113"/>
        </row>
        <row r="114">
          <cell r="C114" t="str">
            <v>SLT0011309</v>
          </cell>
          <cell r="D114" t="str">
            <v>驾驶员腰托开关</v>
          </cell>
          <cell r="E114" t="str">
            <v>新开印漆，结构借用BA95</v>
          </cell>
          <cell r="F114" t="str">
            <v>EA</v>
          </cell>
          <cell r="G114"/>
          <cell r="H114" t="str">
            <v>分总成</v>
          </cell>
          <cell r="I114" t="str">
            <v>ASSY</v>
          </cell>
          <cell r="J114"/>
          <cell r="K114" t="str">
            <v>河北外购</v>
          </cell>
          <cell r="L114"/>
          <cell r="M114"/>
          <cell r="N114">
            <v>1</v>
          </cell>
          <cell r="O114"/>
          <cell r="P114"/>
          <cell r="Q114"/>
        </row>
        <row r="115">
          <cell r="C115" t="str">
            <v>SLT0011310</v>
          </cell>
          <cell r="D115" t="str">
            <v>主驾驶左侧大护板</v>
          </cell>
          <cell r="E115"/>
          <cell r="F115" t="str">
            <v>EA</v>
          </cell>
          <cell r="G115"/>
          <cell r="H115" t="str">
            <v>塑料件</v>
          </cell>
          <cell r="I115" t="str">
            <v>PP+TD20 2.5</v>
          </cell>
          <cell r="J115"/>
          <cell r="K115" t="str">
            <v>河北外购</v>
          </cell>
          <cell r="L115"/>
          <cell r="M115"/>
          <cell r="N115">
            <v>1</v>
          </cell>
          <cell r="O115"/>
          <cell r="P115"/>
          <cell r="Q115"/>
        </row>
        <row r="116">
          <cell r="C116" t="str">
            <v>L168100000271</v>
          </cell>
          <cell r="D116" t="str">
            <v>驾驶员前端左侧安装脚罩</v>
          </cell>
          <cell r="E116"/>
          <cell r="F116" t="str">
            <v>EA</v>
          </cell>
          <cell r="G116"/>
          <cell r="H116" t="str">
            <v>塑料件</v>
          </cell>
          <cell r="I116" t="str">
            <v>PP+TD20 2.5</v>
          </cell>
          <cell r="J116"/>
          <cell r="K116" t="str">
            <v>河北外购</v>
          </cell>
          <cell r="L116"/>
          <cell r="M116"/>
          <cell r="N116">
            <v>1</v>
          </cell>
          <cell r="O116"/>
          <cell r="P116"/>
          <cell r="Q116"/>
        </row>
        <row r="117">
          <cell r="C117" t="str">
            <v>L168100000272</v>
          </cell>
          <cell r="D117" t="str">
            <v>驾驶员前端右侧安装脚罩</v>
          </cell>
          <cell r="E117"/>
          <cell r="F117" t="str">
            <v>EA</v>
          </cell>
          <cell r="G117"/>
          <cell r="H117" t="str">
            <v>塑料件</v>
          </cell>
          <cell r="I117" t="str">
            <v>PP+TD20 2.5</v>
          </cell>
          <cell r="J117"/>
          <cell r="K117" t="str">
            <v>河北外购</v>
          </cell>
          <cell r="L117"/>
          <cell r="M117"/>
          <cell r="N117">
            <v>1</v>
          </cell>
          <cell r="O117"/>
          <cell r="P117"/>
          <cell r="Q117"/>
        </row>
        <row r="118">
          <cell r="C118" t="str">
            <v>SLT0010878</v>
          </cell>
          <cell r="D118" t="str">
            <v>靠背调角器焊接总成RH</v>
          </cell>
          <cell r="E118"/>
          <cell r="F118" t="str">
            <v>EA</v>
          </cell>
          <cell r="G118"/>
          <cell r="H118" t="str">
            <v>分总成</v>
          </cell>
          <cell r="I118" t="str">
            <v>ASSY</v>
          </cell>
          <cell r="J118" t="str">
            <v>喷涂</v>
          </cell>
          <cell r="K118" t="str">
            <v>河北外购</v>
          </cell>
          <cell r="L118" t="str">
            <v>刘志富</v>
          </cell>
          <cell r="M118" t="str">
            <v>江苏力乐</v>
          </cell>
          <cell r="N118">
            <v>1</v>
          </cell>
          <cell r="O118"/>
          <cell r="P118"/>
          <cell r="Q118" t="str">
            <v>与力乐沟通</v>
          </cell>
        </row>
        <row r="119">
          <cell r="C119" t="str">
            <v>SLT0010903</v>
          </cell>
          <cell r="D119" t="str">
            <v>衬套</v>
          </cell>
          <cell r="E119" t="str">
            <v>外购,易格斯MKM-10</v>
          </cell>
          <cell r="F119" t="str">
            <v>EA</v>
          </cell>
          <cell r="G119"/>
          <cell r="H119" t="str">
            <v>塑料件</v>
          </cell>
          <cell r="I119" t="str">
            <v xml:space="preserve"> φ12  1.0</v>
          </cell>
          <cell r="J119"/>
          <cell r="K119" t="str">
            <v>河北外购</v>
          </cell>
          <cell r="L119"/>
          <cell r="M119"/>
          <cell r="N119">
            <v>1</v>
          </cell>
          <cell r="O119"/>
          <cell r="P119"/>
          <cell r="Q119"/>
        </row>
        <row r="120">
          <cell r="C120" t="str">
            <v>SLT0010886</v>
          </cell>
          <cell r="D120" t="str">
            <v>驾驶员调角器芯盘连动杆</v>
          </cell>
          <cell r="E120"/>
          <cell r="F120" t="str">
            <v>EA</v>
          </cell>
          <cell r="G120"/>
          <cell r="H120" t="str">
            <v>外购件</v>
          </cell>
          <cell r="I120" t="str">
            <v>— —</v>
          </cell>
          <cell r="J120"/>
          <cell r="K120" t="str">
            <v>河北外购</v>
          </cell>
          <cell r="L120" t="str">
            <v>刘志富</v>
          </cell>
          <cell r="M120" t="str">
            <v>江苏力乐</v>
          </cell>
          <cell r="N120">
            <v>1</v>
          </cell>
          <cell r="O120"/>
          <cell r="P120"/>
          <cell r="Q120" t="str">
            <v>与力乐沟通</v>
          </cell>
        </row>
        <row r="121">
          <cell r="C121" t="str">
            <v>SLT0011253</v>
          </cell>
          <cell r="D121" t="str">
            <v>靠背调角器焊接总成RH</v>
          </cell>
          <cell r="E121"/>
          <cell r="F121" t="str">
            <v>EA</v>
          </cell>
          <cell r="G121"/>
          <cell r="H121" t="str">
            <v>分总成</v>
          </cell>
          <cell r="I121" t="str">
            <v>ASSY</v>
          </cell>
          <cell r="J121" t="str">
            <v>喷涂</v>
          </cell>
          <cell r="K121" t="str">
            <v>河北外购</v>
          </cell>
          <cell r="L121" t="str">
            <v>刘志富</v>
          </cell>
          <cell r="M121" t="str">
            <v>江苏力乐</v>
          </cell>
          <cell r="N121">
            <v>1</v>
          </cell>
          <cell r="O121"/>
          <cell r="P121"/>
          <cell r="Q121" t="str">
            <v>与力乐沟通</v>
          </cell>
        </row>
        <row r="122">
          <cell r="C122" t="str">
            <v>SLT0011250</v>
          </cell>
          <cell r="D122" t="str">
            <v>靠背调角器焊接总成LH</v>
          </cell>
          <cell r="E122"/>
          <cell r="F122" t="str">
            <v>EA</v>
          </cell>
          <cell r="G122"/>
          <cell r="H122" t="str">
            <v>分总成</v>
          </cell>
          <cell r="I122" t="str">
            <v>ASSY</v>
          </cell>
          <cell r="J122" t="str">
            <v>喷涂</v>
          </cell>
          <cell r="K122" t="str">
            <v>河北外购</v>
          </cell>
          <cell r="L122" t="str">
            <v>刘志富</v>
          </cell>
          <cell r="M122" t="str">
            <v>江苏力乐</v>
          </cell>
          <cell r="N122">
            <v>1</v>
          </cell>
          <cell r="O122"/>
          <cell r="P122"/>
          <cell r="Q122" t="str">
            <v>与力乐沟通</v>
          </cell>
        </row>
        <row r="123">
          <cell r="C123" t="str">
            <v>SLT0011032</v>
          </cell>
          <cell r="D123" t="str">
            <v>右调角器焊接总成</v>
          </cell>
          <cell r="E123"/>
          <cell r="F123" t="str">
            <v>EA</v>
          </cell>
          <cell r="G123"/>
          <cell r="H123" t="str">
            <v>分总成</v>
          </cell>
          <cell r="I123" t="str">
            <v>ASSY</v>
          </cell>
          <cell r="J123" t="str">
            <v>喷涂</v>
          </cell>
          <cell r="K123" t="str">
            <v>河北外购</v>
          </cell>
          <cell r="L123" t="str">
            <v>刘志富</v>
          </cell>
          <cell r="M123" t="str">
            <v>江苏力乐</v>
          </cell>
          <cell r="N123">
            <v>1</v>
          </cell>
          <cell r="O123"/>
          <cell r="P123"/>
          <cell r="Q123" t="str">
            <v>与力乐沟通</v>
          </cell>
        </row>
        <row r="124">
          <cell r="C124" t="str">
            <v>SLT0011086</v>
          </cell>
          <cell r="D124" t="str">
            <v>小背左侧调角器焊接总成</v>
          </cell>
          <cell r="E124"/>
          <cell r="F124" t="str">
            <v>EA</v>
          </cell>
          <cell r="G124"/>
          <cell r="H124" t="str">
            <v>分总成</v>
          </cell>
          <cell r="I124" t="str">
            <v>ASSY</v>
          </cell>
          <cell r="J124" t="str">
            <v>喷涂</v>
          </cell>
          <cell r="K124" t="str">
            <v>河北外购</v>
          </cell>
          <cell r="L124" t="str">
            <v>刘志富</v>
          </cell>
          <cell r="M124" t="str">
            <v>江苏力乐</v>
          </cell>
          <cell r="N124">
            <v>1</v>
          </cell>
          <cell r="O124"/>
          <cell r="P124"/>
          <cell r="Q124" t="str">
            <v>与力乐沟通</v>
          </cell>
        </row>
        <row r="125">
          <cell r="C125" t="str">
            <v>SLT0011320</v>
          </cell>
          <cell r="D125" t="str">
            <v>靠背一级调角器焊接总成</v>
          </cell>
          <cell r="E125"/>
          <cell r="F125" t="str">
            <v>EA</v>
          </cell>
          <cell r="G125"/>
          <cell r="H125" t="str">
            <v>分总成</v>
          </cell>
          <cell r="I125" t="str">
            <v>ASSY</v>
          </cell>
          <cell r="J125"/>
          <cell r="K125" t="str">
            <v>河北外购</v>
          </cell>
          <cell r="L125" t="str">
            <v>刘志富</v>
          </cell>
          <cell r="M125" t="str">
            <v>江苏力乐</v>
          </cell>
          <cell r="N125">
            <v>1</v>
          </cell>
          <cell r="O125"/>
          <cell r="P125"/>
          <cell r="Q125" t="str">
            <v>与力乐沟通
寻找第三方</v>
          </cell>
        </row>
        <row r="126">
          <cell r="C126" t="str">
            <v>SLT0010922</v>
          </cell>
          <cell r="D126" t="str">
            <v>二级调节右侧上连接板电泳总成</v>
          </cell>
          <cell r="E126"/>
          <cell r="F126" t="str">
            <v>EA</v>
          </cell>
          <cell r="G126"/>
          <cell r="H126" t="str">
            <v>分总成</v>
          </cell>
          <cell r="I126" t="str">
            <v>ASSY</v>
          </cell>
          <cell r="J126" t="str">
            <v>电泳</v>
          </cell>
          <cell r="K126" t="str">
            <v>河北外购</v>
          </cell>
          <cell r="L126" t="str">
            <v>刘志富</v>
          </cell>
          <cell r="M126" t="str">
            <v>文安恒德，航天宏达，沧州智凯，成卓，鑫昌</v>
          </cell>
          <cell r="N126">
            <v>1</v>
          </cell>
          <cell r="O126"/>
          <cell r="P126"/>
          <cell r="Q126"/>
        </row>
        <row r="127">
          <cell r="C127" t="str">
            <v>SLT0010915</v>
          </cell>
          <cell r="D127" t="str">
            <v>背板支撑板小总成A</v>
          </cell>
          <cell r="E127" t="str">
            <v>分总成，支撑背板用</v>
          </cell>
          <cell r="F127" t="str">
            <v>EA</v>
          </cell>
          <cell r="G127"/>
          <cell r="H127" t="str">
            <v>分总成</v>
          </cell>
          <cell r="I127" t="str">
            <v>ASSY</v>
          </cell>
          <cell r="J127"/>
          <cell r="K127" t="str">
            <v>河北外购</v>
          </cell>
          <cell r="L127" t="str">
            <v>刘志富</v>
          </cell>
          <cell r="M127" t="str">
            <v>文安恒德，航天宏达，沧州智凯，成卓，鑫昌</v>
          </cell>
          <cell r="N127">
            <v>1</v>
          </cell>
          <cell r="O127"/>
          <cell r="P127"/>
          <cell r="Q127"/>
        </row>
        <row r="128">
          <cell r="C128" t="str">
            <v>SLT0010916</v>
          </cell>
          <cell r="D128" t="str">
            <v>背板支撑板小总成B</v>
          </cell>
          <cell r="E128" t="str">
            <v>分总成，支撑背板用</v>
          </cell>
          <cell r="F128" t="str">
            <v>EA</v>
          </cell>
          <cell r="G128"/>
          <cell r="H128" t="str">
            <v>分总成</v>
          </cell>
          <cell r="I128" t="str">
            <v>ASSY</v>
          </cell>
          <cell r="J128"/>
          <cell r="K128" t="str">
            <v>河北外购</v>
          </cell>
          <cell r="L128" t="str">
            <v>刘志富</v>
          </cell>
          <cell r="M128" t="str">
            <v>文安恒德，航天宏达，沧州智凯，成卓，鑫昌</v>
          </cell>
          <cell r="N128">
            <v>1</v>
          </cell>
          <cell r="O128"/>
          <cell r="P128"/>
          <cell r="Q128"/>
        </row>
        <row r="129">
          <cell r="C129" t="str">
            <v>SLT0010917</v>
          </cell>
          <cell r="D129" t="str">
            <v>背板支撑板小总成C</v>
          </cell>
          <cell r="E129" t="str">
            <v>分总成，支撑背板用</v>
          </cell>
          <cell r="F129" t="str">
            <v>EA</v>
          </cell>
          <cell r="G129"/>
          <cell r="H129" t="str">
            <v>分总成</v>
          </cell>
          <cell r="I129" t="str">
            <v>ASSY</v>
          </cell>
          <cell r="J129"/>
          <cell r="K129" t="str">
            <v>河北外购</v>
          </cell>
          <cell r="L129" t="str">
            <v>刘志富</v>
          </cell>
          <cell r="M129" t="str">
            <v>文安恒德，航天宏达，沧州智凯，成卓，鑫昌</v>
          </cell>
          <cell r="N129">
            <v>1</v>
          </cell>
          <cell r="O129"/>
          <cell r="P129"/>
          <cell r="Q129"/>
        </row>
        <row r="130">
          <cell r="C130" t="str">
            <v>SLT0010918</v>
          </cell>
          <cell r="D130" t="str">
            <v>背板支撑板小总成D</v>
          </cell>
          <cell r="E130" t="str">
            <v>分总成，支撑背板用</v>
          </cell>
          <cell r="F130" t="str">
            <v>EA</v>
          </cell>
          <cell r="G130"/>
          <cell r="H130" t="str">
            <v>分总成</v>
          </cell>
          <cell r="I130" t="str">
            <v>ASSY</v>
          </cell>
          <cell r="J130"/>
          <cell r="K130" t="str">
            <v>河北外购</v>
          </cell>
          <cell r="L130" t="str">
            <v>刘志富</v>
          </cell>
          <cell r="M130" t="str">
            <v>文安恒德，航天宏达，沧州智凯，成卓，鑫昌</v>
          </cell>
          <cell r="N130">
            <v>1</v>
          </cell>
          <cell r="O130"/>
          <cell r="P130"/>
          <cell r="Q130"/>
        </row>
        <row r="131">
          <cell r="C131" t="str">
            <v>SLT0010884</v>
          </cell>
          <cell r="D131" t="str">
            <v>通风加热控制器固定钣金</v>
          </cell>
          <cell r="E131"/>
          <cell r="F131" t="str">
            <v>EA</v>
          </cell>
          <cell r="G131"/>
          <cell r="H131" t="str">
            <v>钣金件</v>
          </cell>
          <cell r="I131" t="str">
            <v>Q235 2.0</v>
          </cell>
          <cell r="J131"/>
          <cell r="K131" t="str">
            <v>河北外购</v>
          </cell>
          <cell r="L131" t="str">
            <v>刘志富</v>
          </cell>
          <cell r="M131" t="str">
            <v>文安恒德，航天宏达，沧州智凯，成卓，鑫昌</v>
          </cell>
          <cell r="N131">
            <v>2</v>
          </cell>
          <cell r="O131"/>
          <cell r="P131"/>
          <cell r="Q131"/>
        </row>
        <row r="132">
          <cell r="C132" t="str">
            <v>SLT0011221</v>
          </cell>
          <cell r="D132" t="str">
            <v>副驾靠背左固定板电泳总成</v>
          </cell>
          <cell r="E132" t="str">
            <v>新开，固定副驾靠背</v>
          </cell>
          <cell r="F132" t="str">
            <v>EA</v>
          </cell>
          <cell r="G132"/>
          <cell r="H132" t="str">
            <v>分总成</v>
          </cell>
          <cell r="I132" t="str">
            <v>ASSY</v>
          </cell>
          <cell r="J132" t="str">
            <v>电泳</v>
          </cell>
          <cell r="K132" t="str">
            <v>河北外购</v>
          </cell>
          <cell r="L132" t="str">
            <v>刘志富</v>
          </cell>
          <cell r="M132" t="str">
            <v>文安恒德，航天宏达，沧州智凯，成卓，鑫昌</v>
          </cell>
          <cell r="N132">
            <v>1</v>
          </cell>
          <cell r="O132"/>
          <cell r="P132"/>
          <cell r="Q132"/>
        </row>
        <row r="133">
          <cell r="C133" t="str">
            <v>SLT0011041</v>
          </cell>
          <cell r="D133" t="str">
            <v>副驾背板支撑钣金总成A</v>
          </cell>
          <cell r="E133"/>
          <cell r="F133" t="str">
            <v>EA</v>
          </cell>
          <cell r="G133"/>
          <cell r="H133" t="str">
            <v>分总成</v>
          </cell>
          <cell r="I133" t="str">
            <v>ASSY</v>
          </cell>
          <cell r="J133"/>
          <cell r="K133" t="str">
            <v>河北外购</v>
          </cell>
          <cell r="L133" t="str">
            <v>刘志富</v>
          </cell>
          <cell r="M133" t="str">
            <v>文安恒德，航天宏达，沧州智凯，成卓，鑫昌</v>
          </cell>
          <cell r="N133">
            <v>2</v>
          </cell>
          <cell r="O133"/>
          <cell r="P133"/>
          <cell r="Q133"/>
        </row>
        <row r="134">
          <cell r="C134" t="str">
            <v>SLT0011045</v>
          </cell>
          <cell r="D134" t="str">
            <v>副驾背板支撑钣金总成C</v>
          </cell>
          <cell r="E134"/>
          <cell r="F134" t="str">
            <v>EA</v>
          </cell>
          <cell r="G134"/>
          <cell r="H134" t="str">
            <v>分总成</v>
          </cell>
          <cell r="I134" t="str">
            <v>ASSY</v>
          </cell>
          <cell r="J134"/>
          <cell r="K134" t="str">
            <v>河北外购</v>
          </cell>
          <cell r="L134" t="str">
            <v>刘志富</v>
          </cell>
          <cell r="M134" t="str">
            <v>文安恒德，航天宏达，沧州智凯，成卓，鑫昌</v>
          </cell>
          <cell r="N134">
            <v>1</v>
          </cell>
          <cell r="O134"/>
          <cell r="P134"/>
          <cell r="Q134"/>
        </row>
        <row r="135">
          <cell r="C135" t="str">
            <v>SLT0011047</v>
          </cell>
          <cell r="D135" t="str">
            <v>副驾背板支撑钣金总成B</v>
          </cell>
          <cell r="E135"/>
          <cell r="F135" t="str">
            <v>EA</v>
          </cell>
          <cell r="G135"/>
          <cell r="H135" t="str">
            <v>分总成</v>
          </cell>
          <cell r="I135" t="str">
            <v>ASSY</v>
          </cell>
          <cell r="J135"/>
          <cell r="K135" t="str">
            <v>河北外购</v>
          </cell>
          <cell r="L135" t="str">
            <v>刘志富</v>
          </cell>
          <cell r="M135" t="str">
            <v>文安恒德，航天宏达，沧州智凯，成卓，鑫昌</v>
          </cell>
          <cell r="N135">
            <v>1</v>
          </cell>
          <cell r="O135"/>
          <cell r="P135"/>
          <cell r="Q135"/>
        </row>
        <row r="136">
          <cell r="C136" t="str">
            <v>SLT0011040</v>
          </cell>
          <cell r="D136" t="str">
            <v>副驾中间固定支架旋转轴</v>
          </cell>
          <cell r="E136"/>
          <cell r="F136" t="str">
            <v>EA</v>
          </cell>
          <cell r="G136"/>
          <cell r="H136" t="str">
            <v>机加件</v>
          </cell>
          <cell r="I136" t="str">
            <v xml:space="preserve">Q195  </v>
          </cell>
          <cell r="J136"/>
          <cell r="K136" t="str">
            <v>河北外购</v>
          </cell>
          <cell r="L136" t="str">
            <v>刘志富</v>
          </cell>
          <cell r="M136" t="str">
            <v>文安恒德，航天宏达，沧州智凯，成卓，鑫昌</v>
          </cell>
          <cell r="N136">
            <v>1</v>
          </cell>
          <cell r="O136"/>
          <cell r="P136"/>
          <cell r="Q136"/>
        </row>
        <row r="137">
          <cell r="C137" t="str">
            <v>SLT0011085</v>
          </cell>
          <cell r="D137" t="str">
            <v>小背解锁扣手固定座</v>
          </cell>
          <cell r="E137"/>
          <cell r="F137" t="str">
            <v>EA</v>
          </cell>
          <cell r="G137"/>
          <cell r="H137" t="str">
            <v>钣金件</v>
          </cell>
          <cell r="I137" t="str">
            <v>QStE420TM 2.0</v>
          </cell>
          <cell r="J137"/>
          <cell r="K137" t="str">
            <v>河北外购</v>
          </cell>
          <cell r="L137" t="str">
            <v>刘志富</v>
          </cell>
          <cell r="M137" t="str">
            <v>文安恒德，航天宏达，沧州智凯，成卓，鑫昌</v>
          </cell>
          <cell r="N137">
            <v>1</v>
          </cell>
          <cell r="O137"/>
          <cell r="P137"/>
          <cell r="Q137"/>
        </row>
        <row r="138">
          <cell r="C138" t="str">
            <v>SLT0011104</v>
          </cell>
          <cell r="D138" t="str">
            <v>小背背板支撑板小总成B</v>
          </cell>
          <cell r="E138"/>
          <cell r="F138" t="str">
            <v>EA</v>
          </cell>
          <cell r="G138"/>
          <cell r="H138" t="str">
            <v>分总成</v>
          </cell>
          <cell r="I138" t="str">
            <v>ASSY</v>
          </cell>
          <cell r="J138"/>
          <cell r="K138" t="str">
            <v>河北外购</v>
          </cell>
          <cell r="L138" t="str">
            <v>刘志富</v>
          </cell>
          <cell r="M138" t="str">
            <v>文安恒德，航天宏达，沧州智凯，成卓，鑫昌</v>
          </cell>
          <cell r="N138">
            <v>1</v>
          </cell>
          <cell r="O138"/>
          <cell r="P138"/>
          <cell r="Q138"/>
        </row>
        <row r="139">
          <cell r="C139" t="str">
            <v>SLT0011108</v>
          </cell>
          <cell r="D139" t="str">
            <v>小背背板支撑板小总成D</v>
          </cell>
          <cell r="E139"/>
          <cell r="F139" t="str">
            <v>EA</v>
          </cell>
          <cell r="G139"/>
          <cell r="H139" t="str">
            <v>分总成</v>
          </cell>
          <cell r="I139" t="str">
            <v>ASSY</v>
          </cell>
          <cell r="J139"/>
          <cell r="K139" t="str">
            <v>河北外购</v>
          </cell>
          <cell r="L139" t="str">
            <v>刘志富</v>
          </cell>
          <cell r="M139" t="str">
            <v>文安恒德，航天宏达，沧州智凯，成卓，鑫昌</v>
          </cell>
          <cell r="N139">
            <v>1</v>
          </cell>
          <cell r="O139"/>
          <cell r="P139"/>
          <cell r="Q139"/>
        </row>
        <row r="140">
          <cell r="C140" t="str">
            <v>SLT0011100</v>
          </cell>
          <cell r="D140" t="str">
            <v>限位轴</v>
          </cell>
          <cell r="E140"/>
          <cell r="F140" t="str">
            <v>EA</v>
          </cell>
          <cell r="G140"/>
          <cell r="H140" t="str">
            <v>机加件</v>
          </cell>
          <cell r="I140" t="str">
            <v xml:space="preserve">Q235 </v>
          </cell>
          <cell r="J140"/>
          <cell r="K140" t="str">
            <v>河北外购</v>
          </cell>
          <cell r="L140" t="str">
            <v>刘志富</v>
          </cell>
          <cell r="M140" t="str">
            <v>文安恒德，航天宏达，沧州智凯，成卓，鑫昌</v>
          </cell>
          <cell r="N140">
            <v>1</v>
          </cell>
          <cell r="O140"/>
          <cell r="P140"/>
          <cell r="Q140"/>
        </row>
        <row r="141">
          <cell r="C141" t="str">
            <v>SLT0011325</v>
          </cell>
          <cell r="D141" t="str">
            <v>加热线束及控制器总成</v>
          </cell>
          <cell r="E141"/>
          <cell r="F141" t="str">
            <v>EA</v>
          </cell>
          <cell r="G141"/>
          <cell r="H141" t="str">
            <v>分总成</v>
          </cell>
          <cell r="I141" t="str">
            <v>ASSY</v>
          </cell>
          <cell r="J141"/>
          <cell r="K141" t="str">
            <v>河北外购</v>
          </cell>
          <cell r="L141"/>
          <cell r="M141"/>
          <cell r="N141">
            <v>1</v>
          </cell>
          <cell r="O141"/>
          <cell r="P141"/>
          <cell r="Q141"/>
        </row>
        <row r="142">
          <cell r="C142" t="str">
            <v>SLT0011243</v>
          </cell>
          <cell r="D142" t="str">
            <v>ECU固定卡扣</v>
          </cell>
          <cell r="E142"/>
          <cell r="F142" t="str">
            <v>EA</v>
          </cell>
          <cell r="G142"/>
          <cell r="H142" t="str">
            <v>塑料件</v>
          </cell>
          <cell r="I142"/>
          <cell r="J142"/>
          <cell r="K142" t="str">
            <v>河北外购</v>
          </cell>
          <cell r="L142"/>
          <cell r="M142"/>
          <cell r="N142">
            <v>2</v>
          </cell>
          <cell r="O142"/>
          <cell r="P142"/>
          <cell r="Q142"/>
        </row>
        <row r="143">
          <cell r="C143" t="str">
            <v>SLT0011101</v>
          </cell>
          <cell r="D143" t="str">
            <v>旋转轴</v>
          </cell>
          <cell r="E143"/>
          <cell r="F143" t="str">
            <v>EA</v>
          </cell>
          <cell r="G143"/>
          <cell r="H143" t="str">
            <v>机加件</v>
          </cell>
          <cell r="I143" t="str">
            <v xml:space="preserve">Q235 </v>
          </cell>
          <cell r="J143"/>
          <cell r="K143" t="str">
            <v>河北外购</v>
          </cell>
          <cell r="L143" t="str">
            <v>刘志富</v>
          </cell>
          <cell r="M143" t="str">
            <v>文安恒德，航天宏达，沧州智凯，成卓，鑫昌</v>
          </cell>
          <cell r="N143">
            <v>1</v>
          </cell>
          <cell r="O143"/>
          <cell r="P143"/>
          <cell r="Q143"/>
        </row>
        <row r="144">
          <cell r="C144" t="str">
            <v>SLT0010958</v>
          </cell>
          <cell r="D144" t="str">
            <v>驾驶员座垫固定支架LH</v>
          </cell>
          <cell r="E144"/>
          <cell r="F144" t="str">
            <v>EA</v>
          </cell>
          <cell r="G144"/>
          <cell r="H144" t="str">
            <v>钣金件</v>
          </cell>
          <cell r="I144" t="str">
            <v>QStE500TM 2.5</v>
          </cell>
          <cell r="J144"/>
          <cell r="K144" t="str">
            <v>河北外购</v>
          </cell>
          <cell r="L144" t="str">
            <v>刘志富</v>
          </cell>
          <cell r="M144" t="str">
            <v>文安恒德，航天宏达，沧州智凯，成卓，鑫昌</v>
          </cell>
          <cell r="N144">
            <v>1</v>
          </cell>
          <cell r="O144"/>
          <cell r="P144"/>
          <cell r="Q144"/>
        </row>
        <row r="145">
          <cell r="C145" t="str">
            <v>SLT0011102</v>
          </cell>
          <cell r="D145" t="str">
            <v>小背背板支撑板小总成A</v>
          </cell>
          <cell r="E145"/>
          <cell r="F145" t="str">
            <v>EA</v>
          </cell>
          <cell r="G145"/>
          <cell r="H145" t="str">
            <v>分总成</v>
          </cell>
          <cell r="I145" t="str">
            <v>ASSY</v>
          </cell>
          <cell r="J145"/>
          <cell r="K145" t="str">
            <v>河北外购</v>
          </cell>
          <cell r="L145" t="str">
            <v>刘志富</v>
          </cell>
          <cell r="M145" t="str">
            <v>文安恒德，航天宏达，沧州智凯，成卓，鑫昌</v>
          </cell>
          <cell r="N145">
            <v>1</v>
          </cell>
          <cell r="O145"/>
          <cell r="P145"/>
          <cell r="Q145"/>
        </row>
        <row r="146">
          <cell r="C146" t="str">
            <v>SLT0010889</v>
          </cell>
          <cell r="D146" t="str">
            <v>靠背锁付阶梯螺栓</v>
          </cell>
          <cell r="E146"/>
          <cell r="F146" t="str">
            <v>EA</v>
          </cell>
          <cell r="G146"/>
          <cell r="H146" t="str">
            <v>非标件</v>
          </cell>
          <cell r="I146" t="str">
            <v>45# M8</v>
          </cell>
          <cell r="J146"/>
          <cell r="K146" t="str">
            <v>河北外购</v>
          </cell>
          <cell r="L146" t="str">
            <v>刘志富</v>
          </cell>
          <cell r="M146" t="str">
            <v>旭兴/兴岳</v>
          </cell>
          <cell r="N146">
            <v>1</v>
          </cell>
          <cell r="O146"/>
          <cell r="P146"/>
          <cell r="Q146"/>
        </row>
        <row r="147">
          <cell r="C147" t="str">
            <v>SLT0011051</v>
          </cell>
          <cell r="D147" t="str">
            <v>固定板锁付螺纹套筒</v>
          </cell>
          <cell r="E147" t="str">
            <v>新开，锁付副驾靠背固定板</v>
          </cell>
          <cell r="F147" t="str">
            <v>EA</v>
          </cell>
          <cell r="G147"/>
          <cell r="H147" t="str">
            <v>非标件</v>
          </cell>
          <cell r="I147" t="str">
            <v>45#  M8</v>
          </cell>
          <cell r="J147"/>
          <cell r="K147" t="str">
            <v>河北外购</v>
          </cell>
          <cell r="L147" t="str">
            <v>刘志富</v>
          </cell>
          <cell r="M147" t="str">
            <v>旭兴/兴岳</v>
          </cell>
          <cell r="N147">
            <v>1</v>
          </cell>
          <cell r="O147"/>
          <cell r="P147"/>
          <cell r="Q147"/>
        </row>
        <row r="148">
          <cell r="C148" t="str">
            <v>SLT0010910</v>
          </cell>
          <cell r="D148" t="str">
            <v>扶手旋转轴</v>
          </cell>
          <cell r="E148" t="str">
            <v>固定扶手用</v>
          </cell>
          <cell r="F148" t="str">
            <v>EA</v>
          </cell>
          <cell r="G148"/>
          <cell r="H148" t="str">
            <v>非标件</v>
          </cell>
          <cell r="I148" t="str">
            <v>45#  M8</v>
          </cell>
          <cell r="J148"/>
          <cell r="K148" t="str">
            <v>河北外购</v>
          </cell>
          <cell r="L148" t="str">
            <v>刘志富</v>
          </cell>
          <cell r="M148" t="str">
            <v>旭兴/兴岳</v>
          </cell>
          <cell r="N148">
            <v>1</v>
          </cell>
          <cell r="O148"/>
          <cell r="P148"/>
          <cell r="Q148"/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 "/>
      <sheetName val="文件修改记录表"/>
      <sheetName val="外购件开发申请单"/>
      <sheetName val="外购件开发申请单-刘志富开"/>
      <sheetName val="外购件开发申请单-线材"/>
      <sheetName val="外购件开发申请单-机加工件"/>
      <sheetName val="外购件开发申请单-冲压模具"/>
      <sheetName val="外购件开发申请单-删除"/>
      <sheetName val="河北-外购件申请单"/>
      <sheetName val="零件类型"/>
    </sheetNames>
    <sheetDataSet>
      <sheetData sheetId="0"/>
      <sheetData sheetId="1"/>
      <sheetData sheetId="2"/>
      <sheetData sheetId="3">
        <row r="7">
          <cell r="C7" t="str">
            <v>SLT0010929</v>
          </cell>
          <cell r="D7" t="str">
            <v>驾驶员大护板固定钢丝A</v>
          </cell>
          <cell r="E7" t="str">
            <v>左侧护板固定
新开</v>
          </cell>
          <cell r="F7" t="str">
            <v>EA</v>
          </cell>
          <cell r="H7" t="str">
            <v>钢丝</v>
          </cell>
          <cell r="I7" t="str">
            <v>Q235 φ6</v>
          </cell>
          <cell r="K7" t="str">
            <v>新开</v>
          </cell>
          <cell r="L7" t="str">
            <v>河北外购</v>
          </cell>
          <cell r="M7" t="str">
            <v>刘志富</v>
          </cell>
          <cell r="N7" t="str">
            <v>海兴中盛/黄骅振兴/黄骅宏达（原名盛荣）</v>
          </cell>
          <cell r="O7">
            <v>1</v>
          </cell>
          <cell r="P7">
            <v>30000</v>
          </cell>
          <cell r="Q7" t="str">
            <v>李燕龙</v>
          </cell>
          <cell r="S7" t="str">
            <v>委外</v>
          </cell>
          <cell r="T7">
            <v>0.504</v>
          </cell>
          <cell r="U7" t="str">
            <v>海兴中盛</v>
          </cell>
          <cell r="V7">
            <v>0.95</v>
          </cell>
          <cell r="W7" t="str">
            <v>黄骅振兴</v>
          </cell>
          <cell r="X7" t="str">
            <v>不做</v>
          </cell>
          <cell r="Y7" t="str">
            <v>黄骅宏达（原盛荣）</v>
          </cell>
          <cell r="Z7" t="str">
            <v>无设备，做不了</v>
          </cell>
        </row>
        <row r="8">
          <cell r="C8" t="str">
            <v>SLT0010930</v>
          </cell>
          <cell r="D8" t="str">
            <v>驾驶员大护板固定钢丝B</v>
          </cell>
          <cell r="E8" t="str">
            <v>左侧护板固定
新开</v>
          </cell>
          <cell r="F8" t="str">
            <v>EA</v>
          </cell>
          <cell r="H8" t="str">
            <v>钢丝</v>
          </cell>
          <cell r="I8" t="str">
            <v>Q235 φ6</v>
          </cell>
          <cell r="K8" t="str">
            <v>新开</v>
          </cell>
          <cell r="L8" t="str">
            <v>河北外购</v>
          </cell>
          <cell r="M8" t="str">
            <v>刘志富</v>
          </cell>
          <cell r="N8" t="str">
            <v>海兴中盛/黄骅振兴/黄骅宏达（原名盛荣）</v>
          </cell>
          <cell r="O8">
            <v>1</v>
          </cell>
          <cell r="P8">
            <v>30000</v>
          </cell>
          <cell r="Q8" t="str">
            <v>李燕龙</v>
          </cell>
          <cell r="S8" t="str">
            <v>委外</v>
          </cell>
          <cell r="T8">
            <v>0.46400000000000002</v>
          </cell>
          <cell r="U8" t="str">
            <v>海兴中盛</v>
          </cell>
          <cell r="V8">
            <v>0.93</v>
          </cell>
          <cell r="W8" t="str">
            <v>黄骅振兴</v>
          </cell>
          <cell r="X8" t="str">
            <v>不做</v>
          </cell>
          <cell r="Y8" t="str">
            <v>黄骅宏达（原盛荣）</v>
          </cell>
          <cell r="Z8" t="str">
            <v>无设备，做不了</v>
          </cell>
        </row>
        <row r="9">
          <cell r="C9" t="str">
            <v>SLT0010949</v>
          </cell>
          <cell r="D9" t="str">
            <v>座垫骨架电泳总成</v>
          </cell>
          <cell r="E9" t="str">
            <v>新开，非通风配置</v>
          </cell>
          <cell r="F9" t="str">
            <v>EA</v>
          </cell>
          <cell r="H9" t="str">
            <v>分总成</v>
          </cell>
          <cell r="I9" t="str">
            <v>ASSY</v>
          </cell>
          <cell r="J9" t="str">
            <v>电泳</v>
          </cell>
          <cell r="K9" t="str">
            <v>新开</v>
          </cell>
          <cell r="L9" t="str">
            <v>河北外购</v>
          </cell>
          <cell r="M9" t="str">
            <v>刘志富</v>
          </cell>
          <cell r="N9" t="str">
            <v>海兴中盛/黄骅振兴/黄骅宏达（原名盛荣）</v>
          </cell>
          <cell r="O9">
            <v>1</v>
          </cell>
          <cell r="P9">
            <v>30000</v>
          </cell>
          <cell r="Q9" t="str">
            <v>李燕龙</v>
          </cell>
          <cell r="S9" t="str">
            <v>委外</v>
          </cell>
          <cell r="T9">
            <v>26.622</v>
          </cell>
          <cell r="U9" t="str">
            <v>海兴中盛</v>
          </cell>
          <cell r="V9">
            <v>26.3</v>
          </cell>
          <cell r="W9" t="str">
            <v>黄骅振兴</v>
          </cell>
          <cell r="X9" t="str">
            <v>不做</v>
          </cell>
          <cell r="Y9" t="str">
            <v>黄骅宏达（原盛荣）</v>
          </cell>
          <cell r="Z9" t="str">
            <v>无设备，做不了</v>
          </cell>
        </row>
        <row r="10">
          <cell r="C10" t="str">
            <v>SLT0011219</v>
          </cell>
          <cell r="D10" t="str">
            <v>座垫骨架电泳总成</v>
          </cell>
          <cell r="E10" t="str">
            <v>新开，通风配置</v>
          </cell>
          <cell r="F10" t="str">
            <v>EA</v>
          </cell>
          <cell r="H10" t="str">
            <v>分总成</v>
          </cell>
          <cell r="I10" t="str">
            <v>ASSY</v>
          </cell>
          <cell r="J10" t="str">
            <v>电泳</v>
          </cell>
          <cell r="K10" t="str">
            <v>新开</v>
          </cell>
          <cell r="L10" t="str">
            <v>河北外购</v>
          </cell>
          <cell r="M10" t="str">
            <v>刘志富</v>
          </cell>
          <cell r="N10" t="str">
            <v>海兴中盛/黄骅振兴/黄骅宏达（原名盛荣）</v>
          </cell>
          <cell r="O10">
            <v>1</v>
          </cell>
          <cell r="P10">
            <v>30000</v>
          </cell>
          <cell r="Q10" t="str">
            <v>李燕龙</v>
          </cell>
          <cell r="S10" t="str">
            <v>委外</v>
          </cell>
          <cell r="T10">
            <v>28.89</v>
          </cell>
          <cell r="U10" t="str">
            <v>海兴中盛</v>
          </cell>
          <cell r="V10">
            <v>29.599999999999998</v>
          </cell>
          <cell r="W10" t="str">
            <v>黄骅振兴</v>
          </cell>
          <cell r="X10" t="str">
            <v>不做</v>
          </cell>
          <cell r="Y10" t="str">
            <v>黄骅宏达（原盛荣）</v>
          </cell>
          <cell r="Z10" t="str">
            <v>无设备，做不了</v>
          </cell>
        </row>
        <row r="11">
          <cell r="C11" t="str">
            <v>BFA0010084</v>
          </cell>
          <cell r="D11" t="str">
            <v>十字槽沉头螺钉</v>
          </cell>
          <cell r="F11" t="str">
            <v>EA</v>
          </cell>
          <cell r="H11" t="str">
            <v>标准件</v>
          </cell>
          <cell r="I11" t="str">
            <v>M6*16
4.8级</v>
          </cell>
          <cell r="K11" t="str">
            <v>新开</v>
          </cell>
          <cell r="L11" t="str">
            <v>河北外购</v>
          </cell>
          <cell r="M11" t="str">
            <v>刘志富</v>
          </cell>
          <cell r="N11" t="str">
            <v>常州上锐、北京三浦</v>
          </cell>
          <cell r="O11">
            <v>4</v>
          </cell>
          <cell r="P11">
            <v>120000</v>
          </cell>
          <cell r="Q11" t="str">
            <v>李燕龙</v>
          </cell>
          <cell r="S11" t="str">
            <v>委外</v>
          </cell>
          <cell r="T11">
            <v>0.39</v>
          </cell>
          <cell r="U11" t="str">
            <v>常州上锐</v>
          </cell>
          <cell r="V11" t="str">
            <v>未报价</v>
          </cell>
          <cell r="W11" t="str">
            <v>北京三浦</v>
          </cell>
          <cell r="X11" t="str">
            <v>未报价</v>
          </cell>
          <cell r="Y11" t="str">
            <v>沧州旭兴</v>
          </cell>
          <cell r="Z11">
            <v>0.4</v>
          </cell>
        </row>
        <row r="12">
          <cell r="C12" t="str">
            <v>SLT0011223</v>
          </cell>
          <cell r="D12" t="str">
            <v>座垫支撑电泳总成</v>
          </cell>
          <cell r="F12" t="str">
            <v>EA</v>
          </cell>
          <cell r="H12" t="str">
            <v>分总成</v>
          </cell>
          <cell r="I12" t="str">
            <v>ASSY</v>
          </cell>
          <cell r="J12" t="str">
            <v>电泳</v>
          </cell>
          <cell r="K12" t="str">
            <v>新开</v>
          </cell>
          <cell r="L12" t="str">
            <v>河北外购</v>
          </cell>
          <cell r="M12" t="str">
            <v>刘志富</v>
          </cell>
          <cell r="N12" t="str">
            <v>海兴中盛/黄骅振兴/黄骅宏达（原名盛荣）</v>
          </cell>
          <cell r="O12">
            <v>1</v>
          </cell>
          <cell r="P12">
            <v>30000</v>
          </cell>
          <cell r="Q12" t="str">
            <v>李燕龙</v>
          </cell>
          <cell r="S12" t="str">
            <v>委外</v>
          </cell>
          <cell r="T12">
            <v>20.180599999999998</v>
          </cell>
          <cell r="U12" t="str">
            <v>海兴中盛</v>
          </cell>
          <cell r="V12">
            <v>27.68</v>
          </cell>
          <cell r="W12" t="str">
            <v>黄骅振兴</v>
          </cell>
          <cell r="X12" t="str">
            <v>不做</v>
          </cell>
          <cell r="Y12" t="str">
            <v>黄骅宏达（原盛荣）</v>
          </cell>
          <cell r="Z12" t="str">
            <v>无设备，做不了</v>
          </cell>
        </row>
        <row r="13">
          <cell r="C13" t="str">
            <v>SLT0011225</v>
          </cell>
          <cell r="D13" t="str">
            <v>座垫支撑电泳总成</v>
          </cell>
          <cell r="F13" t="str">
            <v>EA</v>
          </cell>
          <cell r="H13" t="str">
            <v>分总成</v>
          </cell>
          <cell r="I13" t="str">
            <v>ASSY</v>
          </cell>
          <cell r="J13" t="str">
            <v>电泳</v>
          </cell>
          <cell r="K13" t="str">
            <v>新开</v>
          </cell>
          <cell r="L13" t="str">
            <v>河北外购</v>
          </cell>
          <cell r="M13" t="str">
            <v>刘志富</v>
          </cell>
          <cell r="N13" t="str">
            <v>海兴中盛/黄骅振兴/黄骅宏达（原名盛荣）</v>
          </cell>
          <cell r="O13">
            <v>1</v>
          </cell>
          <cell r="P13">
            <v>30000</v>
          </cell>
          <cell r="Q13" t="str">
            <v>李燕龙</v>
          </cell>
          <cell r="S13" t="str">
            <v>委外</v>
          </cell>
          <cell r="T13">
            <v>16.521000000000001</v>
          </cell>
          <cell r="U13" t="str">
            <v>海兴中盛</v>
          </cell>
          <cell r="V13">
            <v>25.83</v>
          </cell>
          <cell r="W13" t="str">
            <v>黄骅振兴</v>
          </cell>
          <cell r="X13" t="str">
            <v>不做</v>
          </cell>
          <cell r="Y13" t="str">
            <v>黄骅宏达（原盛荣）</v>
          </cell>
          <cell r="Z13" t="str">
            <v>无设备，做不了</v>
          </cell>
        </row>
        <row r="14">
          <cell r="C14" t="str">
            <v>SLT0010880</v>
          </cell>
          <cell r="D14" t="str">
            <v>靠背下横管焊接总成</v>
          </cell>
          <cell r="F14" t="str">
            <v>EA</v>
          </cell>
          <cell r="H14" t="str">
            <v>分总成</v>
          </cell>
          <cell r="I14" t="str">
            <v>ASSY</v>
          </cell>
          <cell r="K14" t="str">
            <v>新开</v>
          </cell>
          <cell r="L14" t="str">
            <v>河北外购</v>
          </cell>
          <cell r="M14" t="str">
            <v>刘志富</v>
          </cell>
          <cell r="N14" t="str">
            <v>海兴中盛/黄骅振兴/黄骅宏达（原名盛荣）</v>
          </cell>
          <cell r="O14">
            <v>1</v>
          </cell>
          <cell r="P14">
            <v>30000</v>
          </cell>
          <cell r="Q14" t="str">
            <v>李燕龙</v>
          </cell>
          <cell r="R14" t="str">
            <v>2022.03.24增加</v>
          </cell>
          <cell r="S14" t="str">
            <v>委外</v>
          </cell>
          <cell r="T14">
            <v>4.305250944</v>
          </cell>
          <cell r="U14" t="str">
            <v>海兴中盛</v>
          </cell>
          <cell r="V14">
            <v>8.11</v>
          </cell>
          <cell r="W14" t="str">
            <v>黄骅振兴</v>
          </cell>
          <cell r="X14" t="str">
            <v>不做</v>
          </cell>
          <cell r="Y14" t="str">
            <v>黄骅宏达（原盛荣）</v>
          </cell>
          <cell r="Z14" t="str">
            <v>无设备，做不了</v>
          </cell>
        </row>
        <row r="15">
          <cell r="C15" t="str">
            <v>SLT0010922</v>
          </cell>
          <cell r="D15" t="str">
            <v>二级调节右侧上连接板电泳总成</v>
          </cell>
          <cell r="F15" t="str">
            <v>EA</v>
          </cell>
          <cell r="H15" t="str">
            <v>分总成</v>
          </cell>
          <cell r="I15" t="str">
            <v>ASSY</v>
          </cell>
          <cell r="J15" t="str">
            <v>电泳</v>
          </cell>
          <cell r="K15" t="str">
            <v>新开</v>
          </cell>
          <cell r="L15" t="str">
            <v>河北自制</v>
          </cell>
          <cell r="M15" t="str">
            <v>刘志富</v>
          </cell>
          <cell r="O15">
            <v>1</v>
          </cell>
          <cell r="P15">
            <v>30000</v>
          </cell>
          <cell r="Q15" t="str">
            <v>李燕龙</v>
          </cell>
          <cell r="R15" t="str">
            <v>2022.03.24增加</v>
          </cell>
          <cell r="S15" t="str">
            <v>自制</v>
          </cell>
          <cell r="T15">
            <v>0</v>
          </cell>
        </row>
        <row r="16">
          <cell r="C16" t="str">
            <v>SLT0010906</v>
          </cell>
          <cell r="D16" t="str">
            <v>二级调节上连接板RH</v>
          </cell>
          <cell r="F16" t="str">
            <v>EA</v>
          </cell>
          <cell r="I16" t="str">
            <v>QSTE500TM，t=2.5</v>
          </cell>
          <cell r="K16" t="str">
            <v>新开</v>
          </cell>
          <cell r="L16" t="str">
            <v>河北自制</v>
          </cell>
          <cell r="M16" t="str">
            <v>刘志富</v>
          </cell>
          <cell r="N16" t="str">
            <v>桥行/苏州荣威/天津京兆</v>
          </cell>
          <cell r="O16">
            <v>1</v>
          </cell>
          <cell r="P16">
            <v>30000</v>
          </cell>
          <cell r="S16" t="str">
            <v>模具委外</v>
          </cell>
          <cell r="T16">
            <v>0</v>
          </cell>
          <cell r="U16" t="str">
            <v>黄骅桥行</v>
          </cell>
          <cell r="V16" t="str">
            <v>不做</v>
          </cell>
          <cell r="W16" t="str">
            <v>荣威</v>
          </cell>
          <cell r="X16">
            <v>165000</v>
          </cell>
        </row>
        <row r="17">
          <cell r="C17" t="str">
            <v>SLT0010909</v>
          </cell>
          <cell r="D17" t="str">
            <v>扶手固定板</v>
          </cell>
          <cell r="F17" t="str">
            <v>EA</v>
          </cell>
          <cell r="I17" t="str">
            <v>SPFH590 ,t=3.0</v>
          </cell>
          <cell r="K17" t="str">
            <v>新开</v>
          </cell>
          <cell r="L17" t="str">
            <v>河北自制</v>
          </cell>
          <cell r="M17" t="str">
            <v>刘志富</v>
          </cell>
          <cell r="N17" t="str">
            <v>桥行/苏州荣威/天津京兆</v>
          </cell>
          <cell r="O17">
            <v>1</v>
          </cell>
          <cell r="P17">
            <v>30000</v>
          </cell>
          <cell r="S17" t="str">
            <v>模具委外</v>
          </cell>
          <cell r="T17">
            <v>0</v>
          </cell>
          <cell r="U17" t="str">
            <v>黄骅桥行</v>
          </cell>
          <cell r="V17" t="str">
            <v>不做</v>
          </cell>
          <cell r="W17" t="str">
            <v>荣威</v>
          </cell>
          <cell r="X17">
            <v>85000</v>
          </cell>
        </row>
        <row r="18">
          <cell r="C18" t="str">
            <v>BFA0000518</v>
          </cell>
          <cell r="D18" t="str">
            <v>焊接方螺母</v>
          </cell>
          <cell r="E18" t="str">
            <v>M8</v>
          </cell>
          <cell r="F18" t="str">
            <v>EA</v>
          </cell>
          <cell r="K18" t="str">
            <v>借用</v>
          </cell>
          <cell r="L18" t="str">
            <v>河北外购</v>
          </cell>
          <cell r="M18" t="str">
            <v>刘志富</v>
          </cell>
          <cell r="O18">
            <v>2</v>
          </cell>
          <cell r="P18">
            <v>60000</v>
          </cell>
          <cell r="S18" t="str">
            <v>委外</v>
          </cell>
          <cell r="T18">
            <v>0</v>
          </cell>
        </row>
        <row r="19">
          <cell r="C19" t="str">
            <v>SLT0010907</v>
          </cell>
          <cell r="D19" t="str">
            <v>座椅靠背调节限位柱B</v>
          </cell>
          <cell r="E19" t="str">
            <v>Q235 Ø8</v>
          </cell>
          <cell r="K19" t="str">
            <v>新开</v>
          </cell>
          <cell r="L19" t="str">
            <v>河北外购</v>
          </cell>
          <cell r="M19" t="str">
            <v>刘志富</v>
          </cell>
          <cell r="N19" t="str">
            <v>兴岳/旭兴/政锦</v>
          </cell>
          <cell r="O19">
            <v>1</v>
          </cell>
          <cell r="P19">
            <v>30000</v>
          </cell>
          <cell r="S19" t="str">
            <v>委外</v>
          </cell>
          <cell r="T19">
            <v>0.15</v>
          </cell>
        </row>
        <row r="20">
          <cell r="C20" t="str">
            <v>SLT0010915</v>
          </cell>
          <cell r="D20" t="str">
            <v>背板支撑板小总成A</v>
          </cell>
          <cell r="E20" t="str">
            <v>分总成，支撑背板用</v>
          </cell>
          <cell r="F20" t="str">
            <v>EA</v>
          </cell>
          <cell r="H20" t="str">
            <v>分总成</v>
          </cell>
          <cell r="I20" t="str">
            <v>ASSY</v>
          </cell>
          <cell r="K20" t="str">
            <v>新开</v>
          </cell>
          <cell r="L20" t="str">
            <v>河北外购</v>
          </cell>
          <cell r="M20" t="str">
            <v>刘志富</v>
          </cell>
          <cell r="N20" t="str">
            <v>文安恒德，航天宏达，沧州智凯，成卓，鑫昌</v>
          </cell>
          <cell r="O20">
            <v>1</v>
          </cell>
          <cell r="P20">
            <v>30000</v>
          </cell>
          <cell r="Q20" t="str">
            <v>李燕龙</v>
          </cell>
          <cell r="R20" t="str">
            <v>2022.03.24增加</v>
          </cell>
          <cell r="S20" t="str">
            <v>自制</v>
          </cell>
          <cell r="T20">
            <v>0</v>
          </cell>
        </row>
        <row r="21">
          <cell r="C21" t="str">
            <v>SLT0011003</v>
          </cell>
          <cell r="D21" t="str">
            <v>背板支撑板A</v>
          </cell>
          <cell r="F21" t="str">
            <v>EA</v>
          </cell>
          <cell r="I21" t="str">
            <v>QStE420TM 2.0</v>
          </cell>
          <cell r="K21" t="str">
            <v>新开</v>
          </cell>
          <cell r="L21" t="str">
            <v>河北外购</v>
          </cell>
          <cell r="M21" t="str">
            <v>刘志富</v>
          </cell>
          <cell r="N21" t="str">
            <v>桥行/苏州荣威/天津京兆</v>
          </cell>
          <cell r="O21">
            <v>1</v>
          </cell>
          <cell r="P21">
            <v>30000</v>
          </cell>
          <cell r="S21" t="str">
            <v>模具委外</v>
          </cell>
          <cell r="T21">
            <v>0</v>
          </cell>
          <cell r="U21" t="str">
            <v>黄骅桥行</v>
          </cell>
          <cell r="V21">
            <v>25242.718446601943</v>
          </cell>
          <cell r="W21" t="str">
            <v>荣威</v>
          </cell>
          <cell r="X21">
            <v>65000</v>
          </cell>
          <cell r="Y21" t="str">
            <v>黄骅源宏</v>
          </cell>
          <cell r="Z21">
            <v>14077.669902912621</v>
          </cell>
          <cell r="AA21" t="str">
            <v>黄骅旭鑫</v>
          </cell>
          <cell r="AB21">
            <v>20442.477876106197</v>
          </cell>
        </row>
        <row r="22">
          <cell r="C22" t="str">
            <v>BFA0000316</v>
          </cell>
          <cell r="D22" t="str">
            <v>焊接方螺母</v>
          </cell>
          <cell r="F22" t="str">
            <v>EA</v>
          </cell>
          <cell r="I22" t="str">
            <v xml:space="preserve">  M6</v>
          </cell>
          <cell r="K22" t="str">
            <v>借用</v>
          </cell>
          <cell r="L22" t="str">
            <v>河北外购</v>
          </cell>
          <cell r="M22" t="str">
            <v>刘志富</v>
          </cell>
          <cell r="O22">
            <v>1</v>
          </cell>
          <cell r="P22">
            <v>30000</v>
          </cell>
          <cell r="S22" t="str">
            <v>委外</v>
          </cell>
          <cell r="T22">
            <v>0</v>
          </cell>
        </row>
        <row r="23">
          <cell r="C23" t="str">
            <v>SLT0010916</v>
          </cell>
          <cell r="D23" t="str">
            <v>背板支撑板小总成B</v>
          </cell>
          <cell r="E23" t="str">
            <v>分总成，支撑背板用</v>
          </cell>
          <cell r="F23" t="str">
            <v>EA</v>
          </cell>
          <cell r="H23" t="str">
            <v>分总成</v>
          </cell>
          <cell r="I23" t="str">
            <v>ASSY</v>
          </cell>
          <cell r="K23" t="str">
            <v>新开</v>
          </cell>
          <cell r="L23" t="str">
            <v>河北外购</v>
          </cell>
          <cell r="M23" t="str">
            <v>刘志富</v>
          </cell>
          <cell r="N23" t="str">
            <v>文安恒德，航天宏达，沧州智凯，成卓，鑫昌</v>
          </cell>
          <cell r="O23">
            <v>1</v>
          </cell>
          <cell r="P23">
            <v>30000</v>
          </cell>
          <cell r="Q23" t="str">
            <v>李燕龙</v>
          </cell>
          <cell r="R23" t="str">
            <v>2022.03.24增加</v>
          </cell>
          <cell r="S23" t="str">
            <v>自制</v>
          </cell>
          <cell r="T23">
            <v>0</v>
          </cell>
        </row>
        <row r="24">
          <cell r="C24" t="str">
            <v>SLT0011004</v>
          </cell>
          <cell r="D24" t="str">
            <v>背板支撑板B</v>
          </cell>
          <cell r="I24" t="str">
            <v>QStE420TM 2.0</v>
          </cell>
          <cell r="K24" t="str">
            <v>新开</v>
          </cell>
          <cell r="L24" t="str">
            <v>河北外购</v>
          </cell>
          <cell r="M24" t="str">
            <v>刘志富</v>
          </cell>
          <cell r="N24" t="str">
            <v>桥行/苏州荣威/天津京兆</v>
          </cell>
          <cell r="O24">
            <v>1</v>
          </cell>
          <cell r="P24">
            <v>30000</v>
          </cell>
          <cell r="S24" t="str">
            <v>模具委外</v>
          </cell>
          <cell r="T24">
            <v>0</v>
          </cell>
          <cell r="U24" t="str">
            <v>黄骅桥行</v>
          </cell>
          <cell r="V24">
            <v>17475.728155339806</v>
          </cell>
          <cell r="W24" t="str">
            <v>荣威</v>
          </cell>
          <cell r="X24">
            <v>50000</v>
          </cell>
          <cell r="Y24" t="str">
            <v>黄骅源宏</v>
          </cell>
          <cell r="Z24">
            <v>10679.611650485436</v>
          </cell>
          <cell r="AA24" t="str">
            <v>黄骅旭鑫</v>
          </cell>
          <cell r="AB24">
            <v>13451.327433628319</v>
          </cell>
        </row>
        <row r="25">
          <cell r="C25" t="str">
            <v>BFA0000316</v>
          </cell>
          <cell r="D25" t="str">
            <v>焊接方螺母</v>
          </cell>
          <cell r="F25" t="str">
            <v>EA</v>
          </cell>
          <cell r="I25" t="str">
            <v xml:space="preserve">  M6</v>
          </cell>
          <cell r="K25" t="str">
            <v>借用</v>
          </cell>
          <cell r="L25" t="str">
            <v>河北外购</v>
          </cell>
          <cell r="M25" t="str">
            <v>刘志富</v>
          </cell>
          <cell r="O25">
            <v>1</v>
          </cell>
          <cell r="P25">
            <v>30000</v>
          </cell>
          <cell r="S25" t="str">
            <v>委外</v>
          </cell>
          <cell r="T25">
            <v>0</v>
          </cell>
        </row>
        <row r="26">
          <cell r="C26" t="str">
            <v>SLT0010917</v>
          </cell>
          <cell r="D26" t="str">
            <v>背板支撑板小总成C</v>
          </cell>
          <cell r="E26" t="str">
            <v>分总成，支撑背板用</v>
          </cell>
          <cell r="F26" t="str">
            <v>EA</v>
          </cell>
          <cell r="H26" t="str">
            <v>分总成</v>
          </cell>
          <cell r="I26" t="str">
            <v>ASSY</v>
          </cell>
          <cell r="K26" t="str">
            <v>新开</v>
          </cell>
          <cell r="L26" t="str">
            <v>河北外购</v>
          </cell>
          <cell r="M26" t="str">
            <v>刘志富</v>
          </cell>
          <cell r="N26" t="str">
            <v>文安恒德，航天宏达，沧州智凯，成卓，鑫昌</v>
          </cell>
          <cell r="O26">
            <v>1</v>
          </cell>
          <cell r="P26">
            <v>30000</v>
          </cell>
          <cell r="Q26" t="str">
            <v>李燕龙</v>
          </cell>
          <cell r="R26" t="str">
            <v>2022.03.24增加</v>
          </cell>
          <cell r="S26" t="str">
            <v>自制</v>
          </cell>
          <cell r="T26">
            <v>0</v>
          </cell>
        </row>
        <row r="27">
          <cell r="C27" t="str">
            <v>SLT0011005</v>
          </cell>
          <cell r="D27" t="str">
            <v>背板支撑板C</v>
          </cell>
          <cell r="F27" t="str">
            <v>EA</v>
          </cell>
          <cell r="K27" t="str">
            <v>新开</v>
          </cell>
          <cell r="L27" t="str">
            <v>河北外购</v>
          </cell>
          <cell r="M27" t="str">
            <v>刘志富</v>
          </cell>
          <cell r="N27" t="str">
            <v>桥行/苏州荣威/天津京兆</v>
          </cell>
          <cell r="O27">
            <v>1</v>
          </cell>
          <cell r="P27">
            <v>30000</v>
          </cell>
          <cell r="S27" t="str">
            <v>模具委外</v>
          </cell>
          <cell r="T27">
            <v>0</v>
          </cell>
          <cell r="U27" t="str">
            <v>黄骅桥行</v>
          </cell>
          <cell r="V27">
            <v>17475.728155339806</v>
          </cell>
          <cell r="W27" t="str">
            <v>荣威</v>
          </cell>
          <cell r="X27">
            <v>6500</v>
          </cell>
          <cell r="Y27" t="str">
            <v>黄骅源宏</v>
          </cell>
          <cell r="Z27">
            <v>15048.543689320388</v>
          </cell>
          <cell r="AA27" t="str">
            <v>黄骅旭鑫</v>
          </cell>
          <cell r="AB27">
            <v>22035.398230088496</v>
          </cell>
        </row>
        <row r="28">
          <cell r="C28" t="str">
            <v>BFA0000316</v>
          </cell>
          <cell r="D28" t="str">
            <v>焊接方螺母</v>
          </cell>
          <cell r="F28" t="str">
            <v>EA</v>
          </cell>
          <cell r="K28" t="str">
            <v>借用</v>
          </cell>
          <cell r="L28" t="str">
            <v>河北外购</v>
          </cell>
          <cell r="M28" t="str">
            <v>刘志富</v>
          </cell>
          <cell r="O28">
            <v>1</v>
          </cell>
          <cell r="P28">
            <v>30000</v>
          </cell>
          <cell r="S28" t="str">
            <v>委外</v>
          </cell>
          <cell r="T28">
            <v>0</v>
          </cell>
        </row>
        <row r="29">
          <cell r="C29" t="str">
            <v>SLT0010918</v>
          </cell>
          <cell r="D29" t="str">
            <v>背板支撑板小总成D</v>
          </cell>
          <cell r="E29" t="str">
            <v>分总成，支撑背板用</v>
          </cell>
          <cell r="F29" t="str">
            <v>EA</v>
          </cell>
          <cell r="H29" t="str">
            <v>分总成</v>
          </cell>
          <cell r="I29" t="str">
            <v>ASSY</v>
          </cell>
          <cell r="K29" t="str">
            <v>新开</v>
          </cell>
          <cell r="L29" t="str">
            <v>河北外购</v>
          </cell>
          <cell r="M29" t="str">
            <v>刘志富</v>
          </cell>
          <cell r="O29">
            <v>1</v>
          </cell>
          <cell r="P29">
            <v>30000</v>
          </cell>
          <cell r="Q29" t="str">
            <v>李燕龙</v>
          </cell>
          <cell r="R29" t="str">
            <v>2022.03.24增加</v>
          </cell>
          <cell r="S29" t="str">
            <v>自制</v>
          </cell>
          <cell r="T29">
            <v>0</v>
          </cell>
        </row>
        <row r="30">
          <cell r="C30" t="str">
            <v>SLT0011006</v>
          </cell>
          <cell r="D30" t="str">
            <v>背板支撑板D</v>
          </cell>
          <cell r="E30" t="str">
            <v>新开</v>
          </cell>
          <cell r="F30" t="str">
            <v>EA</v>
          </cell>
          <cell r="K30" t="str">
            <v>新开</v>
          </cell>
          <cell r="L30" t="str">
            <v>河北外购</v>
          </cell>
          <cell r="M30" t="str">
            <v>刘志富</v>
          </cell>
          <cell r="N30" t="str">
            <v>桥行/苏州荣威/天津京兆</v>
          </cell>
          <cell r="P30">
            <v>0</v>
          </cell>
          <cell r="S30" t="str">
            <v>模具委外</v>
          </cell>
          <cell r="T30">
            <v>0</v>
          </cell>
          <cell r="U30" t="str">
            <v>黄骅桥行</v>
          </cell>
          <cell r="V30">
            <v>17475.728155339806</v>
          </cell>
          <cell r="W30" t="str">
            <v>荣威</v>
          </cell>
        </row>
        <row r="31">
          <cell r="C31" t="str">
            <v>BFA0000316</v>
          </cell>
          <cell r="D31" t="str">
            <v>焊接方螺母</v>
          </cell>
          <cell r="F31" t="str">
            <v>EA</v>
          </cell>
          <cell r="K31" t="str">
            <v>借用</v>
          </cell>
          <cell r="L31" t="str">
            <v>河北外购</v>
          </cell>
          <cell r="M31" t="str">
            <v>刘志富</v>
          </cell>
          <cell r="P31">
            <v>0</v>
          </cell>
          <cell r="S31" t="str">
            <v>委外</v>
          </cell>
          <cell r="T31">
            <v>0</v>
          </cell>
        </row>
        <row r="32">
          <cell r="C32" t="str">
            <v>SLT0010920</v>
          </cell>
          <cell r="D32" t="str">
            <v>肩部前支撑钢丝</v>
          </cell>
          <cell r="F32" t="str">
            <v>EA</v>
          </cell>
          <cell r="H32" t="str">
            <v>钢丝</v>
          </cell>
          <cell r="I32" t="str">
            <v>Q235  φ6</v>
          </cell>
          <cell r="K32" t="str">
            <v>新开</v>
          </cell>
          <cell r="L32" t="str">
            <v>河北外购</v>
          </cell>
          <cell r="M32" t="str">
            <v>刘志富</v>
          </cell>
          <cell r="N32" t="str">
            <v>海兴中盛/黄骅振兴/黄骅宏达（原名盛荣）</v>
          </cell>
          <cell r="O32">
            <v>2</v>
          </cell>
          <cell r="P32">
            <v>60000</v>
          </cell>
          <cell r="Q32" t="str">
            <v>李燕龙</v>
          </cell>
          <cell r="R32" t="str">
            <v>2022.03.24增加</v>
          </cell>
          <cell r="S32" t="str">
            <v>委外</v>
          </cell>
          <cell r="T32">
            <v>1.5648</v>
          </cell>
          <cell r="U32" t="str">
            <v>海兴中盛</v>
          </cell>
          <cell r="V32">
            <v>0.68</v>
          </cell>
          <cell r="W32" t="str">
            <v>黄骅振兴</v>
          </cell>
          <cell r="X32" t="str">
            <v>不做</v>
          </cell>
          <cell r="Y32" t="str">
            <v>黄骅宏达（原盛荣）</v>
          </cell>
          <cell r="Z32" t="str">
            <v>无设备，做不了</v>
          </cell>
        </row>
        <row r="33">
          <cell r="C33" t="str">
            <v>SLT0010882</v>
          </cell>
          <cell r="D33" t="str">
            <v>主驾靠背侧翼支撑钢丝</v>
          </cell>
          <cell r="F33" t="str">
            <v>EA</v>
          </cell>
          <cell r="H33" t="str">
            <v>钢丝</v>
          </cell>
          <cell r="I33" t="str">
            <v>Q235  φ7</v>
          </cell>
          <cell r="K33" t="str">
            <v>新开</v>
          </cell>
          <cell r="L33" t="str">
            <v>河北外购</v>
          </cell>
          <cell r="M33" t="str">
            <v>刘志富</v>
          </cell>
          <cell r="N33" t="str">
            <v>海兴中盛/黄骅振兴/黄骅宏达（原名盛荣）</v>
          </cell>
          <cell r="O33">
            <v>2</v>
          </cell>
          <cell r="P33">
            <v>60000</v>
          </cell>
          <cell r="Q33" t="str">
            <v>李燕龙</v>
          </cell>
          <cell r="R33" t="str">
            <v>2022.03.24增加</v>
          </cell>
          <cell r="S33" t="str">
            <v>委外</v>
          </cell>
          <cell r="T33">
            <v>0.68</v>
          </cell>
          <cell r="U33" t="str">
            <v>海兴中盛</v>
          </cell>
          <cell r="V33">
            <v>1.05</v>
          </cell>
          <cell r="W33" t="str">
            <v>黄骅振兴</v>
          </cell>
          <cell r="X33" t="str">
            <v>不做</v>
          </cell>
          <cell r="Y33" t="str">
            <v>黄骅宏达（原盛荣）</v>
          </cell>
          <cell r="Z33" t="str">
            <v>无设备，做不了</v>
          </cell>
        </row>
        <row r="34">
          <cell r="C34" t="str">
            <v>SLT0010885</v>
          </cell>
          <cell r="D34" t="str">
            <v>主驾背板支撑钢丝A</v>
          </cell>
          <cell r="F34" t="str">
            <v>EA</v>
          </cell>
          <cell r="H34" t="str">
            <v>钢丝</v>
          </cell>
          <cell r="I34" t="str">
            <v>Q235  φ5</v>
          </cell>
          <cell r="K34" t="str">
            <v>新开</v>
          </cell>
          <cell r="L34" t="str">
            <v>河北外购</v>
          </cell>
          <cell r="M34" t="str">
            <v>刘志富</v>
          </cell>
          <cell r="N34" t="str">
            <v>海兴中盛/黄骅振兴/黄骅宏达（原名盛荣）</v>
          </cell>
          <cell r="O34">
            <v>3</v>
          </cell>
          <cell r="P34">
            <v>90000</v>
          </cell>
          <cell r="Q34" t="str">
            <v>李燕龙</v>
          </cell>
          <cell r="R34" t="str">
            <v>2022.03.24增加</v>
          </cell>
          <cell r="S34" t="str">
            <v>委外</v>
          </cell>
          <cell r="T34">
            <v>0.504</v>
          </cell>
          <cell r="U34" t="str">
            <v>海兴中盛</v>
          </cell>
          <cell r="V34">
            <v>0.65</v>
          </cell>
          <cell r="W34" t="str">
            <v>黄骅振兴</v>
          </cell>
          <cell r="X34" t="str">
            <v>不做</v>
          </cell>
          <cell r="Y34" t="str">
            <v>黄骅宏达（原盛荣）</v>
          </cell>
          <cell r="Z34" t="str">
            <v>无设备，做不了</v>
          </cell>
        </row>
        <row r="35">
          <cell r="C35" t="str">
            <v>SLT0010921</v>
          </cell>
          <cell r="D35" t="str">
            <v>肩部后支撑钢丝</v>
          </cell>
          <cell r="F35" t="str">
            <v>EA</v>
          </cell>
          <cell r="H35" t="str">
            <v>钢丝</v>
          </cell>
          <cell r="I35" t="str">
            <v>Q235  φ6</v>
          </cell>
          <cell r="K35" t="str">
            <v>新开</v>
          </cell>
          <cell r="L35" t="str">
            <v>河北外购</v>
          </cell>
          <cell r="M35" t="str">
            <v>刘志富</v>
          </cell>
          <cell r="N35" t="str">
            <v>海兴中盛/黄骅振兴/黄骅宏达（原名盛荣）</v>
          </cell>
          <cell r="O35">
            <v>2</v>
          </cell>
          <cell r="P35">
            <v>60000</v>
          </cell>
          <cell r="Q35" t="str">
            <v>李燕龙</v>
          </cell>
          <cell r="R35" t="str">
            <v>2022.03.24增加</v>
          </cell>
          <cell r="S35" t="str">
            <v>委外</v>
          </cell>
          <cell r="T35">
            <v>1.296</v>
          </cell>
          <cell r="U35" t="str">
            <v>海兴中盛</v>
          </cell>
          <cell r="V35">
            <v>0.5</v>
          </cell>
          <cell r="W35" t="str">
            <v>黄骅振兴</v>
          </cell>
          <cell r="X35" t="str">
            <v>不做</v>
          </cell>
          <cell r="Y35" t="str">
            <v>黄骅宏达（原盛荣）</v>
          </cell>
          <cell r="Z35" t="str">
            <v>无设备，做不了</v>
          </cell>
        </row>
        <row r="36">
          <cell r="C36" t="str">
            <v>SLT0010997</v>
          </cell>
          <cell r="D36" t="str">
            <v>风机固定钢丝A</v>
          </cell>
          <cell r="F36" t="str">
            <v>EA</v>
          </cell>
          <cell r="H36" t="str">
            <v>钢丝</v>
          </cell>
          <cell r="I36" t="str">
            <v>Q235  φ5</v>
          </cell>
          <cell r="K36" t="str">
            <v>新开</v>
          </cell>
          <cell r="L36" t="str">
            <v>河北外购</v>
          </cell>
          <cell r="M36" t="str">
            <v>刘志富</v>
          </cell>
          <cell r="N36" t="str">
            <v>海兴中盛/黄骅振兴/黄骅宏达（原名盛荣）</v>
          </cell>
          <cell r="O36">
            <v>1</v>
          </cell>
          <cell r="P36">
            <v>30000</v>
          </cell>
          <cell r="Q36" t="str">
            <v>李燕龙</v>
          </cell>
          <cell r="R36" t="str">
            <v>2022.03.24增加</v>
          </cell>
          <cell r="S36" t="str">
            <v>委外</v>
          </cell>
          <cell r="T36">
            <v>0.315</v>
          </cell>
          <cell r="U36" t="str">
            <v>海兴中盛</v>
          </cell>
          <cell r="V36">
            <v>0.37</v>
          </cell>
          <cell r="W36" t="str">
            <v>黄骅振兴</v>
          </cell>
          <cell r="X36" t="str">
            <v>不做</v>
          </cell>
          <cell r="Y36" t="str">
            <v>黄骅宏达（原盛荣）</v>
          </cell>
          <cell r="Z36" t="str">
            <v>无设备，做不了</v>
          </cell>
        </row>
        <row r="37">
          <cell r="C37" t="str">
            <v>SLT0010998</v>
          </cell>
          <cell r="D37" t="str">
            <v>风机固定钢丝B</v>
          </cell>
          <cell r="F37" t="str">
            <v>EA</v>
          </cell>
          <cell r="H37" t="str">
            <v>钢丝</v>
          </cell>
          <cell r="I37" t="str">
            <v>Q235  φ5</v>
          </cell>
          <cell r="K37" t="str">
            <v>新开</v>
          </cell>
          <cell r="L37" t="str">
            <v>河北外购</v>
          </cell>
          <cell r="M37" t="str">
            <v>刘志富</v>
          </cell>
          <cell r="N37" t="str">
            <v>海兴中盛/黄骅振兴/黄骅宏达（原名盛荣）</v>
          </cell>
          <cell r="O37">
            <v>1</v>
          </cell>
          <cell r="P37">
            <v>30000</v>
          </cell>
          <cell r="Q37" t="str">
            <v>李燕龙</v>
          </cell>
          <cell r="R37" t="str">
            <v>2022.03.24增加</v>
          </cell>
          <cell r="S37" t="str">
            <v>委外</v>
          </cell>
          <cell r="T37">
            <v>0.315</v>
          </cell>
          <cell r="U37" t="str">
            <v>海兴中盛</v>
          </cell>
          <cell r="V37">
            <v>0.37</v>
          </cell>
          <cell r="W37" t="str">
            <v>黄骅振兴</v>
          </cell>
          <cell r="X37" t="str">
            <v>不做</v>
          </cell>
          <cell r="Y37" t="str">
            <v>黄骅宏达（原盛荣）</v>
          </cell>
          <cell r="Z37" t="str">
            <v>无设备，做不了</v>
          </cell>
        </row>
        <row r="38">
          <cell r="C38" t="str">
            <v>SLT0010884</v>
          </cell>
          <cell r="D38" t="str">
            <v>通风加热控制器固定钣金</v>
          </cell>
          <cell r="F38" t="str">
            <v>EA</v>
          </cell>
          <cell r="H38" t="str">
            <v>钣金件</v>
          </cell>
          <cell r="I38" t="str">
            <v>Q235 2.0</v>
          </cell>
          <cell r="K38" t="str">
            <v>新开</v>
          </cell>
          <cell r="L38" t="str">
            <v>河北外购</v>
          </cell>
          <cell r="M38" t="str">
            <v>刘志富</v>
          </cell>
          <cell r="N38" t="str">
            <v>桥行/苏州荣威/天津京兆</v>
          </cell>
          <cell r="O38">
            <v>2</v>
          </cell>
          <cell r="P38">
            <v>60000</v>
          </cell>
          <cell r="Q38" t="str">
            <v>李燕龙</v>
          </cell>
          <cell r="R38" t="str">
            <v>2022.03.24增加</v>
          </cell>
          <cell r="S38" t="str">
            <v>模具委外</v>
          </cell>
          <cell r="T38">
            <v>0</v>
          </cell>
          <cell r="U38" t="str">
            <v>黄骅桥行</v>
          </cell>
          <cell r="V38">
            <v>3846.1538461538462</v>
          </cell>
          <cell r="W38" t="str">
            <v>荣威</v>
          </cell>
          <cell r="X38">
            <v>15000</v>
          </cell>
          <cell r="Y38" t="str">
            <v>黄骅源宏</v>
          </cell>
          <cell r="Z38">
            <v>4077.6699029126212</v>
          </cell>
          <cell r="AA38" t="str">
            <v>黄骅旭鑫</v>
          </cell>
          <cell r="AB38">
            <v>6902.6548672566378</v>
          </cell>
        </row>
        <row r="39">
          <cell r="C39" t="str">
            <v>SLT0010887</v>
          </cell>
          <cell r="D39" t="str">
            <v>面套卡接钢丝</v>
          </cell>
          <cell r="F39" t="str">
            <v>EA</v>
          </cell>
          <cell r="H39" t="str">
            <v>钢丝</v>
          </cell>
          <cell r="I39" t="str">
            <v>Q235  φ5</v>
          </cell>
          <cell r="K39" t="str">
            <v>新开</v>
          </cell>
          <cell r="L39" t="str">
            <v>河北外购</v>
          </cell>
          <cell r="M39" t="str">
            <v>刘志富</v>
          </cell>
          <cell r="N39" t="str">
            <v>海兴中盛/黄骅振兴/黄骅宏达（原名盛荣）</v>
          </cell>
          <cell r="O39">
            <v>1</v>
          </cell>
          <cell r="P39">
            <v>30000</v>
          </cell>
          <cell r="Q39" t="str">
            <v>李燕龙</v>
          </cell>
          <cell r="R39" t="str">
            <v>2022.03.24增加</v>
          </cell>
          <cell r="S39" t="str">
            <v>委外</v>
          </cell>
          <cell r="T39">
            <v>0.44800000000000001</v>
          </cell>
          <cell r="U39" t="str">
            <v>海兴中盛</v>
          </cell>
          <cell r="V39">
            <v>0.55000000000000004</v>
          </cell>
          <cell r="W39" t="str">
            <v>黄骅振兴</v>
          </cell>
          <cell r="X39" t="str">
            <v>不做</v>
          </cell>
          <cell r="Y39" t="str">
            <v>黄骅宏达（原盛荣）</v>
          </cell>
          <cell r="Z39" t="str">
            <v>无设备，做不了</v>
          </cell>
        </row>
        <row r="40">
          <cell r="C40" t="str">
            <v>Q40112</v>
          </cell>
          <cell r="D40" t="str">
            <v>平垫圈</v>
          </cell>
          <cell r="F40" t="str">
            <v>EA</v>
          </cell>
          <cell r="H40" t="str">
            <v>标准件</v>
          </cell>
          <cell r="I40" t="str">
            <v>Q235 2.5T</v>
          </cell>
          <cell r="K40" t="str">
            <v>新开</v>
          </cell>
          <cell r="L40" t="str">
            <v>河北外购</v>
          </cell>
          <cell r="M40" t="str">
            <v>刘志富</v>
          </cell>
          <cell r="N40" t="str">
            <v>常州上锐、北京三浦</v>
          </cell>
          <cell r="O40">
            <v>1</v>
          </cell>
          <cell r="P40">
            <v>30000</v>
          </cell>
          <cell r="Q40" t="str">
            <v>李燕龙</v>
          </cell>
          <cell r="R40" t="str">
            <v>2022.03.24增加</v>
          </cell>
          <cell r="S40" t="str">
            <v>委外</v>
          </cell>
          <cell r="T40">
            <v>0.11</v>
          </cell>
          <cell r="U40" t="str">
            <v>常州上锐</v>
          </cell>
          <cell r="V40" t="str">
            <v>未报价</v>
          </cell>
          <cell r="W40" t="str">
            <v>北京三浦</v>
          </cell>
          <cell r="X40" t="str">
            <v>未报价</v>
          </cell>
          <cell r="Y40" t="str">
            <v>沧州旭兴</v>
          </cell>
          <cell r="Z40">
            <v>0.8</v>
          </cell>
        </row>
        <row r="41">
          <cell r="C41" t="str">
            <v>SLT0010889</v>
          </cell>
          <cell r="D41" t="str">
            <v>靠背锁付阶梯螺栓</v>
          </cell>
          <cell r="F41" t="str">
            <v>EA</v>
          </cell>
          <cell r="H41" t="str">
            <v>非标件</v>
          </cell>
          <cell r="I41" t="str">
            <v>45# M8</v>
          </cell>
          <cell r="K41" t="str">
            <v>新开</v>
          </cell>
          <cell r="L41" t="str">
            <v>河北外购</v>
          </cell>
          <cell r="M41" t="str">
            <v>刘志富</v>
          </cell>
          <cell r="N41" t="str">
            <v>旭兴/兴岳/霸州政锦</v>
          </cell>
          <cell r="O41">
            <v>1</v>
          </cell>
          <cell r="P41">
            <v>30000</v>
          </cell>
          <cell r="Q41" t="str">
            <v>李燕龙</v>
          </cell>
          <cell r="R41" t="str">
            <v>修改规格型号</v>
          </cell>
          <cell r="S41" t="str">
            <v>委外</v>
          </cell>
          <cell r="T41">
            <v>0.44</v>
          </cell>
          <cell r="U41" t="str">
            <v>兴岳</v>
          </cell>
          <cell r="V41">
            <v>2</v>
          </cell>
          <cell r="W41" t="str">
            <v>霸州政锦</v>
          </cell>
          <cell r="X41">
            <v>1.2</v>
          </cell>
          <cell r="Y41" t="str">
            <v>沧州旭兴</v>
          </cell>
          <cell r="Z41">
            <v>1.7</v>
          </cell>
        </row>
        <row r="42">
          <cell r="C42" t="str">
            <v>SLT0011258</v>
          </cell>
          <cell r="D42" t="str">
            <v>侧翼支撑钢丝焊接总成</v>
          </cell>
          <cell r="F42" t="str">
            <v>EA</v>
          </cell>
          <cell r="H42" t="str">
            <v>分总成</v>
          </cell>
          <cell r="I42" t="str">
            <v>ASSY</v>
          </cell>
          <cell r="K42" t="str">
            <v>新开</v>
          </cell>
          <cell r="L42" t="str">
            <v>河北外购</v>
          </cell>
          <cell r="M42" t="str">
            <v>刘志富</v>
          </cell>
          <cell r="N42" t="str">
            <v>海兴中盛/黄骅振兴/黄骅宏达（原名盛荣）</v>
          </cell>
          <cell r="O42">
            <v>2</v>
          </cell>
          <cell r="P42">
            <v>60000</v>
          </cell>
          <cell r="Q42" t="str">
            <v>李燕龙</v>
          </cell>
          <cell r="R42" t="str">
            <v>2022.03.24增加</v>
          </cell>
          <cell r="S42" t="str">
            <v>委外</v>
          </cell>
          <cell r="T42">
            <v>0</v>
          </cell>
          <cell r="U42" t="str">
            <v>海兴中盛</v>
          </cell>
          <cell r="V42">
            <v>1.62</v>
          </cell>
          <cell r="W42" t="str">
            <v>黄骅振兴</v>
          </cell>
          <cell r="X42" t="str">
            <v>不做</v>
          </cell>
          <cell r="Y42" t="str">
            <v>黄骅宏达（原盛荣）</v>
          </cell>
          <cell r="Z42" t="str">
            <v>无设备，做不了</v>
          </cell>
        </row>
        <row r="43">
          <cell r="C43" t="str">
            <v>SLT0011259</v>
          </cell>
          <cell r="D43" t="str">
            <v>腰托支撑钢丝</v>
          </cell>
          <cell r="F43" t="str">
            <v>EA</v>
          </cell>
          <cell r="H43" t="str">
            <v>钢丝</v>
          </cell>
          <cell r="I43" t="str">
            <v>Q235  φ6</v>
          </cell>
          <cell r="K43" t="str">
            <v>新开</v>
          </cell>
          <cell r="L43" t="str">
            <v>河北外购</v>
          </cell>
          <cell r="M43" t="str">
            <v>刘志富</v>
          </cell>
          <cell r="N43" t="str">
            <v>海兴中盛/黄骅振兴/黄骅宏达（原名盛荣）</v>
          </cell>
          <cell r="O43">
            <v>2</v>
          </cell>
          <cell r="P43">
            <v>60000</v>
          </cell>
          <cell r="Q43" t="str">
            <v>李燕龙</v>
          </cell>
          <cell r="R43" t="str">
            <v>2022.03.24增加</v>
          </cell>
          <cell r="S43" t="str">
            <v>委外</v>
          </cell>
          <cell r="T43">
            <v>0</v>
          </cell>
          <cell r="U43" t="str">
            <v>海兴中盛</v>
          </cell>
          <cell r="V43">
            <v>0.91</v>
          </cell>
          <cell r="W43" t="str">
            <v>黄骅振兴</v>
          </cell>
          <cell r="X43" t="str">
            <v>不做</v>
          </cell>
          <cell r="Y43" t="str">
            <v>黄骅宏达（原盛荣）</v>
          </cell>
          <cell r="Z43" t="str">
            <v>无设备，做不了</v>
          </cell>
        </row>
        <row r="44">
          <cell r="C44" t="str">
            <v>SLT0011289</v>
          </cell>
          <cell r="D44" t="str">
            <v>座垫骨架电泳总成</v>
          </cell>
          <cell r="F44" t="str">
            <v>EA</v>
          </cell>
          <cell r="H44" t="str">
            <v>分总成</v>
          </cell>
          <cell r="I44" t="str">
            <v>ASSY</v>
          </cell>
          <cell r="J44" t="str">
            <v>电泳</v>
          </cell>
          <cell r="K44" t="str">
            <v>新开</v>
          </cell>
          <cell r="L44" t="str">
            <v>河北外购</v>
          </cell>
          <cell r="M44" t="str">
            <v>刘志富</v>
          </cell>
          <cell r="N44" t="str">
            <v>海兴中盛/黄骅振兴/黄骅宏达（原名盛荣）</v>
          </cell>
          <cell r="O44">
            <v>1</v>
          </cell>
          <cell r="P44">
            <v>30000</v>
          </cell>
          <cell r="Q44" t="str">
            <v>李燕龙</v>
          </cell>
          <cell r="R44" t="str">
            <v>2022.03.24增加</v>
          </cell>
          <cell r="S44" t="str">
            <v>委外</v>
          </cell>
          <cell r="T44">
            <v>26.62</v>
          </cell>
          <cell r="U44" t="str">
            <v>海兴中盛</v>
          </cell>
          <cell r="V44">
            <v>28.8</v>
          </cell>
          <cell r="W44" t="str">
            <v>黄骅振兴</v>
          </cell>
          <cell r="X44" t="str">
            <v>不做</v>
          </cell>
          <cell r="Y44" t="str">
            <v>黄骅宏达（原盛荣）</v>
          </cell>
          <cell r="Z44" t="str">
            <v>无设备，做不了</v>
          </cell>
        </row>
        <row r="45">
          <cell r="C45" t="str">
            <v>SLT0011308</v>
          </cell>
          <cell r="D45" t="str">
            <v>安全上挂钩</v>
          </cell>
          <cell r="F45" t="str">
            <v>EA</v>
          </cell>
          <cell r="H45" t="str">
            <v>钣金件</v>
          </cell>
          <cell r="I45" t="str">
            <v>SPFH590 3.0</v>
          </cell>
          <cell r="K45" t="str">
            <v>新开</v>
          </cell>
          <cell r="L45" t="str">
            <v>河北外购</v>
          </cell>
          <cell r="M45" t="str">
            <v>刘志富</v>
          </cell>
          <cell r="N45" t="str">
            <v>桥行/苏州荣威/天津京兆</v>
          </cell>
          <cell r="O45">
            <v>1</v>
          </cell>
          <cell r="P45">
            <v>30000</v>
          </cell>
          <cell r="Q45" t="str">
            <v>李燕龙</v>
          </cell>
          <cell r="R45" t="str">
            <v>2022.03.24增加</v>
          </cell>
          <cell r="S45" t="str">
            <v>委外</v>
          </cell>
          <cell r="T45">
            <v>0</v>
          </cell>
          <cell r="U45" t="str">
            <v>黄骅桥行</v>
          </cell>
          <cell r="V45">
            <v>11650.485436893203</v>
          </cell>
          <cell r="W45" t="str">
            <v>荣威</v>
          </cell>
          <cell r="X45">
            <v>50000</v>
          </cell>
          <cell r="Y45" t="str">
            <v>黄骅源宏</v>
          </cell>
          <cell r="Z45">
            <v>10679.611650485436</v>
          </cell>
          <cell r="AA45" t="str">
            <v>黄骅旭鑫</v>
          </cell>
          <cell r="AB45">
            <v>20000.000000000004</v>
          </cell>
        </row>
        <row r="46">
          <cell r="C46" t="str">
            <v>SLT0011051</v>
          </cell>
          <cell r="D46" t="str">
            <v>固定板锁付螺纹套筒</v>
          </cell>
          <cell r="E46" t="str">
            <v>新开，锁付副驾靠背固定板</v>
          </cell>
          <cell r="F46" t="str">
            <v>EA</v>
          </cell>
          <cell r="H46" t="str">
            <v>非标件</v>
          </cell>
          <cell r="I46" t="str">
            <v>45#  M8</v>
          </cell>
          <cell r="K46" t="str">
            <v>新开</v>
          </cell>
          <cell r="L46" t="str">
            <v>河北外购</v>
          </cell>
          <cell r="M46" t="str">
            <v>刘志富</v>
          </cell>
          <cell r="N46" t="str">
            <v>旭兴/兴岳/霸州政锦</v>
          </cell>
          <cell r="O46">
            <v>1</v>
          </cell>
          <cell r="P46">
            <v>30000</v>
          </cell>
          <cell r="Q46" t="str">
            <v>李燕龙</v>
          </cell>
          <cell r="R46" t="str">
            <v>2022.03.24增加</v>
          </cell>
          <cell r="S46" t="str">
            <v>委外</v>
          </cell>
          <cell r="T46">
            <v>1.24</v>
          </cell>
          <cell r="U46" t="str">
            <v>兴岳</v>
          </cell>
          <cell r="V46">
            <v>2.1</v>
          </cell>
          <cell r="W46" t="str">
            <v>霸州政锦</v>
          </cell>
          <cell r="X46">
            <v>1.1000000000000001</v>
          </cell>
          <cell r="Y46" t="str">
            <v>沧州旭兴</v>
          </cell>
          <cell r="Z46">
            <v>1.7</v>
          </cell>
        </row>
        <row r="47">
          <cell r="C47" t="str">
            <v>SLT0011221</v>
          </cell>
          <cell r="D47" t="str">
            <v>副驾靠背左固定板电泳总成</v>
          </cell>
          <cell r="E47" t="str">
            <v>新开，固定副驾靠背</v>
          </cell>
          <cell r="F47" t="str">
            <v>EA</v>
          </cell>
          <cell r="H47" t="str">
            <v>分总成</v>
          </cell>
          <cell r="I47" t="str">
            <v>ASSY</v>
          </cell>
          <cell r="J47" t="str">
            <v>电泳</v>
          </cell>
          <cell r="K47" t="str">
            <v>新开</v>
          </cell>
          <cell r="L47" t="str">
            <v>河北外购</v>
          </cell>
          <cell r="M47" t="str">
            <v>刘志富</v>
          </cell>
          <cell r="O47">
            <v>1</v>
          </cell>
          <cell r="P47">
            <v>30000</v>
          </cell>
          <cell r="Q47" t="str">
            <v>李燕龙</v>
          </cell>
          <cell r="R47" t="str">
            <v>2022.03.24增加</v>
          </cell>
          <cell r="S47" t="str">
            <v>自制</v>
          </cell>
          <cell r="T47">
            <v>0</v>
          </cell>
        </row>
        <row r="48">
          <cell r="C48" t="str">
            <v>SLT0011029</v>
          </cell>
          <cell r="D48" t="str">
            <v>副驾靠背左固定板</v>
          </cell>
          <cell r="F48" t="str">
            <v>EA</v>
          </cell>
          <cell r="H48" t="str">
            <v>钣金件</v>
          </cell>
          <cell r="I48" t="str">
            <v>SPFH590 3.0</v>
          </cell>
          <cell r="K48" t="str">
            <v>新开</v>
          </cell>
          <cell r="L48" t="str">
            <v>河北外购</v>
          </cell>
          <cell r="M48" t="str">
            <v>刘志富</v>
          </cell>
          <cell r="N48" t="str">
            <v>桥行/苏州荣威/天津京兆</v>
          </cell>
          <cell r="O48">
            <v>1</v>
          </cell>
          <cell r="P48">
            <v>30000</v>
          </cell>
          <cell r="S48" t="str">
            <v>模具委外</v>
          </cell>
          <cell r="T48">
            <v>0</v>
          </cell>
          <cell r="U48" t="str">
            <v>黄骅桥行</v>
          </cell>
          <cell r="V48">
            <v>59223.300970873788</v>
          </cell>
          <cell r="W48" t="str">
            <v>荣威</v>
          </cell>
          <cell r="X48">
            <v>230000</v>
          </cell>
        </row>
        <row r="49">
          <cell r="C49" t="str">
            <v>321721801400</v>
          </cell>
          <cell r="D49" t="str">
            <v>中排独立软带轴承</v>
          </cell>
          <cell r="F49" t="str">
            <v>EA</v>
          </cell>
          <cell r="H49" t="str">
            <v>钣金件</v>
          </cell>
          <cell r="I49" t="str">
            <v>DC01 0.5</v>
          </cell>
          <cell r="K49" t="str">
            <v>借用</v>
          </cell>
          <cell r="L49" t="str">
            <v>河北外购</v>
          </cell>
          <cell r="M49" t="str">
            <v>刘志富</v>
          </cell>
          <cell r="O49">
            <v>1</v>
          </cell>
          <cell r="P49">
            <v>30000</v>
          </cell>
          <cell r="S49" t="str">
            <v>委外</v>
          </cell>
          <cell r="T49">
            <v>0</v>
          </cell>
        </row>
        <row r="50">
          <cell r="C50" t="str">
            <v>SLT0011041</v>
          </cell>
          <cell r="D50" t="str">
            <v>副驾背板支撑钣金总成A</v>
          </cell>
          <cell r="F50" t="str">
            <v>EA</v>
          </cell>
          <cell r="H50" t="str">
            <v>分总成</v>
          </cell>
          <cell r="I50" t="str">
            <v>ASSY</v>
          </cell>
          <cell r="K50" t="str">
            <v>新开</v>
          </cell>
          <cell r="L50" t="str">
            <v>河北外购</v>
          </cell>
          <cell r="M50" t="str">
            <v>刘志富</v>
          </cell>
          <cell r="O50">
            <v>2</v>
          </cell>
          <cell r="P50">
            <v>60000</v>
          </cell>
          <cell r="Q50" t="str">
            <v>李燕龙</v>
          </cell>
          <cell r="R50" t="str">
            <v>2022.03.24增加</v>
          </cell>
          <cell r="S50" t="str">
            <v>自制</v>
          </cell>
          <cell r="T50">
            <v>0</v>
          </cell>
        </row>
        <row r="51">
          <cell r="C51" t="str">
            <v>SLT0011042</v>
          </cell>
          <cell r="D51" t="str">
            <v>副驾背板支撑钣金A</v>
          </cell>
          <cell r="F51" t="str">
            <v>EA</v>
          </cell>
          <cell r="H51" t="str">
            <v>钣金件</v>
          </cell>
          <cell r="I51" t="str">
            <v>QStE420TM 2.0</v>
          </cell>
          <cell r="K51" t="str">
            <v>新开</v>
          </cell>
          <cell r="L51" t="str">
            <v>河北外购</v>
          </cell>
          <cell r="M51" t="str">
            <v>刘志富</v>
          </cell>
          <cell r="N51" t="str">
            <v>桥行/苏州荣威/天津京兆</v>
          </cell>
          <cell r="O51">
            <v>2</v>
          </cell>
          <cell r="P51">
            <v>60000</v>
          </cell>
          <cell r="S51" t="str">
            <v>模具委外</v>
          </cell>
          <cell r="T51">
            <v>0</v>
          </cell>
          <cell r="U51" t="str">
            <v>黄骅桥行</v>
          </cell>
          <cell r="V51">
            <v>13592.233009708738</v>
          </cell>
          <cell r="W51" t="str">
            <v>荣威</v>
          </cell>
          <cell r="X51">
            <v>52000</v>
          </cell>
          <cell r="Y51" t="str">
            <v>黄骅源宏</v>
          </cell>
          <cell r="Z51">
            <v>12135.922330097086</v>
          </cell>
          <cell r="AA51" t="str">
            <v>黄骅旭鑫</v>
          </cell>
          <cell r="AB51">
            <v>14247.787610619471</v>
          </cell>
        </row>
        <row r="52">
          <cell r="C52" t="str">
            <v>BFA0000316</v>
          </cell>
          <cell r="D52" t="str">
            <v>焊接方螺母</v>
          </cell>
          <cell r="F52" t="str">
            <v>EA</v>
          </cell>
          <cell r="H52" t="str">
            <v>标准件</v>
          </cell>
          <cell r="I52" t="str">
            <v xml:space="preserve"> M6</v>
          </cell>
          <cell r="K52" t="str">
            <v>借用</v>
          </cell>
          <cell r="L52" t="str">
            <v>河北外购</v>
          </cell>
          <cell r="M52" t="str">
            <v>刘志富</v>
          </cell>
          <cell r="O52">
            <v>2</v>
          </cell>
          <cell r="P52">
            <v>60000</v>
          </cell>
          <cell r="S52" t="str">
            <v>委外</v>
          </cell>
          <cell r="T52">
            <v>0</v>
          </cell>
        </row>
        <row r="53">
          <cell r="C53" t="str">
            <v>SLT0011045</v>
          </cell>
          <cell r="D53" t="str">
            <v>副驾背板支撑钣金总成C</v>
          </cell>
          <cell r="F53" t="str">
            <v>EA</v>
          </cell>
          <cell r="H53" t="str">
            <v>分总成</v>
          </cell>
          <cell r="I53" t="str">
            <v>ASSY</v>
          </cell>
          <cell r="K53" t="str">
            <v>新开</v>
          </cell>
          <cell r="L53" t="str">
            <v>河北外购</v>
          </cell>
          <cell r="M53" t="str">
            <v>刘志富</v>
          </cell>
          <cell r="O53">
            <v>1</v>
          </cell>
          <cell r="P53">
            <v>30000</v>
          </cell>
          <cell r="Q53" t="str">
            <v>李燕龙</v>
          </cell>
          <cell r="R53" t="str">
            <v>2022.03.24增加</v>
          </cell>
          <cell r="S53" t="str">
            <v>自制</v>
          </cell>
          <cell r="T53">
            <v>0</v>
          </cell>
        </row>
        <row r="54">
          <cell r="C54" t="str">
            <v>SLT0011046</v>
          </cell>
          <cell r="D54" t="str">
            <v>副驾背板支撑钣金C</v>
          </cell>
          <cell r="F54" t="str">
            <v>EA</v>
          </cell>
          <cell r="H54" t="str">
            <v>钣金件</v>
          </cell>
          <cell r="I54" t="str">
            <v>QStE420TM 2.0</v>
          </cell>
          <cell r="K54" t="str">
            <v>新开</v>
          </cell>
          <cell r="L54" t="str">
            <v>河北外购</v>
          </cell>
          <cell r="M54" t="str">
            <v>刘志富</v>
          </cell>
          <cell r="N54" t="str">
            <v>桥行/苏州荣威/天津京兆</v>
          </cell>
          <cell r="O54">
            <v>1</v>
          </cell>
          <cell r="P54">
            <v>30000</v>
          </cell>
          <cell r="S54" t="str">
            <v>模具委外</v>
          </cell>
          <cell r="T54">
            <v>0</v>
          </cell>
          <cell r="U54" t="str">
            <v>黄骅桥行</v>
          </cell>
          <cell r="V54">
            <v>13592.233009708738</v>
          </cell>
          <cell r="W54" t="str">
            <v>荣威</v>
          </cell>
          <cell r="X54">
            <v>52000</v>
          </cell>
          <cell r="Y54" t="str">
            <v>黄骅源宏</v>
          </cell>
          <cell r="Z54">
            <v>12135.922330097086</v>
          </cell>
          <cell r="AA54" t="str">
            <v>黄骅旭鑫</v>
          </cell>
          <cell r="AB54">
            <v>14247.787610619471</v>
          </cell>
        </row>
        <row r="55">
          <cell r="C55" t="str">
            <v>BFA0000316</v>
          </cell>
          <cell r="D55" t="str">
            <v>焊接方螺母</v>
          </cell>
          <cell r="F55" t="str">
            <v>EA</v>
          </cell>
          <cell r="H55" t="str">
            <v>标准件</v>
          </cell>
          <cell r="I55" t="str">
            <v xml:space="preserve"> M6</v>
          </cell>
          <cell r="K55" t="str">
            <v>借用</v>
          </cell>
          <cell r="L55" t="str">
            <v>河北外购</v>
          </cell>
          <cell r="M55" t="str">
            <v>刘志富</v>
          </cell>
          <cell r="O55">
            <v>1</v>
          </cell>
          <cell r="P55">
            <v>30000</v>
          </cell>
          <cell r="S55" t="str">
            <v>委外</v>
          </cell>
          <cell r="T55">
            <v>0</v>
          </cell>
        </row>
        <row r="56">
          <cell r="C56" t="str">
            <v>SLT0011047</v>
          </cell>
          <cell r="D56" t="str">
            <v>副驾背板支撑钣金总成B</v>
          </cell>
          <cell r="F56" t="str">
            <v>EA</v>
          </cell>
          <cell r="H56" t="str">
            <v>分总成</v>
          </cell>
          <cell r="I56" t="str">
            <v>ASSY</v>
          </cell>
          <cell r="K56" t="str">
            <v>新开</v>
          </cell>
          <cell r="L56" t="str">
            <v>河北外购</v>
          </cell>
          <cell r="M56" t="str">
            <v>刘志富</v>
          </cell>
          <cell r="O56">
            <v>1</v>
          </cell>
          <cell r="P56">
            <v>30000</v>
          </cell>
          <cell r="Q56" t="str">
            <v>李燕龙</v>
          </cell>
          <cell r="R56" t="str">
            <v>2022.03.24增加</v>
          </cell>
          <cell r="S56" t="str">
            <v>自制</v>
          </cell>
          <cell r="T56">
            <v>0</v>
          </cell>
        </row>
        <row r="57">
          <cell r="C57" t="str">
            <v>SLT0011048</v>
          </cell>
          <cell r="D57" t="str">
            <v>副驾背板支撑钣金B</v>
          </cell>
          <cell r="F57" t="str">
            <v>EA</v>
          </cell>
          <cell r="H57" t="str">
            <v>钣金件</v>
          </cell>
          <cell r="I57" t="str">
            <v>QStE420TM 2.0</v>
          </cell>
          <cell r="K57" t="str">
            <v>新开</v>
          </cell>
          <cell r="L57" t="str">
            <v>河北外购</v>
          </cell>
          <cell r="M57" t="str">
            <v>刘志富</v>
          </cell>
          <cell r="N57" t="str">
            <v>桥行/苏州荣威/天津京兆</v>
          </cell>
          <cell r="O57">
            <v>1</v>
          </cell>
          <cell r="P57">
            <v>30000</v>
          </cell>
          <cell r="S57" t="str">
            <v>模具委外</v>
          </cell>
          <cell r="T57">
            <v>0</v>
          </cell>
          <cell r="U57" t="str">
            <v>黄骅桥行</v>
          </cell>
          <cell r="V57">
            <v>17475.728155339806</v>
          </cell>
          <cell r="W57" t="str">
            <v>荣威</v>
          </cell>
          <cell r="X57">
            <v>50000</v>
          </cell>
          <cell r="Y57" t="str">
            <v>黄骅源宏</v>
          </cell>
          <cell r="Z57">
            <v>10194.174757281553</v>
          </cell>
          <cell r="AA57" t="str">
            <v>黄骅旭鑫</v>
          </cell>
          <cell r="AB57">
            <v>14247.787610619471</v>
          </cell>
        </row>
        <row r="58">
          <cell r="C58" t="str">
            <v>BFA0000316</v>
          </cell>
          <cell r="D58" t="str">
            <v>焊接方螺母</v>
          </cell>
          <cell r="F58" t="str">
            <v>EA</v>
          </cell>
          <cell r="H58" t="str">
            <v>标准件</v>
          </cell>
          <cell r="I58" t="str">
            <v xml:space="preserve"> M6</v>
          </cell>
          <cell r="K58" t="str">
            <v>借用</v>
          </cell>
          <cell r="L58" t="str">
            <v>河北外购</v>
          </cell>
          <cell r="M58" t="str">
            <v>刘志富</v>
          </cell>
          <cell r="O58">
            <v>1</v>
          </cell>
          <cell r="P58">
            <v>30000</v>
          </cell>
          <cell r="S58" t="str">
            <v>委外</v>
          </cell>
          <cell r="T58">
            <v>0</v>
          </cell>
        </row>
        <row r="59">
          <cell r="C59" t="str">
            <v>SLT0011049</v>
          </cell>
          <cell r="D59" t="str">
            <v>背板支撑钢丝A</v>
          </cell>
          <cell r="F59" t="str">
            <v>EA</v>
          </cell>
          <cell r="H59" t="str">
            <v>钢丝</v>
          </cell>
          <cell r="I59" t="str">
            <v>Q235  φ5</v>
          </cell>
          <cell r="K59" t="str">
            <v>新开</v>
          </cell>
          <cell r="L59" t="str">
            <v>河北外购</v>
          </cell>
          <cell r="M59" t="str">
            <v>刘志富</v>
          </cell>
          <cell r="N59" t="str">
            <v>海兴中盛</v>
          </cell>
          <cell r="O59">
            <v>2</v>
          </cell>
          <cell r="P59">
            <v>60000</v>
          </cell>
          <cell r="Q59" t="str">
            <v>李燕龙</v>
          </cell>
          <cell r="R59" t="str">
            <v>2022.03.24增加</v>
          </cell>
          <cell r="S59" t="str">
            <v>委外</v>
          </cell>
          <cell r="T59">
            <v>1.056</v>
          </cell>
          <cell r="U59" t="str">
            <v>海兴中盛</v>
          </cell>
          <cell r="V59">
            <v>0.67</v>
          </cell>
          <cell r="W59" t="str">
            <v>黄骅振兴</v>
          </cell>
          <cell r="X59" t="str">
            <v>不做</v>
          </cell>
          <cell r="Y59" t="str">
            <v>黄骅宏达（原盛荣）</v>
          </cell>
          <cell r="Z59" t="str">
            <v>无设备，做不了</v>
          </cell>
        </row>
        <row r="60">
          <cell r="C60" t="str">
            <v>SLT0011050</v>
          </cell>
          <cell r="D60" t="str">
            <v>背板支撑钢丝B</v>
          </cell>
          <cell r="F60" t="str">
            <v>EA</v>
          </cell>
          <cell r="H60" t="str">
            <v>钢丝</v>
          </cell>
          <cell r="I60" t="str">
            <v>Q235  φ5</v>
          </cell>
          <cell r="K60" t="str">
            <v>新开</v>
          </cell>
          <cell r="L60" t="str">
            <v>河北外购</v>
          </cell>
          <cell r="M60" t="str">
            <v>刘志富</v>
          </cell>
          <cell r="N60" t="str">
            <v>海兴中盛</v>
          </cell>
          <cell r="O60">
            <v>1</v>
          </cell>
          <cell r="P60">
            <v>30000</v>
          </cell>
          <cell r="Q60" t="str">
            <v>李燕龙</v>
          </cell>
          <cell r="R60" t="str">
            <v>2022.03.24增加</v>
          </cell>
          <cell r="S60" t="str">
            <v>委外</v>
          </cell>
          <cell r="T60">
            <v>0.79520000000000002</v>
          </cell>
          <cell r="U60" t="str">
            <v>海兴中盛</v>
          </cell>
          <cell r="V60">
            <v>0.53</v>
          </cell>
          <cell r="W60" t="str">
            <v>黄骅振兴</v>
          </cell>
          <cell r="X60" t="str">
            <v>不做</v>
          </cell>
          <cell r="Y60" t="str">
            <v>黄骅宏达（原盛荣）</v>
          </cell>
          <cell r="Z60" t="str">
            <v>无设备，做不了</v>
          </cell>
        </row>
        <row r="61">
          <cell r="C61" t="str">
            <v>SLT0011040</v>
          </cell>
          <cell r="D61" t="str">
            <v>副驾中间固定支架旋转轴</v>
          </cell>
          <cell r="F61" t="str">
            <v>EA</v>
          </cell>
          <cell r="H61" t="str">
            <v>机加件</v>
          </cell>
          <cell r="I61" t="str">
            <v xml:space="preserve">Q195  </v>
          </cell>
          <cell r="K61" t="str">
            <v>新开</v>
          </cell>
          <cell r="L61" t="str">
            <v>河北外购</v>
          </cell>
          <cell r="M61" t="str">
            <v>刘志富</v>
          </cell>
          <cell r="N61" t="str">
            <v>旭兴/兴岳/霸州政锦</v>
          </cell>
          <cell r="O61">
            <v>1</v>
          </cell>
          <cell r="P61">
            <v>30000</v>
          </cell>
          <cell r="Q61" t="str">
            <v>李燕龙</v>
          </cell>
          <cell r="R61" t="str">
            <v>2022.03.24增加</v>
          </cell>
          <cell r="S61" t="str">
            <v>委外</v>
          </cell>
          <cell r="T61">
            <v>2.3519999999999999</v>
          </cell>
          <cell r="U61" t="str">
            <v>兴岳</v>
          </cell>
          <cell r="V61">
            <v>1.8</v>
          </cell>
          <cell r="W61" t="str">
            <v>霸州政锦</v>
          </cell>
          <cell r="X61">
            <v>1.5</v>
          </cell>
          <cell r="Y61" t="str">
            <v>沧州旭兴</v>
          </cell>
          <cell r="Z61">
            <v>1.8</v>
          </cell>
        </row>
        <row r="62">
          <cell r="C62" t="str">
            <v>SLT0011039</v>
          </cell>
          <cell r="D62" t="str">
            <v>侧翼支撑钢丝</v>
          </cell>
          <cell r="F62" t="str">
            <v>EA</v>
          </cell>
          <cell r="H62" t="str">
            <v>钢丝</v>
          </cell>
          <cell r="I62" t="str">
            <v>Q235  φ7</v>
          </cell>
          <cell r="K62" t="str">
            <v>新开</v>
          </cell>
          <cell r="L62" t="str">
            <v>河北外购</v>
          </cell>
          <cell r="M62" t="str">
            <v>刘志富</v>
          </cell>
          <cell r="N62" t="str">
            <v>海兴中盛</v>
          </cell>
          <cell r="O62">
            <v>2</v>
          </cell>
          <cell r="P62">
            <v>60000</v>
          </cell>
          <cell r="Q62" t="str">
            <v>李燕龙</v>
          </cell>
          <cell r="R62" t="str">
            <v>2022.03.24增加</v>
          </cell>
          <cell r="S62" t="str">
            <v>委外</v>
          </cell>
          <cell r="T62">
            <v>1.216</v>
          </cell>
          <cell r="U62" t="str">
            <v>海兴中盛</v>
          </cell>
          <cell r="V62">
            <v>0.79</v>
          </cell>
          <cell r="W62" t="str">
            <v>黄骅振兴</v>
          </cell>
          <cell r="X62" t="str">
            <v>不做</v>
          </cell>
          <cell r="Y62" t="str">
            <v>黄骅宏达（原盛荣）</v>
          </cell>
          <cell r="Z62" t="str">
            <v>无设备，做不了</v>
          </cell>
        </row>
        <row r="63">
          <cell r="C63" t="str">
            <v>SLT0011085</v>
          </cell>
          <cell r="D63" t="str">
            <v>小背解锁扣手固定座</v>
          </cell>
          <cell r="F63" t="str">
            <v>EA</v>
          </cell>
          <cell r="H63" t="str">
            <v>钣金件</v>
          </cell>
          <cell r="I63" t="str">
            <v>QStE420TM 2.0</v>
          </cell>
          <cell r="K63" t="str">
            <v>新开</v>
          </cell>
          <cell r="L63" t="str">
            <v>河北外购</v>
          </cell>
          <cell r="M63" t="str">
            <v>刘志富</v>
          </cell>
          <cell r="N63" t="str">
            <v>桥行/苏州荣威/天津京兆</v>
          </cell>
          <cell r="O63">
            <v>1</v>
          </cell>
          <cell r="P63">
            <v>30000</v>
          </cell>
          <cell r="Q63" t="str">
            <v>李燕龙</v>
          </cell>
          <cell r="R63" t="str">
            <v>2022.03.24增加</v>
          </cell>
          <cell r="S63" t="str">
            <v>委外</v>
          </cell>
          <cell r="T63">
            <v>0</v>
          </cell>
          <cell r="U63" t="str">
            <v>黄骅桥行</v>
          </cell>
          <cell r="V63">
            <v>24757.281553398057</v>
          </cell>
          <cell r="W63" t="str">
            <v>荣威</v>
          </cell>
          <cell r="X63">
            <v>210000</v>
          </cell>
        </row>
        <row r="64">
          <cell r="C64" t="str">
            <v>SLT0011104</v>
          </cell>
          <cell r="D64" t="str">
            <v>小背背板支撑板小总成B</v>
          </cell>
          <cell r="F64" t="str">
            <v>EA</v>
          </cell>
          <cell r="H64" t="str">
            <v>分总成</v>
          </cell>
          <cell r="I64" t="str">
            <v>ASSY</v>
          </cell>
          <cell r="K64" t="str">
            <v>新开</v>
          </cell>
          <cell r="L64" t="str">
            <v>河北外购</v>
          </cell>
          <cell r="M64" t="str">
            <v>刘志富</v>
          </cell>
          <cell r="N64" t="str">
            <v>桥行/苏州荣威/天津京兆</v>
          </cell>
          <cell r="O64">
            <v>1</v>
          </cell>
          <cell r="P64">
            <v>30000</v>
          </cell>
          <cell r="Q64" t="str">
            <v>李燕龙</v>
          </cell>
          <cell r="R64" t="str">
            <v>2022.03.24增加</v>
          </cell>
          <cell r="S64" t="str">
            <v>自制</v>
          </cell>
          <cell r="T64">
            <v>0</v>
          </cell>
        </row>
        <row r="65">
          <cell r="C65" t="str">
            <v>SLT0011105</v>
          </cell>
          <cell r="D65" t="str">
            <v>小背背板支撑板B</v>
          </cell>
          <cell r="F65" t="str">
            <v>EA</v>
          </cell>
          <cell r="H65" t="str">
            <v>钣金件</v>
          </cell>
          <cell r="I65" t="str">
            <v>QStE420TM 2.0</v>
          </cell>
          <cell r="K65" t="str">
            <v>新开</v>
          </cell>
          <cell r="L65" t="str">
            <v>河北外购</v>
          </cell>
          <cell r="M65" t="str">
            <v>刘志富</v>
          </cell>
          <cell r="N65" t="str">
            <v>桥行/苏州荣威/天津京兆</v>
          </cell>
          <cell r="O65">
            <v>1</v>
          </cell>
          <cell r="P65">
            <v>30000</v>
          </cell>
          <cell r="S65" t="str">
            <v>模具委外</v>
          </cell>
          <cell r="T65">
            <v>0</v>
          </cell>
          <cell r="U65" t="str">
            <v>黄骅桥行</v>
          </cell>
          <cell r="V65">
            <v>18446.601941747573</v>
          </cell>
          <cell r="W65" t="str">
            <v>荣威</v>
          </cell>
          <cell r="X65">
            <v>50000</v>
          </cell>
          <cell r="Y65" t="str">
            <v>黄骅源宏</v>
          </cell>
          <cell r="Z65">
            <v>11650.485436893203</v>
          </cell>
          <cell r="AA65" t="str">
            <v>黄骅旭鑫</v>
          </cell>
          <cell r="AB65">
            <v>14247.787610619471</v>
          </cell>
        </row>
        <row r="66">
          <cell r="C66" t="str">
            <v>BFA0000316</v>
          </cell>
          <cell r="D66" t="str">
            <v>焊接方螺母</v>
          </cell>
          <cell r="F66" t="str">
            <v>EA</v>
          </cell>
          <cell r="H66" t="str">
            <v>标准件</v>
          </cell>
          <cell r="I66" t="str">
            <v>M6</v>
          </cell>
          <cell r="K66" t="str">
            <v>借用</v>
          </cell>
          <cell r="L66" t="str">
            <v>河北外购</v>
          </cell>
          <cell r="M66" t="str">
            <v>刘志富</v>
          </cell>
          <cell r="O66">
            <v>1</v>
          </cell>
          <cell r="P66">
            <v>30000</v>
          </cell>
          <cell r="S66" t="str">
            <v>委外</v>
          </cell>
          <cell r="T66">
            <v>0</v>
          </cell>
        </row>
        <row r="67">
          <cell r="C67" t="str">
            <v>SLT0011108</v>
          </cell>
          <cell r="D67" t="str">
            <v>小背背板支撑板小总成D</v>
          </cell>
          <cell r="F67" t="str">
            <v>EA</v>
          </cell>
          <cell r="H67" t="str">
            <v>分总成</v>
          </cell>
          <cell r="I67" t="str">
            <v>ASSY</v>
          </cell>
          <cell r="K67" t="str">
            <v>新开</v>
          </cell>
          <cell r="L67" t="str">
            <v>河北外购</v>
          </cell>
          <cell r="M67" t="str">
            <v>刘志富</v>
          </cell>
          <cell r="N67" t="str">
            <v>桥行/苏州荣威/天津京兆</v>
          </cell>
          <cell r="O67">
            <v>1</v>
          </cell>
          <cell r="P67">
            <v>30000</v>
          </cell>
          <cell r="Q67" t="str">
            <v>李燕龙</v>
          </cell>
          <cell r="R67" t="str">
            <v>2022.03.24增加</v>
          </cell>
          <cell r="S67" t="str">
            <v>自制</v>
          </cell>
          <cell r="T67">
            <v>0</v>
          </cell>
        </row>
        <row r="68">
          <cell r="C68" t="str">
            <v>SLT0011109</v>
          </cell>
          <cell r="D68" t="str">
            <v>小背背板支撑板D</v>
          </cell>
          <cell r="F68" t="str">
            <v>EA</v>
          </cell>
          <cell r="H68" t="str">
            <v>钣金件</v>
          </cell>
          <cell r="I68" t="str">
            <v>QStE420TM 2.0</v>
          </cell>
          <cell r="K68" t="str">
            <v>新开</v>
          </cell>
          <cell r="L68" t="str">
            <v>河北外购</v>
          </cell>
          <cell r="M68" t="str">
            <v>刘志富</v>
          </cell>
          <cell r="N68" t="str">
            <v>桥行/苏州荣威/天津京兆</v>
          </cell>
          <cell r="O68">
            <v>1</v>
          </cell>
          <cell r="P68">
            <v>30000</v>
          </cell>
          <cell r="S68" t="str">
            <v>模具委外</v>
          </cell>
          <cell r="T68">
            <v>0</v>
          </cell>
          <cell r="U68" t="str">
            <v>黄骅桥行</v>
          </cell>
          <cell r="V68">
            <v>18446.601941747573</v>
          </cell>
          <cell r="W68" t="str">
            <v>荣威</v>
          </cell>
          <cell r="X68">
            <v>52000</v>
          </cell>
          <cell r="Y68" t="str">
            <v>黄骅源宏</v>
          </cell>
          <cell r="Z68">
            <v>11650.485436893203</v>
          </cell>
          <cell r="AA68" t="str">
            <v>黄骅旭鑫</v>
          </cell>
          <cell r="AB68">
            <v>14247.787610619471</v>
          </cell>
        </row>
        <row r="69">
          <cell r="C69" t="str">
            <v>BFA0000316</v>
          </cell>
          <cell r="D69" t="str">
            <v>焊接方螺母</v>
          </cell>
          <cell r="F69" t="str">
            <v>EA</v>
          </cell>
          <cell r="H69" t="str">
            <v>标准件</v>
          </cell>
          <cell r="I69" t="str">
            <v>M6</v>
          </cell>
          <cell r="K69" t="str">
            <v>借用</v>
          </cell>
          <cell r="L69" t="str">
            <v>河北外购</v>
          </cell>
          <cell r="M69" t="str">
            <v>刘志富</v>
          </cell>
          <cell r="O69">
            <v>1</v>
          </cell>
          <cell r="P69">
            <v>30000</v>
          </cell>
          <cell r="S69" t="str">
            <v>委外</v>
          </cell>
          <cell r="T69">
            <v>0</v>
          </cell>
        </row>
        <row r="70">
          <cell r="C70" t="str">
            <v>SLT0011100</v>
          </cell>
          <cell r="D70" t="str">
            <v>限位轴</v>
          </cell>
          <cell r="F70" t="str">
            <v>EA</v>
          </cell>
          <cell r="H70" t="str">
            <v>机加件</v>
          </cell>
          <cell r="I70" t="str">
            <v xml:space="preserve">Q235 </v>
          </cell>
          <cell r="K70" t="str">
            <v>新开</v>
          </cell>
          <cell r="L70" t="str">
            <v>河北外购</v>
          </cell>
          <cell r="M70" t="str">
            <v>刘志富</v>
          </cell>
          <cell r="N70" t="str">
            <v>旭兴/兴岳/霸州政锦</v>
          </cell>
          <cell r="O70">
            <v>1</v>
          </cell>
          <cell r="P70">
            <v>30000</v>
          </cell>
          <cell r="Q70" t="str">
            <v>李燕龙</v>
          </cell>
          <cell r="R70" t="str">
            <v>2022.03.24增加</v>
          </cell>
          <cell r="S70" t="str">
            <v>委外</v>
          </cell>
          <cell r="T70">
            <v>1.68</v>
          </cell>
          <cell r="U70" t="str">
            <v>兴岳</v>
          </cell>
          <cell r="V70">
            <v>1.3</v>
          </cell>
          <cell r="W70" t="str">
            <v>霸州政锦</v>
          </cell>
          <cell r="X70">
            <v>1.2</v>
          </cell>
          <cell r="Y70" t="str">
            <v>沧州旭兴</v>
          </cell>
          <cell r="Z70">
            <v>1.2</v>
          </cell>
        </row>
        <row r="71">
          <cell r="C71" t="str">
            <v>SLT0011101</v>
          </cell>
          <cell r="D71" t="str">
            <v>旋转轴</v>
          </cell>
          <cell r="F71" t="str">
            <v>EA</v>
          </cell>
          <cell r="H71" t="str">
            <v>机加件</v>
          </cell>
          <cell r="I71" t="str">
            <v xml:space="preserve">Q235 </v>
          </cell>
          <cell r="K71" t="str">
            <v>新开</v>
          </cell>
          <cell r="L71" t="str">
            <v>河北外购</v>
          </cell>
          <cell r="M71" t="str">
            <v>刘志富</v>
          </cell>
          <cell r="N71" t="str">
            <v>旭兴/兴岳/霸州政锦</v>
          </cell>
          <cell r="O71">
            <v>1</v>
          </cell>
          <cell r="P71">
            <v>30000</v>
          </cell>
          <cell r="Q71" t="str">
            <v>李燕龙</v>
          </cell>
          <cell r="R71" t="str">
            <v>2022.03.24增加</v>
          </cell>
          <cell r="S71" t="str">
            <v>委外</v>
          </cell>
          <cell r="T71">
            <v>2.64</v>
          </cell>
          <cell r="U71" t="str">
            <v>兴岳</v>
          </cell>
          <cell r="V71">
            <v>1.1499999999999999</v>
          </cell>
          <cell r="W71" t="str">
            <v>霸州政锦</v>
          </cell>
          <cell r="X71">
            <v>1</v>
          </cell>
          <cell r="Y71" t="str">
            <v>沧州旭兴</v>
          </cell>
          <cell r="Z71">
            <v>1.4</v>
          </cell>
        </row>
        <row r="72">
          <cell r="C72" t="str">
            <v>SLT0011078</v>
          </cell>
          <cell r="D72" t="str">
            <v>小背背板后支撑钢丝A</v>
          </cell>
          <cell r="F72" t="str">
            <v>EA</v>
          </cell>
          <cell r="H72" t="str">
            <v>线材</v>
          </cell>
          <cell r="I72" t="str">
            <v>Q235 φ5</v>
          </cell>
          <cell r="K72" t="str">
            <v>新开</v>
          </cell>
          <cell r="L72" t="str">
            <v>河北外购</v>
          </cell>
          <cell r="M72" t="str">
            <v>刘志富</v>
          </cell>
          <cell r="N72" t="str">
            <v>海兴中盛</v>
          </cell>
          <cell r="O72">
            <v>2</v>
          </cell>
          <cell r="P72">
            <v>60000</v>
          </cell>
          <cell r="Q72" t="str">
            <v>李燕龙</v>
          </cell>
          <cell r="R72" t="str">
            <v>2022.03.24增加</v>
          </cell>
          <cell r="S72" t="str">
            <v>委外</v>
          </cell>
          <cell r="T72">
            <v>0.52080000000000004</v>
          </cell>
          <cell r="U72" t="str">
            <v>海兴中盛</v>
          </cell>
          <cell r="V72">
            <v>0.59</v>
          </cell>
          <cell r="W72" t="str">
            <v>黄骅振兴</v>
          </cell>
          <cell r="X72" t="str">
            <v>不做</v>
          </cell>
          <cell r="Y72" t="str">
            <v>黄骅宏达（原盛荣）</v>
          </cell>
          <cell r="Z72" t="str">
            <v>无设备，做不了</v>
          </cell>
        </row>
        <row r="73">
          <cell r="C73" t="str">
            <v>SLT0011093</v>
          </cell>
          <cell r="D73" t="str">
            <v>小背下支撑钢丝</v>
          </cell>
          <cell r="F73" t="str">
            <v>EA</v>
          </cell>
          <cell r="H73" t="str">
            <v>线材</v>
          </cell>
          <cell r="I73" t="str">
            <v>Q235 φ5</v>
          </cell>
          <cell r="K73" t="str">
            <v>新开</v>
          </cell>
          <cell r="L73" t="str">
            <v>河北外购</v>
          </cell>
          <cell r="M73" t="str">
            <v>刘志富</v>
          </cell>
          <cell r="N73" t="str">
            <v>海兴中盛</v>
          </cell>
          <cell r="O73">
            <v>1</v>
          </cell>
          <cell r="P73">
            <v>30000</v>
          </cell>
          <cell r="Q73" t="str">
            <v>李燕龙</v>
          </cell>
          <cell r="R73" t="str">
            <v>2022.03.24增加</v>
          </cell>
          <cell r="S73" t="str">
            <v>委外</v>
          </cell>
          <cell r="T73">
            <v>0.86399999999999999</v>
          </cell>
          <cell r="U73" t="str">
            <v>海兴中盛</v>
          </cell>
          <cell r="V73">
            <v>0.54</v>
          </cell>
          <cell r="W73" t="str">
            <v>黄骅振兴</v>
          </cell>
          <cell r="X73" t="str">
            <v>不做</v>
          </cell>
          <cell r="Y73" t="str">
            <v>黄骅宏达（原盛荣）</v>
          </cell>
          <cell r="Z73" t="str">
            <v>无设备，做不了</v>
          </cell>
        </row>
        <row r="74">
          <cell r="C74" t="str">
            <v>SLT0011079</v>
          </cell>
          <cell r="D74" t="str">
            <v>小背侧翼支撑钢丝</v>
          </cell>
          <cell r="F74" t="str">
            <v>EA</v>
          </cell>
          <cell r="H74" t="str">
            <v>钢丝</v>
          </cell>
          <cell r="I74" t="str">
            <v>Q235  φ7</v>
          </cell>
          <cell r="K74" t="str">
            <v>新开</v>
          </cell>
          <cell r="L74" t="str">
            <v>河北外购</v>
          </cell>
          <cell r="M74" t="str">
            <v>刘志富</v>
          </cell>
          <cell r="N74" t="str">
            <v>海兴中盛</v>
          </cell>
          <cell r="O74">
            <v>1</v>
          </cell>
          <cell r="P74">
            <v>30000</v>
          </cell>
          <cell r="Q74" t="str">
            <v>李燕龙</v>
          </cell>
          <cell r="R74" t="str">
            <v>2022.03.24增加</v>
          </cell>
          <cell r="S74" t="str">
            <v>委外</v>
          </cell>
          <cell r="T74">
            <v>1.456</v>
          </cell>
          <cell r="U74" t="str">
            <v>海兴中盛</v>
          </cell>
          <cell r="V74">
            <v>0.96</v>
          </cell>
          <cell r="W74" t="str">
            <v>黄骅振兴</v>
          </cell>
          <cell r="X74" t="str">
            <v>不做</v>
          </cell>
          <cell r="Y74" t="str">
            <v>黄骅宏达（原盛荣）</v>
          </cell>
          <cell r="Z74" t="str">
            <v>无设备，做不了</v>
          </cell>
        </row>
        <row r="75">
          <cell r="C75" t="str">
            <v>SLT0011094</v>
          </cell>
          <cell r="D75" t="str">
            <v>副驾小背支撑钢丝焊接总成</v>
          </cell>
          <cell r="F75" t="str">
            <v>EA</v>
          </cell>
          <cell r="H75" t="str">
            <v>分总成</v>
          </cell>
          <cell r="I75" t="str">
            <v>ASSY</v>
          </cell>
          <cell r="K75" t="str">
            <v>新开</v>
          </cell>
          <cell r="L75" t="str">
            <v>河北外购</v>
          </cell>
          <cell r="M75" t="str">
            <v>刘志富</v>
          </cell>
          <cell r="N75" t="str">
            <v>海兴中盛</v>
          </cell>
          <cell r="O75">
            <v>1</v>
          </cell>
          <cell r="P75">
            <v>30000</v>
          </cell>
          <cell r="Q75" t="str">
            <v>李燕龙</v>
          </cell>
          <cell r="R75" t="str">
            <v>2022.03.24增加</v>
          </cell>
          <cell r="S75" t="str">
            <v>委外</v>
          </cell>
          <cell r="T75">
            <v>2.71</v>
          </cell>
          <cell r="U75" t="str">
            <v>海兴中盛</v>
          </cell>
          <cell r="V75">
            <v>5</v>
          </cell>
          <cell r="W75" t="str">
            <v>黄骅振兴</v>
          </cell>
          <cell r="X75" t="str">
            <v>不做</v>
          </cell>
          <cell r="Y75" t="str">
            <v>黄骅宏达（原盛荣）</v>
          </cell>
          <cell r="Z75" t="str">
            <v>无设备，做不了</v>
          </cell>
        </row>
        <row r="76">
          <cell r="C76" t="str">
            <v>SLT0011084</v>
          </cell>
          <cell r="D76" t="str">
            <v>小背面套卡接钢丝</v>
          </cell>
          <cell r="F76" t="str">
            <v>EA</v>
          </cell>
          <cell r="H76" t="str">
            <v>线材</v>
          </cell>
          <cell r="I76" t="str">
            <v>Q235 φ5</v>
          </cell>
          <cell r="K76" t="str">
            <v>新开</v>
          </cell>
          <cell r="L76" t="str">
            <v>河北外购</v>
          </cell>
          <cell r="M76" t="str">
            <v>刘志富</v>
          </cell>
          <cell r="N76" t="str">
            <v>海兴中盛</v>
          </cell>
          <cell r="O76">
            <v>1</v>
          </cell>
          <cell r="P76">
            <v>30000</v>
          </cell>
          <cell r="Q76" t="str">
            <v>李燕龙</v>
          </cell>
          <cell r="R76" t="str">
            <v>2022.03.24增加</v>
          </cell>
          <cell r="S76" t="str">
            <v>委外</v>
          </cell>
          <cell r="T76">
            <v>0.64080000000000004</v>
          </cell>
          <cell r="U76" t="str">
            <v>海兴中盛</v>
          </cell>
          <cell r="V76">
            <v>0.38</v>
          </cell>
          <cell r="W76" t="str">
            <v>黄骅振兴</v>
          </cell>
          <cell r="X76" t="str">
            <v>不做</v>
          </cell>
          <cell r="Y76" t="str">
            <v>黄骅宏达（原盛荣）</v>
          </cell>
          <cell r="Z76" t="str">
            <v>无设备，做不了</v>
          </cell>
        </row>
        <row r="77">
          <cell r="C77" t="str">
            <v>SLT0011083</v>
          </cell>
          <cell r="D77" t="str">
            <v>小背背板后支撑钢丝A</v>
          </cell>
          <cell r="F77" t="str">
            <v>EA</v>
          </cell>
          <cell r="H77" t="str">
            <v>线材</v>
          </cell>
          <cell r="I77" t="str">
            <v>Q235 φ5</v>
          </cell>
          <cell r="K77" t="str">
            <v>新开</v>
          </cell>
          <cell r="L77" t="str">
            <v>河北外购</v>
          </cell>
          <cell r="M77" t="str">
            <v>刘志富</v>
          </cell>
          <cell r="N77" t="str">
            <v>海兴中盛</v>
          </cell>
          <cell r="O77">
            <v>2</v>
          </cell>
          <cell r="P77">
            <v>60000</v>
          </cell>
          <cell r="Q77" t="str">
            <v>李燕龙</v>
          </cell>
          <cell r="R77" t="str">
            <v>2022.03.24增加</v>
          </cell>
          <cell r="S77" t="str">
            <v>委外</v>
          </cell>
          <cell r="T77">
            <v>0.52080000000000004</v>
          </cell>
          <cell r="U77" t="str">
            <v>海兴中盛</v>
          </cell>
          <cell r="V77">
            <v>0.63</v>
          </cell>
          <cell r="W77" t="str">
            <v>黄骅振兴</v>
          </cell>
          <cell r="X77" t="str">
            <v>不做</v>
          </cell>
          <cell r="Y77" t="str">
            <v>黄骅宏达（原盛荣）</v>
          </cell>
          <cell r="Z77" t="str">
            <v>无设备，做不了</v>
          </cell>
        </row>
        <row r="78">
          <cell r="C78" t="str">
            <v>SLT0010910</v>
          </cell>
          <cell r="D78" t="str">
            <v>扶手旋转轴</v>
          </cell>
          <cell r="E78" t="str">
            <v>固定扶手用</v>
          </cell>
          <cell r="F78" t="str">
            <v>EA</v>
          </cell>
          <cell r="H78" t="str">
            <v>非标件</v>
          </cell>
          <cell r="I78" t="str">
            <v>45#  M8</v>
          </cell>
          <cell r="K78" t="str">
            <v>新开</v>
          </cell>
          <cell r="L78" t="str">
            <v>河北外购</v>
          </cell>
          <cell r="M78" t="str">
            <v>刘志富</v>
          </cell>
          <cell r="N78" t="str">
            <v>旭兴/兴岳/霸州政锦</v>
          </cell>
          <cell r="O78">
            <v>1</v>
          </cell>
          <cell r="P78">
            <v>30000</v>
          </cell>
          <cell r="Q78" t="str">
            <v>李燕龙</v>
          </cell>
          <cell r="R78" t="str">
            <v>2022.04.12增加</v>
          </cell>
          <cell r="S78" t="str">
            <v>委外</v>
          </cell>
          <cell r="T78">
            <v>0.76</v>
          </cell>
          <cell r="U78" t="str">
            <v>兴岳</v>
          </cell>
          <cell r="V78">
            <v>2.2999999999999998</v>
          </cell>
          <cell r="W78" t="str">
            <v>霸州政锦</v>
          </cell>
          <cell r="X78">
            <v>1.2</v>
          </cell>
          <cell r="Y78" t="str">
            <v>沧州旭兴</v>
          </cell>
          <cell r="Z78">
            <v>1.1000000000000001</v>
          </cell>
        </row>
        <row r="79">
          <cell r="C79" t="str">
            <v>SLT0010958</v>
          </cell>
          <cell r="D79" t="str">
            <v>驾驶员座垫固定支架LH</v>
          </cell>
          <cell r="F79" t="str">
            <v>EA</v>
          </cell>
          <cell r="H79" t="str">
            <v>钣金件</v>
          </cell>
          <cell r="I79" t="str">
            <v>QStE500TM 2.5</v>
          </cell>
          <cell r="K79" t="str">
            <v>新开</v>
          </cell>
          <cell r="L79" t="str">
            <v>河北外购</v>
          </cell>
          <cell r="M79" t="str">
            <v>刘志富</v>
          </cell>
          <cell r="N79" t="str">
            <v>桥行/苏州荣威/天津京兆</v>
          </cell>
          <cell r="O79">
            <v>1</v>
          </cell>
          <cell r="P79">
            <v>30000</v>
          </cell>
          <cell r="Q79" t="str">
            <v>李燕龙</v>
          </cell>
          <cell r="R79" t="str">
            <v>2022.04.26增加</v>
          </cell>
          <cell r="S79" t="str">
            <v>模具委外</v>
          </cell>
          <cell r="T79">
            <v>0</v>
          </cell>
          <cell r="U79" t="str">
            <v>黄骅桥行</v>
          </cell>
          <cell r="V79">
            <v>29611.650485436894</v>
          </cell>
          <cell r="W79" t="str">
            <v>荣威</v>
          </cell>
          <cell r="X79">
            <v>125000</v>
          </cell>
        </row>
        <row r="80">
          <cell r="C80" t="str">
            <v>SLT0011102</v>
          </cell>
          <cell r="D80" t="str">
            <v>小背背板支撑板小总成A</v>
          </cell>
          <cell r="F80" t="str">
            <v>EA</v>
          </cell>
          <cell r="H80" t="str">
            <v>分总成</v>
          </cell>
          <cell r="I80" t="str">
            <v>ASSY</v>
          </cell>
          <cell r="K80" t="str">
            <v>新开</v>
          </cell>
          <cell r="L80" t="str">
            <v>河北外购</v>
          </cell>
          <cell r="M80" t="str">
            <v>刘志富</v>
          </cell>
          <cell r="O80">
            <v>1</v>
          </cell>
          <cell r="P80">
            <v>30000</v>
          </cell>
          <cell r="Q80" t="str">
            <v>李燕龙</v>
          </cell>
          <cell r="R80" t="str">
            <v>2022.04.26增加</v>
          </cell>
          <cell r="S80" t="str">
            <v>自制</v>
          </cell>
          <cell r="T80">
            <v>0</v>
          </cell>
        </row>
        <row r="81">
          <cell r="C81" t="str">
            <v>SLT0011103</v>
          </cell>
          <cell r="D81" t="str">
            <v>小背背板支撑板A</v>
          </cell>
          <cell r="F81" t="str">
            <v>EA</v>
          </cell>
          <cell r="H81" t="str">
            <v>钣金件</v>
          </cell>
          <cell r="I81" t="str">
            <v>QStE420TM 2.5</v>
          </cell>
          <cell r="K81" t="str">
            <v>新开</v>
          </cell>
          <cell r="L81" t="str">
            <v>河北外购</v>
          </cell>
          <cell r="M81" t="str">
            <v>刘志富</v>
          </cell>
          <cell r="N81" t="str">
            <v>桥行/苏州荣威/天津京兆</v>
          </cell>
          <cell r="O81">
            <v>1</v>
          </cell>
          <cell r="P81">
            <v>30000</v>
          </cell>
          <cell r="Q81" t="str">
            <v>李燕龙</v>
          </cell>
          <cell r="R81" t="str">
            <v>2022.04.26增加</v>
          </cell>
          <cell r="S81" t="str">
            <v>模具委外</v>
          </cell>
          <cell r="T81">
            <v>0</v>
          </cell>
          <cell r="U81" t="str">
            <v>黄骅桥行</v>
          </cell>
          <cell r="V81">
            <v>4368.9320388349515</v>
          </cell>
          <cell r="W81" t="str">
            <v>荣威</v>
          </cell>
          <cell r="X81">
            <v>30000</v>
          </cell>
          <cell r="Y81" t="str">
            <v>黄骅源宏</v>
          </cell>
          <cell r="Z81">
            <v>3398.0582524271845</v>
          </cell>
          <cell r="AA81" t="str">
            <v>黄骅旭鑫</v>
          </cell>
          <cell r="AB81">
            <v>7000</v>
          </cell>
        </row>
        <row r="82">
          <cell r="C82" t="str">
            <v>BFA0000316</v>
          </cell>
          <cell r="D82" t="str">
            <v>焊接方螺母</v>
          </cell>
          <cell r="F82" t="str">
            <v>EA</v>
          </cell>
          <cell r="H82" t="str">
            <v>标准件</v>
          </cell>
          <cell r="I82" t="str">
            <v>M6</v>
          </cell>
          <cell r="K82" t="str">
            <v>借用</v>
          </cell>
          <cell r="L82" t="str">
            <v>河北外购</v>
          </cell>
          <cell r="M82" t="str">
            <v>刘志富</v>
          </cell>
          <cell r="O82">
            <v>1</v>
          </cell>
          <cell r="P82">
            <v>30000</v>
          </cell>
          <cell r="Q82" t="str">
            <v>李燕龙</v>
          </cell>
          <cell r="R82" t="str">
            <v>2022.04.26增加</v>
          </cell>
          <cell r="S82" t="str">
            <v>委外</v>
          </cell>
          <cell r="T82">
            <v>0</v>
          </cell>
          <cell r="V82">
            <v>292856.74530246446</v>
          </cell>
          <cell r="X82">
            <v>1287507.2</v>
          </cell>
        </row>
        <row r="83">
          <cell r="C83" t="str">
            <v>SLT0011371</v>
          </cell>
          <cell r="D83" t="str">
            <v>上盖板焊接总成</v>
          </cell>
          <cell r="F83" t="str">
            <v>EA</v>
          </cell>
          <cell r="H83" t="str">
            <v>焊接总成件</v>
          </cell>
          <cell r="I83" t="str">
            <v>ASSY</v>
          </cell>
          <cell r="K83" t="str">
            <v>新开</v>
          </cell>
          <cell r="L83" t="str">
            <v>河北外购</v>
          </cell>
          <cell r="M83" t="str">
            <v>刘志富</v>
          </cell>
          <cell r="N83" t="str">
            <v>河北利达</v>
          </cell>
          <cell r="O83">
            <v>1</v>
          </cell>
          <cell r="P83">
            <v>30000</v>
          </cell>
          <cell r="Q83" t="str">
            <v>张涛</v>
          </cell>
          <cell r="R83" t="str">
            <v>2022.04.26增加</v>
          </cell>
          <cell r="S83" t="str">
            <v>委外</v>
          </cell>
          <cell r="T83">
            <v>0</v>
          </cell>
        </row>
        <row r="84">
          <cell r="C84" t="str">
            <v>SLT0011367</v>
          </cell>
          <cell r="D84" t="str">
            <v>下底板焊接总成</v>
          </cell>
          <cell r="F84" t="str">
            <v>EA</v>
          </cell>
          <cell r="H84" t="str">
            <v>焊接总成件</v>
          </cell>
          <cell r="I84" t="str">
            <v>ASSY</v>
          </cell>
          <cell r="K84" t="str">
            <v>新开</v>
          </cell>
          <cell r="L84" t="str">
            <v>河北外购</v>
          </cell>
          <cell r="M84" t="str">
            <v>刘志富</v>
          </cell>
          <cell r="N84" t="str">
            <v>河北利达</v>
          </cell>
          <cell r="O84">
            <v>1</v>
          </cell>
          <cell r="P84">
            <v>30000</v>
          </cell>
          <cell r="Q84" t="str">
            <v>张涛</v>
          </cell>
          <cell r="R84" t="str">
            <v>2022.04.26增加</v>
          </cell>
          <cell r="S84" t="str">
            <v>委外</v>
          </cell>
          <cell r="T84">
            <v>0</v>
          </cell>
        </row>
        <row r="85">
          <cell r="C85" t="str">
            <v>SLT0010899</v>
          </cell>
          <cell r="D85" t="str">
            <v>一级调节上连接板铆接总成</v>
          </cell>
          <cell r="F85" t="str">
            <v>EA</v>
          </cell>
          <cell r="H85" t="str">
            <v>分总成</v>
          </cell>
          <cell r="I85" t="str">
            <v>ASSY</v>
          </cell>
          <cell r="K85" t="str">
            <v>新开</v>
          </cell>
          <cell r="L85" t="str">
            <v>河北外购</v>
          </cell>
          <cell r="M85" t="str">
            <v>吴英格</v>
          </cell>
          <cell r="O85">
            <v>1</v>
          </cell>
          <cell r="P85">
            <v>30000</v>
          </cell>
          <cell r="Q85" t="str">
            <v>李燕龙</v>
          </cell>
          <cell r="R85" t="str">
            <v>2022.04.27增加</v>
          </cell>
          <cell r="S85" t="str">
            <v>自制</v>
          </cell>
          <cell r="T85">
            <v>0</v>
          </cell>
        </row>
        <row r="86">
          <cell r="C86" t="str">
            <v>SLT0010902</v>
          </cell>
          <cell r="D86" t="str">
            <v>一级调节上连接板RH</v>
          </cell>
          <cell r="F86" t="str">
            <v>EA</v>
          </cell>
          <cell r="H86" t="str">
            <v>钣金件</v>
          </cell>
          <cell r="I86" t="str">
            <v>SPFH590 3.0</v>
          </cell>
          <cell r="K86" t="str">
            <v>新开</v>
          </cell>
          <cell r="L86" t="str">
            <v>河北外购</v>
          </cell>
          <cell r="M86" t="str">
            <v>吴英格</v>
          </cell>
          <cell r="N86" t="str">
            <v>桥行/苏州荣威/天津京兆</v>
          </cell>
          <cell r="O86">
            <v>1</v>
          </cell>
          <cell r="P86">
            <v>30000</v>
          </cell>
          <cell r="Q86" t="str">
            <v>李燕龙</v>
          </cell>
          <cell r="R86" t="str">
            <v>2022.04.27增加</v>
          </cell>
          <cell r="S86" t="str">
            <v>模具委外</v>
          </cell>
          <cell r="T86">
            <v>0</v>
          </cell>
          <cell r="U86" t="str">
            <v>黄骅桥行</v>
          </cell>
          <cell r="V86">
            <v>46601.941747572811</v>
          </cell>
          <cell r="W86" t="str">
            <v>荣威</v>
          </cell>
          <cell r="X86">
            <v>7200</v>
          </cell>
          <cell r="Y86" t="str">
            <v>黄骅源宏</v>
          </cell>
          <cell r="Z86">
            <v>30582.524271844661</v>
          </cell>
          <cell r="AA86" t="str">
            <v>黄骅旭鑫</v>
          </cell>
          <cell r="AB86">
            <v>33628.318584070803</v>
          </cell>
        </row>
        <row r="87">
          <cell r="C87" t="str">
            <v>321721801400</v>
          </cell>
          <cell r="D87" t="str">
            <v>中排独立软带轴承</v>
          </cell>
          <cell r="F87" t="str">
            <v>EA</v>
          </cell>
          <cell r="H87" t="str">
            <v>钣金件</v>
          </cell>
          <cell r="I87" t="str">
            <v>DC01 0.5</v>
          </cell>
          <cell r="K87" t="str">
            <v>借用</v>
          </cell>
          <cell r="L87" t="str">
            <v>河北外购</v>
          </cell>
          <cell r="M87" t="str">
            <v>吴英格</v>
          </cell>
          <cell r="O87">
            <v>1</v>
          </cell>
          <cell r="P87">
            <v>30000</v>
          </cell>
          <cell r="Q87" t="str">
            <v>李燕龙</v>
          </cell>
          <cell r="R87" t="str">
            <v>2022.04.27增加</v>
          </cell>
          <cell r="S87" t="str">
            <v>委外</v>
          </cell>
          <cell r="T87">
            <v>0</v>
          </cell>
        </row>
        <row r="88">
          <cell r="C88" t="str">
            <v>SLT0010901</v>
          </cell>
          <cell r="D88" t="str">
            <v>一级调节右旁接板焊接总成</v>
          </cell>
          <cell r="F88" t="str">
            <v>EA</v>
          </cell>
          <cell r="H88" t="str">
            <v>分总成</v>
          </cell>
          <cell r="I88" t="str">
            <v>ASSY</v>
          </cell>
          <cell r="K88" t="str">
            <v>新开</v>
          </cell>
          <cell r="L88" t="str">
            <v>河北外购</v>
          </cell>
          <cell r="M88" t="str">
            <v>吴英格</v>
          </cell>
          <cell r="O88">
            <v>1</v>
          </cell>
          <cell r="P88">
            <v>30000</v>
          </cell>
          <cell r="Q88" t="str">
            <v>李燕龙</v>
          </cell>
          <cell r="R88" t="str">
            <v>2022.04.27增加</v>
          </cell>
          <cell r="S88" t="str">
            <v>自制</v>
          </cell>
          <cell r="T88">
            <v>0</v>
          </cell>
        </row>
        <row r="89">
          <cell r="C89" t="str">
            <v>SLT0010904</v>
          </cell>
          <cell r="D89" t="str">
            <v>靠背一级调节下边板RH</v>
          </cell>
          <cell r="E89" t="str">
            <v>新开件</v>
          </cell>
          <cell r="H89" t="str">
            <v>钣金件</v>
          </cell>
          <cell r="I89" t="str">
            <v>QStE500TM 2.5</v>
          </cell>
          <cell r="K89" t="str">
            <v>新开</v>
          </cell>
          <cell r="L89" t="str">
            <v>河北外购</v>
          </cell>
          <cell r="M89" t="str">
            <v>吴英格</v>
          </cell>
          <cell r="O89">
            <v>1</v>
          </cell>
          <cell r="P89">
            <v>30000</v>
          </cell>
          <cell r="R89" t="str">
            <v>2022.04.27增加</v>
          </cell>
          <cell r="S89" t="str">
            <v>模具委外</v>
          </cell>
          <cell r="T89">
            <v>0</v>
          </cell>
          <cell r="U89" t="str">
            <v>黄骅桥行</v>
          </cell>
          <cell r="V89">
            <v>74757.281553398061</v>
          </cell>
          <cell r="W89" t="str">
            <v>荣威</v>
          </cell>
          <cell r="X89">
            <v>220000</v>
          </cell>
          <cell r="AA89" t="str">
            <v>黄骅旭鑫</v>
          </cell>
          <cell r="AB89">
            <v>61858.407079646022</v>
          </cell>
        </row>
        <row r="90">
          <cell r="C90" t="str">
            <v>QC /T712</v>
          </cell>
          <cell r="D90" t="str">
            <v>7/16'螺母</v>
          </cell>
          <cell r="E90" t="str">
            <v>安全带带扣锁付用</v>
          </cell>
          <cell r="H90" t="str">
            <v>标准件</v>
          </cell>
          <cell r="I90" t="str">
            <v>7/16'</v>
          </cell>
          <cell r="K90" t="str">
            <v>借用</v>
          </cell>
          <cell r="L90" t="str">
            <v>河北外购</v>
          </cell>
          <cell r="M90" t="str">
            <v>吴英格</v>
          </cell>
          <cell r="O90">
            <v>1</v>
          </cell>
          <cell r="P90">
            <v>30000</v>
          </cell>
          <cell r="R90" t="str">
            <v>2022.04.27增加</v>
          </cell>
          <cell r="S90" t="str">
            <v>委外</v>
          </cell>
          <cell r="T90">
            <v>0</v>
          </cell>
        </row>
        <row r="91">
          <cell r="C91" t="str">
            <v>SLT0010893</v>
          </cell>
          <cell r="D91" t="str">
            <v>座椅靠背调节限位柱A</v>
          </cell>
          <cell r="E91" t="str">
            <v>新开件</v>
          </cell>
          <cell r="F91" t="str">
            <v>EA</v>
          </cell>
          <cell r="H91" t="str">
            <v>圆钢</v>
          </cell>
          <cell r="I91" t="str">
            <v>Q235  φ8</v>
          </cell>
          <cell r="K91" t="str">
            <v>新开</v>
          </cell>
          <cell r="L91" t="str">
            <v>河北外购</v>
          </cell>
          <cell r="M91" t="str">
            <v>吴英格</v>
          </cell>
          <cell r="N91" t="str">
            <v>兴岳/旭兴/政锦</v>
          </cell>
          <cell r="O91">
            <v>1</v>
          </cell>
          <cell r="P91">
            <v>30000</v>
          </cell>
          <cell r="Q91" t="str">
            <v>李燕龙</v>
          </cell>
          <cell r="R91" t="str">
            <v>2022.04.27增加</v>
          </cell>
          <cell r="S91" t="str">
            <v>委外</v>
          </cell>
          <cell r="T91">
            <v>0.22</v>
          </cell>
          <cell r="U91" t="str">
            <v>兴岳</v>
          </cell>
          <cell r="V91">
            <v>0.55000000000000004</v>
          </cell>
          <cell r="W91" t="str">
            <v>霸州政锦</v>
          </cell>
          <cell r="X91">
            <v>0.6</v>
          </cell>
          <cell r="Y91" t="str">
            <v>沧州旭兴</v>
          </cell>
          <cell r="Z91">
            <v>0.63</v>
          </cell>
        </row>
        <row r="92">
          <cell r="C92" t="str">
            <v>SLT0011254</v>
          </cell>
          <cell r="D92" t="str">
            <v>一级调节右旁接板焊接总成</v>
          </cell>
          <cell r="F92" t="str">
            <v>EA</v>
          </cell>
          <cell r="H92" t="str">
            <v>分总成</v>
          </cell>
          <cell r="I92" t="str">
            <v>ASSY</v>
          </cell>
          <cell r="K92" t="str">
            <v>新开</v>
          </cell>
          <cell r="L92" t="str">
            <v>河北外购</v>
          </cell>
          <cell r="M92" t="str">
            <v>吴英格</v>
          </cell>
          <cell r="O92">
            <v>1</v>
          </cell>
          <cell r="P92">
            <v>30000</v>
          </cell>
          <cell r="Q92" t="str">
            <v>李燕龙</v>
          </cell>
          <cell r="R92" t="str">
            <v>2022.04.27增加</v>
          </cell>
          <cell r="S92" t="str">
            <v>自制</v>
          </cell>
          <cell r="T92">
            <v>0</v>
          </cell>
        </row>
        <row r="93">
          <cell r="C93" t="str">
            <v>SLT0011255</v>
          </cell>
          <cell r="D93" t="str">
            <v>靠背一级调节下边板RH</v>
          </cell>
          <cell r="F93" t="str">
            <v>EA</v>
          </cell>
          <cell r="H93" t="str">
            <v>钣金件</v>
          </cell>
          <cell r="I93" t="str">
            <v>QStE500TM 2.5</v>
          </cell>
          <cell r="K93" t="str">
            <v>新开</v>
          </cell>
          <cell r="L93" t="str">
            <v>河北外购</v>
          </cell>
          <cell r="M93" t="str">
            <v>吴英格</v>
          </cell>
          <cell r="N93" t="str">
            <v>桥行/苏州荣威/天津京兆</v>
          </cell>
          <cell r="O93">
            <v>1</v>
          </cell>
          <cell r="P93">
            <v>30000</v>
          </cell>
          <cell r="S93" t="str">
            <v>模具委外</v>
          </cell>
          <cell r="T93">
            <v>0</v>
          </cell>
          <cell r="U93" t="str">
            <v>黄骅桥行</v>
          </cell>
          <cell r="V93">
            <v>74757.281553398061</v>
          </cell>
          <cell r="W93" t="str">
            <v>荣威</v>
          </cell>
          <cell r="X93">
            <v>198000</v>
          </cell>
          <cell r="AA93" t="str">
            <v>黄骅旭鑫</v>
          </cell>
          <cell r="AB93">
            <v>61858.407079646022</v>
          </cell>
        </row>
        <row r="94">
          <cell r="C94" t="str">
            <v>QC /T712</v>
          </cell>
          <cell r="D94" t="str">
            <v>7/16'螺母</v>
          </cell>
          <cell r="F94" t="str">
            <v>EA</v>
          </cell>
          <cell r="H94" t="str">
            <v>标准件</v>
          </cell>
          <cell r="I94" t="str">
            <v>7/16'</v>
          </cell>
          <cell r="K94" t="str">
            <v>借用</v>
          </cell>
          <cell r="L94" t="str">
            <v>河北外购</v>
          </cell>
          <cell r="M94" t="str">
            <v>吴英格</v>
          </cell>
          <cell r="O94">
            <v>1</v>
          </cell>
          <cell r="P94">
            <v>30000</v>
          </cell>
          <cell r="S94" t="str">
            <v>委外</v>
          </cell>
          <cell r="T94">
            <v>0</v>
          </cell>
        </row>
        <row r="95">
          <cell r="C95" t="str">
            <v>BFA0000518</v>
          </cell>
          <cell r="D95" t="str">
            <v>焊接方螺母</v>
          </cell>
          <cell r="F95" t="str">
            <v>EA</v>
          </cell>
          <cell r="H95" t="str">
            <v>标准件</v>
          </cell>
          <cell r="I95" t="str">
            <v>M8</v>
          </cell>
          <cell r="K95" t="str">
            <v>借用</v>
          </cell>
          <cell r="L95" t="str">
            <v>河北外购</v>
          </cell>
          <cell r="M95" t="str">
            <v>吴英格</v>
          </cell>
          <cell r="O95">
            <v>1</v>
          </cell>
          <cell r="P95">
            <v>30000</v>
          </cell>
          <cell r="S95" t="str">
            <v>委外</v>
          </cell>
          <cell r="T95">
            <v>0</v>
          </cell>
        </row>
        <row r="96">
          <cell r="C96" t="str">
            <v>SLT0010895</v>
          </cell>
          <cell r="D96" t="str">
            <v>一级调节上连接板LH</v>
          </cell>
          <cell r="F96" t="str">
            <v>EA</v>
          </cell>
          <cell r="H96" t="str">
            <v>钣金件</v>
          </cell>
          <cell r="I96" t="str">
            <v>SPFH590 4.0</v>
          </cell>
          <cell r="K96" t="str">
            <v>新开</v>
          </cell>
          <cell r="L96" t="str">
            <v>河北外购</v>
          </cell>
          <cell r="M96" t="str">
            <v>吴英格</v>
          </cell>
          <cell r="N96" t="str">
            <v>桥行/苏州荣威/天津京兆</v>
          </cell>
          <cell r="O96">
            <v>1</v>
          </cell>
          <cell r="P96">
            <v>30000</v>
          </cell>
          <cell r="Q96" t="str">
            <v>李燕龙</v>
          </cell>
          <cell r="R96" t="str">
            <v>2022.04.27增加</v>
          </cell>
          <cell r="S96" t="str">
            <v>模具委外</v>
          </cell>
          <cell r="T96">
            <v>0</v>
          </cell>
          <cell r="U96" t="str">
            <v>黄骅桥行</v>
          </cell>
          <cell r="V96">
            <v>63106.796116504855</v>
          </cell>
          <cell r="W96" t="str">
            <v>荣威</v>
          </cell>
          <cell r="X96">
            <v>108000</v>
          </cell>
          <cell r="Y96" t="str">
            <v>黄骅源宏</v>
          </cell>
          <cell r="Z96">
            <v>35922.330097087375</v>
          </cell>
          <cell r="AA96" t="str">
            <v>黄骅旭鑫</v>
          </cell>
          <cell r="AB96">
            <v>47610.619469026555</v>
          </cell>
        </row>
        <row r="97">
          <cell r="C97" t="str">
            <v>SLT0010898</v>
          </cell>
          <cell r="D97" t="str">
            <v>靠背一级调节下边板LH</v>
          </cell>
          <cell r="F97" t="str">
            <v>EA</v>
          </cell>
          <cell r="H97" t="str">
            <v>钣金件</v>
          </cell>
          <cell r="I97" t="str">
            <v>SPFH590 3.0</v>
          </cell>
          <cell r="K97" t="str">
            <v>新开</v>
          </cell>
          <cell r="L97" t="str">
            <v>河北外购</v>
          </cell>
          <cell r="M97" t="str">
            <v>吴英格</v>
          </cell>
          <cell r="N97" t="str">
            <v>桥行/苏州荣威/天津京兆</v>
          </cell>
          <cell r="O97">
            <v>1</v>
          </cell>
          <cell r="P97">
            <v>30000</v>
          </cell>
          <cell r="Q97" t="str">
            <v>李燕龙</v>
          </cell>
          <cell r="R97" t="str">
            <v>2022.04.27增加</v>
          </cell>
          <cell r="S97" t="str">
            <v>模具委外</v>
          </cell>
          <cell r="T97">
            <v>0</v>
          </cell>
          <cell r="U97" t="str">
            <v>黄骅桥行</v>
          </cell>
          <cell r="V97">
            <v>84466.01941747572</v>
          </cell>
          <cell r="W97" t="str">
            <v>荣威</v>
          </cell>
          <cell r="X97">
            <v>350000</v>
          </cell>
          <cell r="AA97" t="str">
            <v>黄骅旭鑫</v>
          </cell>
          <cell r="AB97">
            <v>84159.292035398234</v>
          </cell>
        </row>
        <row r="98">
          <cell r="C98" t="str">
            <v>SLT0011252</v>
          </cell>
          <cell r="D98" t="str">
            <v>靠背一级调节下边板LH</v>
          </cell>
          <cell r="F98" t="str">
            <v>EA</v>
          </cell>
          <cell r="H98" t="str">
            <v>钣金件</v>
          </cell>
          <cell r="I98" t="str">
            <v>SPFH590 3.0</v>
          </cell>
          <cell r="K98" t="str">
            <v>新开</v>
          </cell>
          <cell r="L98" t="str">
            <v>河北外购</v>
          </cell>
          <cell r="M98" t="str">
            <v>吴英格</v>
          </cell>
          <cell r="N98" t="str">
            <v>桥行/苏州荣威/天津京兆</v>
          </cell>
          <cell r="O98">
            <v>1</v>
          </cell>
          <cell r="P98">
            <v>30000</v>
          </cell>
          <cell r="Q98" t="str">
            <v>李燕龙</v>
          </cell>
          <cell r="R98" t="str">
            <v>2022.04.27增加</v>
          </cell>
          <cell r="S98" t="str">
            <v>模具委外</v>
          </cell>
          <cell r="T98">
            <v>0</v>
          </cell>
          <cell r="U98" t="str">
            <v>黄骅桥行</v>
          </cell>
          <cell r="V98">
            <v>84466.01941747572</v>
          </cell>
          <cell r="W98" t="str">
            <v>荣威</v>
          </cell>
          <cell r="X98">
            <v>265000</v>
          </cell>
          <cell r="AA98" t="str">
            <v>黄骅旭鑫</v>
          </cell>
          <cell r="AB98">
            <v>72123.893805309737</v>
          </cell>
        </row>
        <row r="99">
          <cell r="C99" t="str">
            <v>SLT0010891</v>
          </cell>
          <cell r="D99" t="str">
            <v>二级调节解锁手柄</v>
          </cell>
          <cell r="F99" t="str">
            <v>EA</v>
          </cell>
          <cell r="H99" t="str">
            <v>钣金件</v>
          </cell>
          <cell r="I99" t="str">
            <v>QStE420TM 2.5</v>
          </cell>
          <cell r="K99" t="str">
            <v>新开</v>
          </cell>
          <cell r="L99" t="str">
            <v>河北外购</v>
          </cell>
          <cell r="M99" t="str">
            <v>吴英格</v>
          </cell>
          <cell r="N99" t="str">
            <v>桥行/苏州荣威/天津京兆</v>
          </cell>
          <cell r="O99">
            <v>1</v>
          </cell>
          <cell r="P99">
            <v>30000</v>
          </cell>
          <cell r="Q99" t="str">
            <v>李燕龙</v>
          </cell>
          <cell r="R99" t="str">
            <v>2022.04.27增加</v>
          </cell>
          <cell r="S99" t="str">
            <v>模具委外</v>
          </cell>
          <cell r="T99">
            <v>0</v>
          </cell>
          <cell r="U99" t="str">
            <v>黄骅桥行</v>
          </cell>
          <cell r="V99">
            <v>14077.669902912621</v>
          </cell>
          <cell r="W99" t="str">
            <v>荣威</v>
          </cell>
          <cell r="X99">
            <v>42000</v>
          </cell>
          <cell r="Y99" t="str">
            <v>黄骅源宏</v>
          </cell>
          <cell r="Z99">
            <v>9320.3883495145637</v>
          </cell>
          <cell r="AA99" t="str">
            <v>黄骅旭鑫</v>
          </cell>
          <cell r="AB99">
            <v>22300.884955752215</v>
          </cell>
        </row>
        <row r="100">
          <cell r="C100" t="str">
            <v>SLT0010894</v>
          </cell>
          <cell r="D100" t="str">
            <v>二级调节调角器上连接板LH</v>
          </cell>
          <cell r="F100" t="str">
            <v>EA</v>
          </cell>
          <cell r="H100" t="str">
            <v>钣金件</v>
          </cell>
          <cell r="I100" t="str">
            <v>QStE500TM 2.5</v>
          </cell>
          <cell r="K100" t="str">
            <v>新开</v>
          </cell>
          <cell r="L100" t="str">
            <v>河北外购</v>
          </cell>
          <cell r="M100" t="str">
            <v>吴英格</v>
          </cell>
          <cell r="N100" t="str">
            <v>桥行/苏州荣威/天津京兆</v>
          </cell>
          <cell r="O100">
            <v>1</v>
          </cell>
          <cell r="P100">
            <v>30000</v>
          </cell>
          <cell r="Q100" t="str">
            <v>李燕龙</v>
          </cell>
          <cell r="R100" t="str">
            <v>2022.04.27增加</v>
          </cell>
          <cell r="S100" t="str">
            <v>模具委外</v>
          </cell>
          <cell r="T100">
            <v>0</v>
          </cell>
          <cell r="U100" t="str">
            <v>黄骅桥行</v>
          </cell>
          <cell r="V100">
            <v>45631.067961165048</v>
          </cell>
          <cell r="W100" t="str">
            <v>荣威</v>
          </cell>
          <cell r="X100">
            <v>115000</v>
          </cell>
          <cell r="Y100" t="str">
            <v>黄骅源宏</v>
          </cell>
          <cell r="Z100">
            <v>21165.048543689321</v>
          </cell>
          <cell r="AA100" t="str">
            <v>黄骅旭鑫</v>
          </cell>
          <cell r="AB100">
            <v>50884.955752212394</v>
          </cell>
        </row>
        <row r="101">
          <cell r="C101" t="str">
            <v>SLT0011030</v>
          </cell>
          <cell r="D101" t="str">
            <v>副驾靠背右侧上连接板焊接总成</v>
          </cell>
          <cell r="F101" t="str">
            <v>EA</v>
          </cell>
          <cell r="H101" t="str">
            <v>分总成</v>
          </cell>
          <cell r="I101" t="str">
            <v>ASSY</v>
          </cell>
          <cell r="K101" t="str">
            <v>新开</v>
          </cell>
          <cell r="L101" t="str">
            <v>河北外购</v>
          </cell>
          <cell r="M101" t="str">
            <v>吴英格</v>
          </cell>
          <cell r="O101">
            <v>1</v>
          </cell>
          <cell r="P101">
            <v>30000</v>
          </cell>
          <cell r="Q101" t="str">
            <v>李燕龙</v>
          </cell>
          <cell r="R101" t="str">
            <v>2022.04.27增加</v>
          </cell>
          <cell r="S101" t="str">
            <v>自制</v>
          </cell>
          <cell r="T101">
            <v>0</v>
          </cell>
        </row>
        <row r="102">
          <cell r="C102" t="str">
            <v>SLT0010433</v>
          </cell>
          <cell r="D102" t="str">
            <v>副驾靠背右侧上连接板</v>
          </cell>
          <cell r="F102" t="str">
            <v>EA</v>
          </cell>
          <cell r="H102" t="str">
            <v>钣金件</v>
          </cell>
          <cell r="I102" t="str">
            <v>QStE500TM 2.5</v>
          </cell>
          <cell r="K102" t="str">
            <v>借用</v>
          </cell>
          <cell r="L102" t="str">
            <v>河北外购</v>
          </cell>
          <cell r="M102" t="str">
            <v>吴英格</v>
          </cell>
          <cell r="P102">
            <v>0</v>
          </cell>
          <cell r="S102" t="str">
            <v>委外</v>
          </cell>
          <cell r="T102">
            <v>0</v>
          </cell>
        </row>
        <row r="103">
          <cell r="C103" t="str">
            <v>SLT0011191</v>
          </cell>
          <cell r="D103" t="str">
            <v>副驾靠背调角限位片</v>
          </cell>
          <cell r="F103" t="str">
            <v>EA</v>
          </cell>
          <cell r="H103" t="str">
            <v>钣金件</v>
          </cell>
          <cell r="I103" t="str">
            <v>QStE420TM 2.5</v>
          </cell>
          <cell r="K103" t="str">
            <v>新开</v>
          </cell>
          <cell r="L103" t="str">
            <v>河北外购</v>
          </cell>
          <cell r="M103" t="str">
            <v>吴英格</v>
          </cell>
          <cell r="N103" t="str">
            <v>桥行/苏州荣威/天津京兆</v>
          </cell>
          <cell r="P103">
            <v>0</v>
          </cell>
          <cell r="Q103" t="str">
            <v>李燕龙</v>
          </cell>
          <cell r="R103" t="str">
            <v>2022.04.27增加</v>
          </cell>
          <cell r="S103" t="str">
            <v>模具委外</v>
          </cell>
          <cell r="T103">
            <v>0</v>
          </cell>
          <cell r="U103" t="str">
            <v>黄骅桥行</v>
          </cell>
          <cell r="V103">
            <v>11650.485436893203</v>
          </cell>
          <cell r="W103" t="str">
            <v>荣威</v>
          </cell>
          <cell r="X103">
            <v>42000</v>
          </cell>
          <cell r="Y103" t="str">
            <v>黄骅源宏</v>
          </cell>
          <cell r="Z103">
            <v>8058.2524271844659</v>
          </cell>
          <cell r="AA103" t="str">
            <v>黄骅旭鑫</v>
          </cell>
          <cell r="AB103">
            <v>22300.884955752215</v>
          </cell>
        </row>
        <row r="104">
          <cell r="C104" t="str">
            <v>SLT0010190</v>
          </cell>
          <cell r="D104" t="str">
            <v>复位卷簧下限位支架</v>
          </cell>
          <cell r="F104" t="str">
            <v>EA</v>
          </cell>
          <cell r="H104" t="str">
            <v>钣金件</v>
          </cell>
          <cell r="I104" t="str">
            <v>SPFH590 3.0</v>
          </cell>
          <cell r="K104" t="str">
            <v>借用</v>
          </cell>
          <cell r="L104" t="str">
            <v>河北外购</v>
          </cell>
          <cell r="M104" t="str">
            <v>吴英格</v>
          </cell>
          <cell r="P104">
            <v>0</v>
          </cell>
          <cell r="S104" t="str">
            <v>委外</v>
          </cell>
          <cell r="T104">
            <v>0</v>
          </cell>
        </row>
        <row r="105">
          <cell r="C105" t="str">
            <v>SLT0011033</v>
          </cell>
          <cell r="D105" t="str">
            <v>副驾靠背右侧装车钣金焊接总成</v>
          </cell>
          <cell r="F105" t="str">
            <v>EA</v>
          </cell>
          <cell r="H105" t="str">
            <v>分总成</v>
          </cell>
          <cell r="I105" t="str">
            <v>ASSY</v>
          </cell>
          <cell r="K105" t="str">
            <v>新开</v>
          </cell>
          <cell r="L105" t="str">
            <v>河北外购</v>
          </cell>
          <cell r="M105" t="str">
            <v>吴英格</v>
          </cell>
          <cell r="O105">
            <v>1</v>
          </cell>
          <cell r="P105">
            <v>30000</v>
          </cell>
          <cell r="Q105" t="str">
            <v>李燕龙</v>
          </cell>
          <cell r="R105" t="str">
            <v>2022.04.27增加</v>
          </cell>
          <cell r="S105" t="str">
            <v>自制</v>
          </cell>
          <cell r="T105">
            <v>0</v>
          </cell>
        </row>
        <row r="106">
          <cell r="C106" t="str">
            <v>SLT0011034</v>
          </cell>
          <cell r="D106" t="str">
            <v>副驾靠背右侧装车钣金</v>
          </cell>
          <cell r="F106" t="str">
            <v>EA</v>
          </cell>
          <cell r="H106" t="str">
            <v>钣金件</v>
          </cell>
          <cell r="I106" t="str">
            <v>QStE500TM 3.0</v>
          </cell>
          <cell r="K106" t="str">
            <v>新开</v>
          </cell>
          <cell r="L106" t="str">
            <v>河北外购</v>
          </cell>
          <cell r="M106" t="str">
            <v>吴英格</v>
          </cell>
          <cell r="N106" t="str">
            <v>桥行/苏州荣威/天津京兆</v>
          </cell>
          <cell r="P106">
            <v>0</v>
          </cell>
          <cell r="Q106" t="str">
            <v>李燕龙</v>
          </cell>
          <cell r="R106" t="str">
            <v>2022.04.27增加</v>
          </cell>
          <cell r="S106" t="str">
            <v>模具委外</v>
          </cell>
          <cell r="T106">
            <v>0</v>
          </cell>
          <cell r="U106" t="str">
            <v>黄骅桥行</v>
          </cell>
          <cell r="V106">
            <v>83495.145631067964</v>
          </cell>
          <cell r="W106" t="str">
            <v>荣威</v>
          </cell>
          <cell r="X106">
            <v>325000</v>
          </cell>
          <cell r="AA106" t="str">
            <v>黄骅旭鑫</v>
          </cell>
          <cell r="AB106">
            <v>115044.24778761063</v>
          </cell>
        </row>
        <row r="107">
          <cell r="C107" t="str">
            <v>6801634X2001A</v>
          </cell>
          <cell r="D107" t="str">
            <v>前排靠背复位卷簧安装支架</v>
          </cell>
          <cell r="F107" t="str">
            <v>EA</v>
          </cell>
          <cell r="H107" t="str">
            <v>钣金件</v>
          </cell>
          <cell r="I107" t="str">
            <v>SAPH440 4.0</v>
          </cell>
          <cell r="K107" t="str">
            <v>借用</v>
          </cell>
          <cell r="L107" t="str">
            <v>河北外购</v>
          </cell>
          <cell r="M107" t="str">
            <v>吴英格</v>
          </cell>
          <cell r="P107">
            <v>0</v>
          </cell>
          <cell r="S107" t="str">
            <v>委外</v>
          </cell>
          <cell r="T107">
            <v>0</v>
          </cell>
        </row>
        <row r="108">
          <cell r="C108" t="str">
            <v>SLT0011087</v>
          </cell>
          <cell r="D108" t="str">
            <v>小背下连接边板</v>
          </cell>
          <cell r="F108" t="str">
            <v>EA</v>
          </cell>
          <cell r="H108" t="str">
            <v>钣金件</v>
          </cell>
          <cell r="I108" t="str">
            <v>QStE500TM 2.5</v>
          </cell>
          <cell r="K108" t="str">
            <v>新开</v>
          </cell>
          <cell r="L108" t="str">
            <v>河北外购</v>
          </cell>
          <cell r="M108" t="str">
            <v>吴英格</v>
          </cell>
          <cell r="N108" t="str">
            <v>桥行/苏州荣威/天津京兆</v>
          </cell>
          <cell r="O108">
            <v>1</v>
          </cell>
          <cell r="P108">
            <v>30000</v>
          </cell>
          <cell r="Q108" t="str">
            <v>李燕龙</v>
          </cell>
          <cell r="R108" t="str">
            <v>2022.04.27增加</v>
          </cell>
          <cell r="S108" t="str">
            <v>模具委外</v>
          </cell>
          <cell r="T108">
            <v>0</v>
          </cell>
          <cell r="U108" t="str">
            <v>黄骅桥行</v>
          </cell>
          <cell r="V108">
            <v>78640.776699029127</v>
          </cell>
          <cell r="W108" t="str">
            <v>荣威</v>
          </cell>
          <cell r="X108">
            <v>305000</v>
          </cell>
          <cell r="AA108" t="str">
            <v>黄骅旭鑫</v>
          </cell>
          <cell r="AB108">
            <v>138230.08849557524</v>
          </cell>
        </row>
        <row r="109">
          <cell r="C109" t="str">
            <v>SLT0011088</v>
          </cell>
          <cell r="D109" t="str">
            <v>驾驶员调角器上连接板</v>
          </cell>
          <cell r="F109" t="str">
            <v>EA</v>
          </cell>
          <cell r="H109" t="str">
            <v>钣金件</v>
          </cell>
          <cell r="I109" t="str">
            <v>QStE500TM 2.5</v>
          </cell>
          <cell r="K109" t="str">
            <v>新开</v>
          </cell>
          <cell r="L109" t="str">
            <v>河北外购</v>
          </cell>
          <cell r="M109" t="str">
            <v>吴英格</v>
          </cell>
          <cell r="N109" t="str">
            <v>桥行/苏州荣威/天津京兆</v>
          </cell>
          <cell r="O109">
            <v>1</v>
          </cell>
          <cell r="P109">
            <v>30000</v>
          </cell>
          <cell r="Q109" t="str">
            <v>李燕龙</v>
          </cell>
          <cell r="R109" t="str">
            <v>2022.04.27增加</v>
          </cell>
          <cell r="S109" t="str">
            <v>模具委外</v>
          </cell>
          <cell r="T109">
            <v>0</v>
          </cell>
          <cell r="U109" t="str">
            <v>黄骅桥行</v>
          </cell>
          <cell r="V109">
            <v>52427.184466019418</v>
          </cell>
          <cell r="W109" t="str">
            <v>荣威</v>
          </cell>
          <cell r="X109">
            <v>95000</v>
          </cell>
          <cell r="Y109" t="str">
            <v>黄骅源宏</v>
          </cell>
          <cell r="Z109">
            <v>31553.398058252427</v>
          </cell>
          <cell r="AA109" t="str">
            <v>黄骅旭鑫</v>
          </cell>
          <cell r="AB109">
            <v>61327.433628318591</v>
          </cell>
        </row>
        <row r="110">
          <cell r="C110" t="str">
            <v>SLT0011089</v>
          </cell>
          <cell r="D110" t="str">
            <v>靠背拉线解锁手柄</v>
          </cell>
          <cell r="F110" t="str">
            <v>EA</v>
          </cell>
          <cell r="H110" t="str">
            <v>钣金件</v>
          </cell>
          <cell r="I110" t="str">
            <v>QStE420TM 2.5</v>
          </cell>
          <cell r="K110" t="str">
            <v>新开</v>
          </cell>
          <cell r="L110" t="str">
            <v>河北外购</v>
          </cell>
          <cell r="M110" t="str">
            <v>吴英格</v>
          </cell>
          <cell r="N110" t="str">
            <v>桥行/苏州荣威/天津京兆</v>
          </cell>
          <cell r="O110">
            <v>1</v>
          </cell>
          <cell r="P110">
            <v>30000</v>
          </cell>
          <cell r="Q110" t="str">
            <v>李燕龙</v>
          </cell>
          <cell r="R110" t="str">
            <v>2022.04.27增加</v>
          </cell>
          <cell r="S110" t="str">
            <v>模具委外</v>
          </cell>
          <cell r="T110">
            <v>0</v>
          </cell>
          <cell r="U110" t="str">
            <v>黄骅桥行</v>
          </cell>
          <cell r="V110">
            <v>11650.485436893203</v>
          </cell>
          <cell r="W110" t="str">
            <v>荣威</v>
          </cell>
          <cell r="X110">
            <v>45000</v>
          </cell>
          <cell r="Y110" t="str">
            <v>黄骅源宏</v>
          </cell>
          <cell r="Z110">
            <v>9708.7378640776697</v>
          </cell>
          <cell r="AA110" t="str">
            <v>黄骅旭鑫</v>
          </cell>
          <cell r="AB110">
            <v>28761.061946902657</v>
          </cell>
        </row>
        <row r="111">
          <cell r="C111" t="str">
            <v>SLT0011113</v>
          </cell>
          <cell r="D111" t="str">
            <v>解锁旋转轴</v>
          </cell>
          <cell r="F111" t="str">
            <v>EA</v>
          </cell>
          <cell r="H111" t="str">
            <v>机加件</v>
          </cell>
          <cell r="I111" t="str">
            <v>Q235 φ4</v>
          </cell>
          <cell r="K111" t="str">
            <v>新开</v>
          </cell>
          <cell r="L111" t="str">
            <v>河北外购</v>
          </cell>
          <cell r="M111" t="str">
            <v>吴英格</v>
          </cell>
          <cell r="N111" t="str">
            <v>兴岳/旭兴/政锦</v>
          </cell>
          <cell r="O111">
            <v>1</v>
          </cell>
          <cell r="P111">
            <v>30000</v>
          </cell>
          <cell r="Q111" t="str">
            <v>李燕龙</v>
          </cell>
          <cell r="R111" t="str">
            <v>2022.04.27增加</v>
          </cell>
          <cell r="S111" t="str">
            <v>委外</v>
          </cell>
          <cell r="T111">
            <v>0</v>
          </cell>
          <cell r="U111" t="str">
            <v>兴岳</v>
          </cell>
          <cell r="V111">
            <v>0.75</v>
          </cell>
          <cell r="W111" t="str">
            <v>霸州政锦</v>
          </cell>
          <cell r="X111">
            <v>1</v>
          </cell>
          <cell r="Y111" t="str">
            <v>旭兴</v>
          </cell>
          <cell r="Z111">
            <v>0.9</v>
          </cell>
        </row>
        <row r="112">
          <cell r="C112" t="str">
            <v>SLT0011114</v>
          </cell>
          <cell r="D112" t="str">
            <v>扭簧</v>
          </cell>
          <cell r="F112" t="str">
            <v>EA</v>
          </cell>
          <cell r="H112" t="str">
            <v>钢丝</v>
          </cell>
          <cell r="I112" t="str">
            <v>SWPB φ1.2</v>
          </cell>
          <cell r="K112" t="str">
            <v>新开</v>
          </cell>
          <cell r="L112" t="str">
            <v>河北外购</v>
          </cell>
          <cell r="M112" t="str">
            <v>吴英格</v>
          </cell>
          <cell r="N112" t="str">
            <v>海兴中盛</v>
          </cell>
          <cell r="O112">
            <v>1</v>
          </cell>
          <cell r="P112">
            <v>30000</v>
          </cell>
          <cell r="Q112" t="str">
            <v>李燕龙</v>
          </cell>
          <cell r="R112" t="str">
            <v>2022.04.27增加</v>
          </cell>
          <cell r="S112" t="str">
            <v>委外</v>
          </cell>
          <cell r="T112">
            <v>0</v>
          </cell>
          <cell r="U112" t="str">
            <v>海兴中盛</v>
          </cell>
          <cell r="V112">
            <v>0.28000000000000003</v>
          </cell>
          <cell r="W112" t="str">
            <v>黄骅振兴</v>
          </cell>
          <cell r="X112" t="str">
            <v>不做</v>
          </cell>
          <cell r="Y112" t="str">
            <v>黄骅宏达（原盛荣）</v>
          </cell>
          <cell r="Z112" t="str">
            <v>无设备，做不了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workbookViewId="0">
      <selection activeCell="A31" sqref="A31:XFD47"/>
    </sheetView>
  </sheetViews>
  <sheetFormatPr defaultRowHeight="13.8" x14ac:dyDescent="0.25"/>
  <cols>
    <col min="2" max="3" width="14.6640625" customWidth="1"/>
    <col min="18" max="18" width="11" customWidth="1"/>
  </cols>
  <sheetData>
    <row r="1" spans="1:23" s="7" customFormat="1" ht="27.6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5" t="s">
        <v>12</v>
      </c>
      <c r="N1" s="3" t="s">
        <v>14</v>
      </c>
      <c r="O1" s="6" t="s">
        <v>15</v>
      </c>
      <c r="P1" s="6" t="s">
        <v>16</v>
      </c>
      <c r="Q1" s="6" t="s">
        <v>17</v>
      </c>
      <c r="R1" s="6" t="s">
        <v>18</v>
      </c>
      <c r="S1" s="6" t="s">
        <v>19</v>
      </c>
      <c r="T1" s="6" t="s">
        <v>20</v>
      </c>
      <c r="U1" s="6" t="s">
        <v>21</v>
      </c>
      <c r="V1" s="6" t="s">
        <v>20</v>
      </c>
      <c r="W1" s="6"/>
    </row>
    <row r="2" spans="1:23" s="28" customFormat="1" ht="33.9" customHeight="1" x14ac:dyDescent="0.25">
      <c r="A2" s="18">
        <v>1</v>
      </c>
      <c r="B2" s="19" t="s">
        <v>30</v>
      </c>
      <c r="C2" s="19" t="s">
        <v>31</v>
      </c>
      <c r="D2" s="20" t="s">
        <v>32</v>
      </c>
      <c r="E2" s="18"/>
      <c r="F2" s="21" t="s">
        <v>22</v>
      </c>
      <c r="G2" s="22"/>
      <c r="H2" s="23" t="s">
        <v>26</v>
      </c>
      <c r="I2" s="24" t="s">
        <v>27</v>
      </c>
      <c r="J2" s="25" t="s">
        <v>28</v>
      </c>
      <c r="K2" s="14" t="s">
        <v>23</v>
      </c>
      <c r="L2" s="26" t="s">
        <v>33</v>
      </c>
      <c r="M2" s="26" t="str">
        <f>VLOOKUP(C2,[1]外购件开发申请单!$C$8:$L$148,10,0)</f>
        <v>刘志富</v>
      </c>
      <c r="N2" s="18">
        <v>1</v>
      </c>
      <c r="O2" s="18">
        <f>30000*N2</f>
        <v>30000</v>
      </c>
      <c r="P2" s="18" t="s">
        <v>25</v>
      </c>
      <c r="Q2" s="18" t="s">
        <v>29</v>
      </c>
      <c r="R2" s="27" t="s">
        <v>34</v>
      </c>
      <c r="S2" s="27"/>
      <c r="T2" s="27"/>
      <c r="U2" s="27"/>
      <c r="V2" s="27"/>
      <c r="W2" s="27"/>
    </row>
    <row r="3" spans="1:23" s="28" customFormat="1" ht="33.9" customHeight="1" x14ac:dyDescent="0.25">
      <c r="A3" s="29"/>
      <c r="B3" s="19"/>
      <c r="C3" s="19" t="s">
        <v>35</v>
      </c>
      <c r="D3" s="20" t="s">
        <v>36</v>
      </c>
      <c r="E3" s="18"/>
      <c r="F3" s="21" t="s">
        <v>22</v>
      </c>
      <c r="G3" s="22"/>
      <c r="H3" s="23"/>
      <c r="I3" s="24" t="s">
        <v>37</v>
      </c>
      <c r="J3" s="25"/>
      <c r="K3" s="14" t="s">
        <v>23</v>
      </c>
      <c r="L3" s="26" t="s">
        <v>33</v>
      </c>
      <c r="M3" s="26" t="s">
        <v>38</v>
      </c>
      <c r="N3" s="18">
        <v>1</v>
      </c>
      <c r="O3" s="18">
        <f t="shared" ref="O3:O30" si="0">30000*N3</f>
        <v>30000</v>
      </c>
      <c r="P3" s="18"/>
      <c r="Q3" s="18"/>
      <c r="R3" s="27" t="s">
        <v>39</v>
      </c>
      <c r="S3" s="27"/>
      <c r="T3" s="27"/>
      <c r="U3" s="27" t="s">
        <v>40</v>
      </c>
      <c r="V3" s="27">
        <v>165000</v>
      </c>
      <c r="W3" s="27"/>
    </row>
    <row r="4" spans="1:23" s="28" customFormat="1" ht="33.9" customHeight="1" x14ac:dyDescent="0.25">
      <c r="A4" s="29"/>
      <c r="B4" s="19"/>
      <c r="C4" s="19" t="s">
        <v>41</v>
      </c>
      <c r="D4" s="20" t="s">
        <v>42</v>
      </c>
      <c r="E4" s="18"/>
      <c r="F4" s="21" t="s">
        <v>22</v>
      </c>
      <c r="G4" s="22"/>
      <c r="H4" s="23"/>
      <c r="I4" s="24" t="s">
        <v>43</v>
      </c>
      <c r="J4" s="25"/>
      <c r="K4" s="14" t="s">
        <v>23</v>
      </c>
      <c r="L4" s="26" t="s">
        <v>33</v>
      </c>
      <c r="M4" s="26" t="s">
        <v>38</v>
      </c>
      <c r="N4" s="18">
        <v>1</v>
      </c>
      <c r="O4" s="18">
        <f t="shared" si="0"/>
        <v>30000</v>
      </c>
      <c r="P4" s="18"/>
      <c r="Q4" s="18"/>
      <c r="R4" s="27" t="s">
        <v>39</v>
      </c>
      <c r="S4" s="27"/>
      <c r="T4" s="27"/>
      <c r="U4" s="27" t="s">
        <v>40</v>
      </c>
      <c r="V4" s="27">
        <v>85000</v>
      </c>
      <c r="W4" s="27"/>
    </row>
    <row r="5" spans="1:23" s="28" customFormat="1" ht="33.9" customHeight="1" x14ac:dyDescent="0.25">
      <c r="A5" s="18">
        <v>2</v>
      </c>
      <c r="B5" s="19" t="s">
        <v>44</v>
      </c>
      <c r="C5" s="19" t="s">
        <v>45</v>
      </c>
      <c r="D5" s="22" t="s">
        <v>46</v>
      </c>
      <c r="E5" s="18" t="s">
        <v>47</v>
      </c>
      <c r="F5" s="21" t="s">
        <v>22</v>
      </c>
      <c r="G5" s="22"/>
      <c r="H5" s="23" t="s">
        <v>26</v>
      </c>
      <c r="I5" s="24" t="s">
        <v>27</v>
      </c>
      <c r="J5" s="25"/>
      <c r="K5" s="25" t="s">
        <v>23</v>
      </c>
      <c r="L5" s="26" t="s">
        <v>24</v>
      </c>
      <c r="M5" s="26" t="str">
        <f>VLOOKUP(C5,[1]外购件开发申请单!$C$8:$L$148,10,0)</f>
        <v>刘志富</v>
      </c>
      <c r="N5" s="18">
        <v>1</v>
      </c>
      <c r="O5" s="18">
        <f t="shared" si="0"/>
        <v>30000</v>
      </c>
      <c r="P5" s="18" t="s">
        <v>25</v>
      </c>
      <c r="Q5" s="18" t="s">
        <v>29</v>
      </c>
      <c r="R5" s="27" t="s">
        <v>34</v>
      </c>
      <c r="S5" s="27"/>
      <c r="T5" s="27"/>
      <c r="U5" s="27"/>
      <c r="V5" s="27"/>
      <c r="W5" s="27"/>
    </row>
    <row r="6" spans="1:23" s="28" customFormat="1" ht="33.9" customHeight="1" x14ac:dyDescent="0.25">
      <c r="A6" s="18"/>
      <c r="B6" s="19"/>
      <c r="C6" s="19" t="s">
        <v>48</v>
      </c>
      <c r="D6" s="22" t="s">
        <v>49</v>
      </c>
      <c r="E6" s="18"/>
      <c r="F6" s="21" t="s">
        <v>22</v>
      </c>
      <c r="G6" s="22"/>
      <c r="H6" s="23"/>
      <c r="I6" s="24" t="s">
        <v>50</v>
      </c>
      <c r="J6" s="25"/>
      <c r="K6" s="25" t="s">
        <v>23</v>
      </c>
      <c r="L6" s="26" t="s">
        <v>24</v>
      </c>
      <c r="M6" s="26" t="s">
        <v>38</v>
      </c>
      <c r="N6" s="18">
        <v>1</v>
      </c>
      <c r="O6" s="18">
        <f t="shared" si="0"/>
        <v>30000</v>
      </c>
      <c r="P6" s="18"/>
      <c r="Q6" s="18"/>
      <c r="R6" s="27" t="s">
        <v>39</v>
      </c>
      <c r="S6" s="27" t="s">
        <v>51</v>
      </c>
      <c r="T6" s="27">
        <f>26000/1.03</f>
        <v>25242.718446601943</v>
      </c>
      <c r="U6" s="27" t="s">
        <v>52</v>
      </c>
      <c r="V6" s="27">
        <v>65000</v>
      </c>
      <c r="W6" s="27"/>
    </row>
    <row r="7" spans="1:23" s="28" customFormat="1" ht="33.9" customHeight="1" x14ac:dyDescent="0.25">
      <c r="A7" s="18">
        <v>3</v>
      </c>
      <c r="B7" s="19" t="s">
        <v>53</v>
      </c>
      <c r="C7" s="19" t="s">
        <v>54</v>
      </c>
      <c r="D7" s="22" t="s">
        <v>55</v>
      </c>
      <c r="E7" s="18" t="s">
        <v>47</v>
      </c>
      <c r="F7" s="21" t="s">
        <v>22</v>
      </c>
      <c r="G7" s="22"/>
      <c r="H7" s="23" t="s">
        <v>26</v>
      </c>
      <c r="I7" s="24" t="s">
        <v>27</v>
      </c>
      <c r="J7" s="25"/>
      <c r="K7" s="25" t="s">
        <v>23</v>
      </c>
      <c r="L7" s="26" t="s">
        <v>24</v>
      </c>
      <c r="M7" s="26" t="str">
        <f>VLOOKUP(C7,[1]外购件开发申请单!$C$8:$L$148,10,0)</f>
        <v>刘志富</v>
      </c>
      <c r="N7" s="18">
        <v>1</v>
      </c>
      <c r="O7" s="18">
        <f t="shared" si="0"/>
        <v>30000</v>
      </c>
      <c r="P7" s="18" t="s">
        <v>25</v>
      </c>
      <c r="Q7" s="18" t="s">
        <v>29</v>
      </c>
      <c r="R7" s="27" t="s">
        <v>56</v>
      </c>
      <c r="S7" s="27"/>
      <c r="T7" s="27"/>
      <c r="U7" s="27"/>
      <c r="V7" s="27"/>
      <c r="W7" s="27"/>
    </row>
    <row r="8" spans="1:23" s="28" customFormat="1" ht="33.9" customHeight="1" x14ac:dyDescent="0.25">
      <c r="A8" s="18"/>
      <c r="B8" s="19"/>
      <c r="C8" s="19" t="s">
        <v>57</v>
      </c>
      <c r="D8" s="22" t="s">
        <v>58</v>
      </c>
      <c r="E8" s="18"/>
      <c r="F8" s="21"/>
      <c r="G8" s="22"/>
      <c r="H8" s="23"/>
      <c r="I8" s="24" t="s">
        <v>50</v>
      </c>
      <c r="J8" s="25"/>
      <c r="K8" s="25" t="s">
        <v>59</v>
      </c>
      <c r="L8" s="26" t="s">
        <v>24</v>
      </c>
      <c r="M8" s="26" t="s">
        <v>38</v>
      </c>
      <c r="N8" s="18">
        <v>1</v>
      </c>
      <c r="O8" s="18">
        <f t="shared" si="0"/>
        <v>30000</v>
      </c>
      <c r="P8" s="18"/>
      <c r="Q8" s="18"/>
      <c r="R8" s="27"/>
      <c r="S8" s="27" t="s">
        <v>60</v>
      </c>
      <c r="T8" s="27">
        <f>18000/1.03</f>
        <v>17475.728155339806</v>
      </c>
      <c r="U8" s="27" t="s">
        <v>52</v>
      </c>
      <c r="V8" s="27">
        <v>50000</v>
      </c>
      <c r="W8" s="27"/>
    </row>
    <row r="9" spans="1:23" s="28" customFormat="1" ht="33.9" customHeight="1" x14ac:dyDescent="0.25">
      <c r="A9" s="18">
        <v>4</v>
      </c>
      <c r="B9" s="19" t="s">
        <v>61</v>
      </c>
      <c r="C9" s="19" t="s">
        <v>62</v>
      </c>
      <c r="D9" s="22" t="s">
        <v>63</v>
      </c>
      <c r="E9" s="18" t="s">
        <v>47</v>
      </c>
      <c r="F9" s="21" t="s">
        <v>22</v>
      </c>
      <c r="G9" s="22"/>
      <c r="H9" s="23" t="s">
        <v>26</v>
      </c>
      <c r="I9" s="24" t="s">
        <v>27</v>
      </c>
      <c r="J9" s="25"/>
      <c r="K9" s="25" t="s">
        <v>23</v>
      </c>
      <c r="L9" s="26" t="s">
        <v>24</v>
      </c>
      <c r="M9" s="26" t="str">
        <f>VLOOKUP(C9,[1]外购件开发申请单!$C$8:$L$148,10,0)</f>
        <v>刘志富</v>
      </c>
      <c r="N9" s="18">
        <v>1</v>
      </c>
      <c r="O9" s="18">
        <f t="shared" si="0"/>
        <v>30000</v>
      </c>
      <c r="P9" s="18" t="s">
        <v>25</v>
      </c>
      <c r="Q9" s="18" t="s">
        <v>29</v>
      </c>
      <c r="R9" s="27" t="s">
        <v>56</v>
      </c>
      <c r="S9" s="27"/>
      <c r="T9" s="27"/>
      <c r="U9" s="27"/>
      <c r="V9" s="27"/>
      <c r="W9" s="27"/>
    </row>
    <row r="10" spans="1:23" s="28" customFormat="1" ht="33.9" customHeight="1" x14ac:dyDescent="0.25">
      <c r="A10" s="18"/>
      <c r="B10" s="19"/>
      <c r="C10" s="19" t="s">
        <v>64</v>
      </c>
      <c r="D10" s="22" t="s">
        <v>65</v>
      </c>
      <c r="E10" s="18"/>
      <c r="F10" s="21" t="s">
        <v>22</v>
      </c>
      <c r="G10" s="22"/>
      <c r="H10" s="23"/>
      <c r="I10" s="24"/>
      <c r="J10" s="25"/>
      <c r="K10" s="25" t="s">
        <v>59</v>
      </c>
      <c r="L10" s="26" t="s">
        <v>24</v>
      </c>
      <c r="M10" s="26" t="s">
        <v>38</v>
      </c>
      <c r="N10" s="18">
        <v>1</v>
      </c>
      <c r="O10" s="18">
        <f t="shared" si="0"/>
        <v>30000</v>
      </c>
      <c r="P10" s="18"/>
      <c r="Q10" s="18"/>
      <c r="R10" s="27"/>
      <c r="S10" s="27" t="s">
        <v>60</v>
      </c>
      <c r="T10" s="27">
        <v>17475.728155339806</v>
      </c>
      <c r="U10" s="27" t="s">
        <v>52</v>
      </c>
      <c r="V10" s="68">
        <v>6500</v>
      </c>
      <c r="W10" s="27"/>
    </row>
    <row r="11" spans="1:23" s="28" customFormat="1" ht="33.9" customHeight="1" x14ac:dyDescent="0.25">
      <c r="A11" s="18">
        <v>5</v>
      </c>
      <c r="B11" s="19" t="s">
        <v>66</v>
      </c>
      <c r="C11" s="19" t="s">
        <v>66</v>
      </c>
      <c r="D11" s="22" t="s">
        <v>67</v>
      </c>
      <c r="E11" s="18" t="s">
        <v>47</v>
      </c>
      <c r="F11" s="21" t="s">
        <v>22</v>
      </c>
      <c r="G11" s="22"/>
      <c r="H11" s="23" t="s">
        <v>26</v>
      </c>
      <c r="I11" s="24" t="s">
        <v>27</v>
      </c>
      <c r="J11" s="25"/>
      <c r="K11" s="25" t="s">
        <v>23</v>
      </c>
      <c r="L11" s="26" t="s">
        <v>24</v>
      </c>
      <c r="M11" s="26" t="str">
        <f>VLOOKUP(C11,[1]外购件开发申请单!$C$8:$L$148,10,0)</f>
        <v>刘志富</v>
      </c>
      <c r="N11" s="18">
        <v>1</v>
      </c>
      <c r="O11" s="18">
        <f t="shared" si="0"/>
        <v>30000</v>
      </c>
      <c r="P11" s="18" t="s">
        <v>25</v>
      </c>
      <c r="Q11" s="18" t="s">
        <v>29</v>
      </c>
      <c r="R11" s="27" t="s">
        <v>56</v>
      </c>
      <c r="S11" s="27"/>
      <c r="T11" s="27"/>
      <c r="U11" s="27"/>
      <c r="V11" s="69"/>
      <c r="W11" s="27"/>
    </row>
    <row r="12" spans="1:23" s="28" customFormat="1" ht="33.9" customHeight="1" x14ac:dyDescent="0.25">
      <c r="A12" s="18"/>
      <c r="B12" s="19"/>
      <c r="C12" s="19" t="s">
        <v>68</v>
      </c>
      <c r="D12" s="22" t="s">
        <v>69</v>
      </c>
      <c r="E12" s="19" t="s">
        <v>23</v>
      </c>
      <c r="F12" s="21" t="s">
        <v>22</v>
      </c>
      <c r="G12" s="30"/>
      <c r="H12" s="31"/>
      <c r="I12" s="24"/>
      <c r="J12" s="25"/>
      <c r="K12" s="25" t="s">
        <v>59</v>
      </c>
      <c r="L12" s="26" t="s">
        <v>24</v>
      </c>
      <c r="M12" s="26" t="s">
        <v>38</v>
      </c>
      <c r="N12" s="18"/>
      <c r="O12" s="18">
        <f t="shared" si="0"/>
        <v>0</v>
      </c>
      <c r="P12" s="18"/>
      <c r="Q12" s="18"/>
      <c r="R12" s="27"/>
      <c r="S12" s="27" t="s">
        <v>60</v>
      </c>
      <c r="T12" s="27">
        <v>17475.728155339806</v>
      </c>
      <c r="U12" s="27" t="s">
        <v>52</v>
      </c>
      <c r="V12" s="69"/>
      <c r="W12" s="27"/>
    </row>
    <row r="13" spans="1:23" s="17" customFormat="1" ht="33.9" customHeight="1" x14ac:dyDescent="0.25">
      <c r="A13" s="8">
        <f t="shared" ref="A13:A14" si="1">ROW()-7</f>
        <v>6</v>
      </c>
      <c r="B13" s="9" t="s">
        <v>70</v>
      </c>
      <c r="C13" s="9" t="s">
        <v>71</v>
      </c>
      <c r="D13" s="10" t="s">
        <v>72</v>
      </c>
      <c r="E13" s="8"/>
      <c r="F13" s="11" t="s">
        <v>22</v>
      </c>
      <c r="G13" s="10"/>
      <c r="H13" s="12" t="s">
        <v>73</v>
      </c>
      <c r="I13" s="13" t="s">
        <v>74</v>
      </c>
      <c r="J13" s="14"/>
      <c r="K13" s="14" t="s">
        <v>23</v>
      </c>
      <c r="L13" s="15" t="s">
        <v>24</v>
      </c>
      <c r="M13" s="15" t="str">
        <f>VLOOKUP(C13,[1]外购件开发申请单!$C$8:$L$148,10,0)</f>
        <v>刘志富</v>
      </c>
      <c r="N13" s="8">
        <v>2</v>
      </c>
      <c r="O13" s="18">
        <f t="shared" si="0"/>
        <v>60000</v>
      </c>
      <c r="P13" s="8" t="s">
        <v>25</v>
      </c>
      <c r="Q13" s="8" t="s">
        <v>29</v>
      </c>
      <c r="R13" s="16"/>
      <c r="S13" s="27" t="s">
        <v>60</v>
      </c>
      <c r="T13" s="16">
        <f>5000/1.3</f>
        <v>3846.1538461538462</v>
      </c>
      <c r="U13" s="27" t="s">
        <v>52</v>
      </c>
      <c r="V13" s="16">
        <v>15000</v>
      </c>
      <c r="W13" s="16"/>
    </row>
    <row r="14" spans="1:23" s="28" customFormat="1" ht="33.9" customHeight="1" x14ac:dyDescent="0.25">
      <c r="A14" s="18">
        <f t="shared" si="1"/>
        <v>7</v>
      </c>
      <c r="B14" s="19" t="s">
        <v>75</v>
      </c>
      <c r="C14" s="19" t="s">
        <v>76</v>
      </c>
      <c r="D14" s="22" t="s">
        <v>77</v>
      </c>
      <c r="E14" s="18"/>
      <c r="F14" s="21" t="s">
        <v>22</v>
      </c>
      <c r="G14" s="22"/>
      <c r="H14" s="23" t="s">
        <v>73</v>
      </c>
      <c r="I14" s="34" t="s">
        <v>78</v>
      </c>
      <c r="J14" s="25"/>
      <c r="K14" s="25" t="s">
        <v>23</v>
      </c>
      <c r="L14" s="26" t="s">
        <v>24</v>
      </c>
      <c r="M14" s="26" t="str">
        <f>VLOOKUP(C14,[1]外购件开发申请单!$C$8:$L$148,10,0)</f>
        <v>刘志富</v>
      </c>
      <c r="N14" s="18">
        <v>1</v>
      </c>
      <c r="O14" s="18">
        <f t="shared" si="0"/>
        <v>30000</v>
      </c>
      <c r="P14" s="18" t="s">
        <v>25</v>
      </c>
      <c r="Q14" s="18" t="s">
        <v>29</v>
      </c>
      <c r="R14" s="27"/>
      <c r="S14" s="27" t="s">
        <v>60</v>
      </c>
      <c r="T14" s="27">
        <f>12000/1.03</f>
        <v>11650.485436893203</v>
      </c>
      <c r="U14" s="27" t="s">
        <v>52</v>
      </c>
      <c r="V14" s="27">
        <v>50000</v>
      </c>
      <c r="W14" s="27"/>
    </row>
    <row r="15" spans="1:23" s="28" customFormat="1" ht="33.9" customHeight="1" x14ac:dyDescent="0.25">
      <c r="A15" s="18">
        <f>ROW()-7</f>
        <v>8</v>
      </c>
      <c r="B15" s="19" t="s">
        <v>79</v>
      </c>
      <c r="C15" s="19" t="s">
        <v>80</v>
      </c>
      <c r="D15" s="22" t="s">
        <v>81</v>
      </c>
      <c r="E15" s="35" t="s">
        <v>82</v>
      </c>
      <c r="F15" s="21" t="s">
        <v>22</v>
      </c>
      <c r="G15" s="22"/>
      <c r="H15" s="23" t="s">
        <v>26</v>
      </c>
      <c r="I15" s="36" t="s">
        <v>27</v>
      </c>
      <c r="J15" s="25" t="s">
        <v>28</v>
      </c>
      <c r="K15" s="25" t="s">
        <v>23</v>
      </c>
      <c r="L15" s="26" t="s">
        <v>24</v>
      </c>
      <c r="M15" s="26" t="str">
        <f>VLOOKUP(C15,[1]外购件开发申请单!$C$8:$L$148,10,0)</f>
        <v>刘志富</v>
      </c>
      <c r="N15" s="18">
        <v>1</v>
      </c>
      <c r="O15" s="18">
        <f t="shared" si="0"/>
        <v>30000</v>
      </c>
      <c r="P15" s="18" t="s">
        <v>25</v>
      </c>
      <c r="Q15" s="18" t="s">
        <v>29</v>
      </c>
      <c r="R15" s="27"/>
      <c r="S15" s="27"/>
      <c r="T15" s="27"/>
      <c r="U15" s="27"/>
      <c r="V15" s="27"/>
      <c r="W15" s="27"/>
    </row>
    <row r="16" spans="1:23" s="28" customFormat="1" ht="33.9" customHeight="1" x14ac:dyDescent="0.25">
      <c r="A16" s="18"/>
      <c r="B16" s="19"/>
      <c r="C16" s="19" t="s">
        <v>83</v>
      </c>
      <c r="D16" s="22" t="s">
        <v>84</v>
      </c>
      <c r="E16" s="35"/>
      <c r="F16" s="21" t="s">
        <v>22</v>
      </c>
      <c r="G16" s="22"/>
      <c r="H16" s="23" t="s">
        <v>73</v>
      </c>
      <c r="I16" s="36" t="s">
        <v>78</v>
      </c>
      <c r="J16" s="25"/>
      <c r="K16" s="25" t="s">
        <v>23</v>
      </c>
      <c r="L16" s="26" t="s">
        <v>24</v>
      </c>
      <c r="M16" s="26" t="s">
        <v>38</v>
      </c>
      <c r="N16" s="18">
        <v>1</v>
      </c>
      <c r="O16" s="18">
        <f t="shared" si="0"/>
        <v>30000</v>
      </c>
      <c r="P16" s="18"/>
      <c r="Q16" s="18"/>
      <c r="R16" s="27"/>
      <c r="S16" s="27" t="s">
        <v>60</v>
      </c>
      <c r="T16" s="27">
        <v>59223.300970873788</v>
      </c>
      <c r="U16" s="27" t="s">
        <v>52</v>
      </c>
      <c r="V16" s="27">
        <v>230000</v>
      </c>
      <c r="W16" s="27"/>
    </row>
    <row r="17" spans="1:23" s="28" customFormat="1" ht="33.9" customHeight="1" x14ac:dyDescent="0.25">
      <c r="A17" s="18">
        <v>9</v>
      </c>
      <c r="B17" s="37" t="s">
        <v>85</v>
      </c>
      <c r="C17" s="37" t="s">
        <v>85</v>
      </c>
      <c r="D17" s="22" t="s">
        <v>86</v>
      </c>
      <c r="E17" s="18"/>
      <c r="F17" s="21" t="s">
        <v>22</v>
      </c>
      <c r="G17" s="22"/>
      <c r="H17" s="23" t="s">
        <v>26</v>
      </c>
      <c r="I17" s="36" t="s">
        <v>27</v>
      </c>
      <c r="J17" s="25"/>
      <c r="K17" s="25" t="s">
        <v>23</v>
      </c>
      <c r="L17" s="26" t="s">
        <v>24</v>
      </c>
      <c r="M17" s="26" t="str">
        <f>VLOOKUP(C17,[1]外购件开发申请单!$C$8:$L$148,10,0)</f>
        <v>刘志富</v>
      </c>
      <c r="N17" s="18">
        <v>2</v>
      </c>
      <c r="O17" s="18">
        <f t="shared" si="0"/>
        <v>60000</v>
      </c>
      <c r="P17" s="18" t="s">
        <v>25</v>
      </c>
      <c r="Q17" s="18" t="s">
        <v>29</v>
      </c>
      <c r="R17" s="27"/>
      <c r="S17" s="27"/>
      <c r="T17" s="27"/>
      <c r="U17" s="27"/>
      <c r="V17" s="27"/>
      <c r="W17" s="27"/>
    </row>
    <row r="18" spans="1:23" s="28" customFormat="1" ht="33.9" customHeight="1" x14ac:dyDescent="0.25">
      <c r="A18" s="18"/>
      <c r="B18" s="37"/>
      <c r="C18" s="37" t="s">
        <v>87</v>
      </c>
      <c r="D18" s="22" t="s">
        <v>88</v>
      </c>
      <c r="E18" s="18"/>
      <c r="F18" s="21" t="s">
        <v>22</v>
      </c>
      <c r="G18" s="22"/>
      <c r="H18" s="23" t="s">
        <v>73</v>
      </c>
      <c r="I18" s="36" t="s">
        <v>50</v>
      </c>
      <c r="J18" s="25"/>
      <c r="K18" s="25" t="s">
        <v>23</v>
      </c>
      <c r="L18" s="26" t="s">
        <v>24</v>
      </c>
      <c r="M18" s="26" t="s">
        <v>38</v>
      </c>
      <c r="N18" s="18">
        <v>2</v>
      </c>
      <c r="O18" s="18">
        <f t="shared" si="0"/>
        <v>60000</v>
      </c>
      <c r="P18" s="18"/>
      <c r="Q18" s="18"/>
      <c r="R18" s="27"/>
      <c r="S18" s="27" t="s">
        <v>60</v>
      </c>
      <c r="T18" s="27">
        <v>13592.233009708738</v>
      </c>
      <c r="U18" s="27" t="s">
        <v>52</v>
      </c>
      <c r="V18" s="27">
        <v>52000</v>
      </c>
      <c r="W18" s="27"/>
    </row>
    <row r="19" spans="1:23" s="28" customFormat="1" ht="33.9" customHeight="1" x14ac:dyDescent="0.25">
      <c r="A19" s="18">
        <v>10</v>
      </c>
      <c r="B19" s="37" t="s">
        <v>90</v>
      </c>
      <c r="C19" s="37" t="s">
        <v>91</v>
      </c>
      <c r="D19" s="22" t="s">
        <v>92</v>
      </c>
      <c r="E19" s="18"/>
      <c r="F19" s="21" t="s">
        <v>22</v>
      </c>
      <c r="G19" s="22"/>
      <c r="H19" s="23" t="s">
        <v>26</v>
      </c>
      <c r="I19" s="36" t="s">
        <v>27</v>
      </c>
      <c r="J19" s="25"/>
      <c r="K19" s="25" t="s">
        <v>23</v>
      </c>
      <c r="L19" s="26" t="s">
        <v>24</v>
      </c>
      <c r="M19" s="26" t="str">
        <f>VLOOKUP(C19,[1]外购件开发申请单!$C$8:$L$148,10,0)</f>
        <v>刘志富</v>
      </c>
      <c r="N19" s="18">
        <v>1</v>
      </c>
      <c r="O19" s="18">
        <f t="shared" si="0"/>
        <v>30000</v>
      </c>
      <c r="P19" s="18" t="s">
        <v>25</v>
      </c>
      <c r="Q19" s="18" t="s">
        <v>29</v>
      </c>
      <c r="R19" s="27"/>
      <c r="S19" s="27"/>
      <c r="T19" s="27"/>
      <c r="U19" s="27"/>
      <c r="V19" s="27"/>
      <c r="W19" s="27"/>
    </row>
    <row r="20" spans="1:23" s="28" customFormat="1" ht="33.9" customHeight="1" x14ac:dyDescent="0.25">
      <c r="A20" s="18"/>
      <c r="B20" s="37"/>
      <c r="C20" s="37" t="s">
        <v>93</v>
      </c>
      <c r="D20" s="22" t="s">
        <v>94</v>
      </c>
      <c r="E20" s="18"/>
      <c r="F20" s="21" t="s">
        <v>22</v>
      </c>
      <c r="G20" s="22"/>
      <c r="H20" s="23" t="s">
        <v>73</v>
      </c>
      <c r="I20" s="36" t="s">
        <v>50</v>
      </c>
      <c r="J20" s="25"/>
      <c r="K20" s="25" t="s">
        <v>23</v>
      </c>
      <c r="L20" s="26" t="s">
        <v>24</v>
      </c>
      <c r="M20" s="26" t="s">
        <v>38</v>
      </c>
      <c r="N20" s="18">
        <v>1</v>
      </c>
      <c r="O20" s="18">
        <f t="shared" si="0"/>
        <v>30000</v>
      </c>
      <c r="P20" s="18"/>
      <c r="Q20" s="18"/>
      <c r="R20" s="27"/>
      <c r="S20" s="27" t="s">
        <v>60</v>
      </c>
      <c r="T20" s="27">
        <f>14000/1.03</f>
        <v>13592.233009708738</v>
      </c>
      <c r="U20" s="27" t="s">
        <v>52</v>
      </c>
      <c r="V20" s="27">
        <v>52000</v>
      </c>
      <c r="W20" s="27"/>
    </row>
    <row r="21" spans="1:23" s="28" customFormat="1" ht="33.9" customHeight="1" x14ac:dyDescent="0.25">
      <c r="A21" s="18">
        <v>11</v>
      </c>
      <c r="B21" s="37" t="s">
        <v>95</v>
      </c>
      <c r="C21" s="37" t="s">
        <v>96</v>
      </c>
      <c r="D21" s="22" t="s">
        <v>97</v>
      </c>
      <c r="E21" s="18"/>
      <c r="F21" s="21" t="s">
        <v>22</v>
      </c>
      <c r="G21" s="22"/>
      <c r="H21" s="23" t="s">
        <v>26</v>
      </c>
      <c r="I21" s="36" t="s">
        <v>27</v>
      </c>
      <c r="J21" s="25"/>
      <c r="K21" s="25" t="s">
        <v>23</v>
      </c>
      <c r="L21" s="26" t="s">
        <v>24</v>
      </c>
      <c r="M21" s="26" t="str">
        <f>VLOOKUP(C21,[1]外购件开发申请单!$C$8:$L$148,10,0)</f>
        <v>刘志富</v>
      </c>
      <c r="N21" s="18">
        <v>1</v>
      </c>
      <c r="O21" s="18">
        <f t="shared" si="0"/>
        <v>30000</v>
      </c>
      <c r="P21" s="18" t="s">
        <v>25</v>
      </c>
      <c r="Q21" s="18" t="s">
        <v>29</v>
      </c>
      <c r="R21" s="27"/>
      <c r="S21" s="27"/>
      <c r="T21" s="27"/>
      <c r="U21" s="27"/>
      <c r="V21" s="27"/>
      <c r="W21" s="27"/>
    </row>
    <row r="22" spans="1:23" s="28" customFormat="1" ht="33.9" customHeight="1" x14ac:dyDescent="0.25">
      <c r="A22" s="18"/>
      <c r="B22" s="37"/>
      <c r="C22" s="37" t="s">
        <v>98</v>
      </c>
      <c r="D22" s="22" t="s">
        <v>99</v>
      </c>
      <c r="E22" s="18"/>
      <c r="F22" s="21" t="s">
        <v>22</v>
      </c>
      <c r="G22" s="22"/>
      <c r="H22" s="23" t="s">
        <v>73</v>
      </c>
      <c r="I22" s="36" t="s">
        <v>50</v>
      </c>
      <c r="J22" s="25"/>
      <c r="K22" s="25" t="s">
        <v>59</v>
      </c>
      <c r="L22" s="26" t="s">
        <v>24</v>
      </c>
      <c r="M22" s="26" t="s">
        <v>38</v>
      </c>
      <c r="N22" s="18">
        <v>1</v>
      </c>
      <c r="O22" s="18">
        <f t="shared" si="0"/>
        <v>30000</v>
      </c>
      <c r="P22" s="18"/>
      <c r="Q22" s="18"/>
      <c r="R22" s="27"/>
      <c r="S22" s="27" t="s">
        <v>60</v>
      </c>
      <c r="T22" s="27">
        <f>18000/1.03</f>
        <v>17475.728155339806</v>
      </c>
      <c r="U22" s="27" t="s">
        <v>52</v>
      </c>
      <c r="V22" s="27">
        <v>50000</v>
      </c>
      <c r="W22" s="27"/>
    </row>
    <row r="23" spans="1:23" s="28" customFormat="1" ht="33.9" customHeight="1" x14ac:dyDescent="0.25">
      <c r="A23" s="18">
        <v>12</v>
      </c>
      <c r="B23" s="37" t="s">
        <v>100</v>
      </c>
      <c r="C23" s="37" t="s">
        <v>100</v>
      </c>
      <c r="D23" s="22" t="s">
        <v>101</v>
      </c>
      <c r="E23" s="18"/>
      <c r="F23" s="21" t="s">
        <v>22</v>
      </c>
      <c r="G23" s="22"/>
      <c r="H23" s="23" t="s">
        <v>73</v>
      </c>
      <c r="I23" s="34" t="s">
        <v>50</v>
      </c>
      <c r="J23" s="25"/>
      <c r="K23" s="25" t="s">
        <v>23</v>
      </c>
      <c r="L23" s="26" t="s">
        <v>24</v>
      </c>
      <c r="M23" s="26" t="str">
        <f>VLOOKUP(C23,[1]外购件开发申请单!$C$8:$L$148,10,0)</f>
        <v>刘志富</v>
      </c>
      <c r="N23" s="18">
        <v>1</v>
      </c>
      <c r="O23" s="18">
        <f t="shared" si="0"/>
        <v>30000</v>
      </c>
      <c r="P23" s="18" t="s">
        <v>25</v>
      </c>
      <c r="Q23" s="18" t="s">
        <v>29</v>
      </c>
      <c r="R23" s="27"/>
      <c r="S23" s="27" t="s">
        <v>60</v>
      </c>
      <c r="T23" s="27">
        <f>25500/1.03</f>
        <v>24757.281553398057</v>
      </c>
      <c r="U23" s="27" t="s">
        <v>52</v>
      </c>
      <c r="V23" s="27">
        <v>210000</v>
      </c>
      <c r="W23" s="27"/>
    </row>
    <row r="24" spans="1:23" s="28" customFormat="1" ht="33.9" customHeight="1" x14ac:dyDescent="0.25">
      <c r="A24" s="18">
        <v>13</v>
      </c>
      <c r="B24" s="37" t="s">
        <v>102</v>
      </c>
      <c r="C24" s="37" t="s">
        <v>103</v>
      </c>
      <c r="D24" s="22" t="s">
        <v>104</v>
      </c>
      <c r="E24" s="18"/>
      <c r="F24" s="21" t="s">
        <v>22</v>
      </c>
      <c r="G24" s="22"/>
      <c r="H24" s="23" t="s">
        <v>26</v>
      </c>
      <c r="I24" s="34" t="s">
        <v>27</v>
      </c>
      <c r="J24" s="25"/>
      <c r="K24" s="25" t="s">
        <v>23</v>
      </c>
      <c r="L24" s="26" t="s">
        <v>24</v>
      </c>
      <c r="M24" s="26" t="str">
        <f>VLOOKUP(C24,[1]外购件开发申请单!$C$8:$L$148,10,0)</f>
        <v>刘志富</v>
      </c>
      <c r="N24" s="18">
        <v>1</v>
      </c>
      <c r="O24" s="18">
        <f t="shared" si="0"/>
        <v>30000</v>
      </c>
      <c r="P24" s="18" t="s">
        <v>25</v>
      </c>
      <c r="Q24" s="18" t="s">
        <v>29</v>
      </c>
      <c r="R24" s="27"/>
      <c r="S24" s="27"/>
      <c r="T24" s="27"/>
      <c r="U24" s="27"/>
      <c r="V24" s="27"/>
      <c r="W24" s="27"/>
    </row>
    <row r="25" spans="1:23" s="28" customFormat="1" ht="33.9" customHeight="1" x14ac:dyDescent="0.25">
      <c r="A25" s="18"/>
      <c r="B25" s="37"/>
      <c r="C25" s="37" t="s">
        <v>105</v>
      </c>
      <c r="D25" s="22" t="s">
        <v>106</v>
      </c>
      <c r="E25" s="18"/>
      <c r="F25" s="21" t="s">
        <v>22</v>
      </c>
      <c r="G25" s="22"/>
      <c r="H25" s="23" t="s">
        <v>73</v>
      </c>
      <c r="I25" s="34" t="s">
        <v>50</v>
      </c>
      <c r="J25" s="25"/>
      <c r="K25" s="25" t="s">
        <v>59</v>
      </c>
      <c r="L25" s="26" t="s">
        <v>24</v>
      </c>
      <c r="M25" s="26" t="s">
        <v>38</v>
      </c>
      <c r="N25" s="18">
        <v>1</v>
      </c>
      <c r="O25" s="18">
        <f t="shared" si="0"/>
        <v>30000</v>
      </c>
      <c r="P25" s="18"/>
      <c r="Q25" s="18"/>
      <c r="R25" s="27"/>
      <c r="S25" s="27" t="s">
        <v>60</v>
      </c>
      <c r="T25" s="27">
        <f>19000/1.03</f>
        <v>18446.601941747573</v>
      </c>
      <c r="U25" s="27" t="s">
        <v>40</v>
      </c>
      <c r="V25" s="27">
        <v>50000</v>
      </c>
      <c r="W25" s="27"/>
    </row>
    <row r="26" spans="1:23" s="28" customFormat="1" ht="33.9" customHeight="1" x14ac:dyDescent="0.25">
      <c r="A26" s="18">
        <v>14</v>
      </c>
      <c r="B26" s="37" t="s">
        <v>107</v>
      </c>
      <c r="C26" s="37" t="s">
        <v>108</v>
      </c>
      <c r="D26" s="22" t="s">
        <v>109</v>
      </c>
      <c r="E26" s="18"/>
      <c r="F26" s="21" t="s">
        <v>22</v>
      </c>
      <c r="G26" s="22"/>
      <c r="H26" s="23" t="s">
        <v>26</v>
      </c>
      <c r="I26" s="34" t="s">
        <v>27</v>
      </c>
      <c r="J26" s="25"/>
      <c r="K26" s="25" t="s">
        <v>23</v>
      </c>
      <c r="L26" s="26" t="s">
        <v>24</v>
      </c>
      <c r="M26" s="26" t="str">
        <f>VLOOKUP(C26,[1]外购件开发申请单!$C$8:$L$148,10,0)</f>
        <v>刘志富</v>
      </c>
      <c r="N26" s="18">
        <v>1</v>
      </c>
      <c r="O26" s="18">
        <f t="shared" si="0"/>
        <v>30000</v>
      </c>
      <c r="P26" s="18" t="s">
        <v>25</v>
      </c>
      <c r="Q26" s="18" t="s">
        <v>29</v>
      </c>
      <c r="R26" s="27"/>
      <c r="S26" s="27"/>
      <c r="T26" s="27"/>
      <c r="U26" s="27"/>
      <c r="V26" s="27"/>
      <c r="W26" s="27"/>
    </row>
    <row r="27" spans="1:23" s="28" customFormat="1" ht="33.9" customHeight="1" x14ac:dyDescent="0.25">
      <c r="A27" s="18"/>
      <c r="B27" s="37"/>
      <c r="C27" s="37" t="s">
        <v>110</v>
      </c>
      <c r="D27" s="22" t="s">
        <v>111</v>
      </c>
      <c r="E27" s="18"/>
      <c r="F27" s="21" t="s">
        <v>22</v>
      </c>
      <c r="G27" s="22"/>
      <c r="H27" s="23" t="s">
        <v>73</v>
      </c>
      <c r="I27" s="34" t="s">
        <v>50</v>
      </c>
      <c r="J27" s="25"/>
      <c r="K27" s="25" t="s">
        <v>59</v>
      </c>
      <c r="L27" s="26" t="s">
        <v>24</v>
      </c>
      <c r="M27" s="26" t="s">
        <v>38</v>
      </c>
      <c r="N27" s="18">
        <v>1</v>
      </c>
      <c r="O27" s="18">
        <f t="shared" si="0"/>
        <v>30000</v>
      </c>
      <c r="P27" s="18"/>
      <c r="Q27" s="18"/>
      <c r="R27" s="27"/>
      <c r="S27" s="27" t="s">
        <v>60</v>
      </c>
      <c r="T27" s="27">
        <f>19000/1.03</f>
        <v>18446.601941747573</v>
      </c>
      <c r="U27" s="27" t="s">
        <v>40</v>
      </c>
      <c r="V27" s="27">
        <v>52000</v>
      </c>
      <c r="W27" s="27"/>
    </row>
    <row r="28" spans="1:23" s="28" customFormat="1" ht="33.9" customHeight="1" x14ac:dyDescent="0.25">
      <c r="A28" s="18">
        <v>15</v>
      </c>
      <c r="B28" s="19" t="s">
        <v>112</v>
      </c>
      <c r="C28" s="19" t="s">
        <v>113</v>
      </c>
      <c r="D28" s="22" t="s">
        <v>114</v>
      </c>
      <c r="E28" s="18"/>
      <c r="F28" s="21" t="s">
        <v>22</v>
      </c>
      <c r="G28" s="22"/>
      <c r="H28" s="23" t="s">
        <v>73</v>
      </c>
      <c r="I28" s="40" t="s">
        <v>115</v>
      </c>
      <c r="J28" s="25"/>
      <c r="K28" s="25" t="s">
        <v>23</v>
      </c>
      <c r="L28" s="26" t="s">
        <v>24</v>
      </c>
      <c r="M28" s="26" t="str">
        <f>VLOOKUP(C28,[1]外购件开发申请单!$C$8:$L$148,10,0)</f>
        <v>刘志富</v>
      </c>
      <c r="N28" s="18">
        <v>1</v>
      </c>
      <c r="O28" s="18">
        <f t="shared" si="0"/>
        <v>30000</v>
      </c>
      <c r="P28" s="18" t="s">
        <v>25</v>
      </c>
      <c r="Q28" s="18" t="s">
        <v>116</v>
      </c>
      <c r="R28" s="27"/>
      <c r="S28" s="27" t="s">
        <v>60</v>
      </c>
      <c r="T28" s="27">
        <f>30500/1.03</f>
        <v>29611.650485436894</v>
      </c>
      <c r="U28" s="27" t="s">
        <v>40</v>
      </c>
      <c r="V28" s="27">
        <v>125000</v>
      </c>
      <c r="W28" s="27"/>
    </row>
    <row r="29" spans="1:23" s="28" customFormat="1" ht="33.9" customHeight="1" x14ac:dyDescent="0.25">
      <c r="A29" s="18">
        <v>16</v>
      </c>
      <c r="B29" s="37" t="s">
        <v>117</v>
      </c>
      <c r="C29" s="37" t="s">
        <v>118</v>
      </c>
      <c r="D29" s="22" t="s">
        <v>119</v>
      </c>
      <c r="E29" s="18"/>
      <c r="F29" s="21" t="s">
        <v>22</v>
      </c>
      <c r="G29" s="22"/>
      <c r="H29" s="23" t="s">
        <v>26</v>
      </c>
      <c r="I29" s="40" t="s">
        <v>27</v>
      </c>
      <c r="J29" s="25"/>
      <c r="K29" s="25" t="s">
        <v>23</v>
      </c>
      <c r="L29" s="26" t="s">
        <v>24</v>
      </c>
      <c r="M29" s="26" t="str">
        <f>VLOOKUP(C29,[1]外购件开发申请单!$C$8:$L$148,10,0)</f>
        <v>刘志富</v>
      </c>
      <c r="N29" s="18">
        <v>1</v>
      </c>
      <c r="O29" s="18">
        <f t="shared" si="0"/>
        <v>30000</v>
      </c>
      <c r="P29" s="18" t="s">
        <v>25</v>
      </c>
      <c r="Q29" s="18" t="s">
        <v>116</v>
      </c>
      <c r="R29" s="27"/>
      <c r="S29" s="27"/>
      <c r="T29" s="27"/>
      <c r="U29" s="27"/>
      <c r="V29" s="27"/>
      <c r="W29" s="27"/>
    </row>
    <row r="30" spans="1:23" s="28" customFormat="1" ht="33.9" customHeight="1" x14ac:dyDescent="0.25">
      <c r="A30" s="18"/>
      <c r="B30" s="37"/>
      <c r="C30" s="37" t="s">
        <v>120</v>
      </c>
      <c r="D30" s="22" t="s">
        <v>121</v>
      </c>
      <c r="E30" s="18"/>
      <c r="F30" s="21" t="s">
        <v>22</v>
      </c>
      <c r="G30" s="22"/>
      <c r="H30" s="23" t="s">
        <v>73</v>
      </c>
      <c r="I30" s="40" t="s">
        <v>122</v>
      </c>
      <c r="J30" s="25"/>
      <c r="K30" s="25" t="s">
        <v>23</v>
      </c>
      <c r="L30" s="26" t="s">
        <v>24</v>
      </c>
      <c r="M30" s="26" t="s">
        <v>38</v>
      </c>
      <c r="N30" s="18">
        <v>1</v>
      </c>
      <c r="O30" s="18">
        <f t="shared" si="0"/>
        <v>30000</v>
      </c>
      <c r="P30" s="18" t="s">
        <v>25</v>
      </c>
      <c r="Q30" s="18" t="s">
        <v>116</v>
      </c>
      <c r="R30" s="27"/>
      <c r="S30" s="27" t="s">
        <v>60</v>
      </c>
      <c r="T30" s="27">
        <f>4500/1.03</f>
        <v>4368.9320388349515</v>
      </c>
      <c r="U30" s="27" t="s">
        <v>40</v>
      </c>
      <c r="V30" s="27">
        <v>30000</v>
      </c>
      <c r="W30" s="27"/>
    </row>
  </sheetData>
  <mergeCells count="1">
    <mergeCell ref="V10:V12"/>
  </mergeCells>
  <phoneticPr fontId="3" type="noConversion"/>
  <conditionalFormatting sqref="B13">
    <cfRule type="duplicateValues" dxfId="146" priority="51"/>
    <cfRule type="duplicateValues" dxfId="145" priority="52"/>
  </conditionalFormatting>
  <conditionalFormatting sqref="C13">
    <cfRule type="duplicateValues" dxfId="144" priority="53"/>
  </conditionalFormatting>
  <conditionalFormatting sqref="B14">
    <cfRule type="duplicateValues" dxfId="143" priority="48"/>
    <cfRule type="duplicateValues" dxfId="142" priority="49"/>
  </conditionalFormatting>
  <conditionalFormatting sqref="C14">
    <cfRule type="duplicateValues" dxfId="141" priority="50"/>
  </conditionalFormatting>
  <conditionalFormatting sqref="C12 E12">
    <cfRule type="duplicateValues" dxfId="140" priority="1"/>
  </conditionalFormatting>
  <conditionalFormatting sqref="B1">
    <cfRule type="duplicateValues" dxfId="139" priority="98"/>
    <cfRule type="duplicateValues" dxfId="138" priority="99"/>
  </conditionalFormatting>
  <conditionalFormatting sqref="B2:B4">
    <cfRule type="duplicateValues" dxfId="137" priority="121"/>
  </conditionalFormatting>
  <conditionalFormatting sqref="C4">
    <cfRule type="duplicateValues" dxfId="136" priority="122"/>
  </conditionalFormatting>
  <conditionalFormatting sqref="C5:C11">
    <cfRule type="duplicateValues" dxfId="135" priority="168"/>
  </conditionalFormatting>
  <conditionalFormatting sqref="B5:B12">
    <cfRule type="duplicateValues" dxfId="134" priority="183"/>
    <cfRule type="duplicateValues" dxfId="133" priority="184"/>
  </conditionalFormatting>
  <conditionalFormatting sqref="C2:C3">
    <cfRule type="duplicateValues" dxfId="132" priority="189"/>
  </conditionalFormatting>
  <conditionalFormatting sqref="B28:B30">
    <cfRule type="duplicateValues" dxfId="131" priority="335"/>
    <cfRule type="duplicateValues" dxfId="130" priority="336"/>
    <cfRule type="duplicateValues" dxfId="129" priority="337"/>
    <cfRule type="duplicateValues" dxfId="128" priority="338"/>
  </conditionalFormatting>
  <conditionalFormatting sqref="C28:C30">
    <cfRule type="duplicateValues" dxfId="127" priority="339"/>
    <cfRule type="duplicateValues" dxfId="126" priority="340"/>
    <cfRule type="duplicateValues" dxfId="125" priority="341"/>
    <cfRule type="duplicateValues" dxfId="124" priority="342"/>
  </conditionalFormatting>
  <conditionalFormatting sqref="B15:B27 B1">
    <cfRule type="duplicateValues" dxfId="123" priority="409"/>
  </conditionalFormatting>
  <conditionalFormatting sqref="C15:C27 C1">
    <cfRule type="duplicateValues" dxfId="122" priority="411"/>
  </conditionalFormatting>
  <conditionalFormatting sqref="B15:B27">
    <cfRule type="duplicateValues" dxfId="121" priority="413"/>
  </conditionalFormatting>
  <conditionalFormatting sqref="B5:B27 B1">
    <cfRule type="duplicateValues" dxfId="120" priority="414"/>
    <cfRule type="duplicateValues" dxfId="119" priority="415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20D21-6252-414C-9102-93F3164CDD9C}">
  <sheetPr>
    <outlinePr summaryBelow="0"/>
  </sheetPr>
  <dimension ref="A1:AE40"/>
  <sheetViews>
    <sheetView showGridLines="0" tabSelected="1" view="pageBreakPreview" topLeftCell="C1" zoomScale="70" zoomScaleNormal="100" zoomScaleSheetLayoutView="70" workbookViewId="0">
      <selection activeCell="M3" sqref="M1:M1048576"/>
    </sheetView>
  </sheetViews>
  <sheetFormatPr defaultColWidth="9" defaultRowHeight="12" x14ac:dyDescent="0.25"/>
  <cols>
    <col min="1" max="1" width="15" style="100" customWidth="1"/>
    <col min="2" max="2" width="10.6640625" style="100" customWidth="1"/>
    <col min="3" max="3" width="19.77734375" style="100" customWidth="1"/>
    <col min="4" max="4" width="19.109375" style="100" customWidth="1"/>
    <col min="5" max="5" width="14.6640625" style="100" customWidth="1"/>
    <col min="6" max="6" width="6.77734375" style="100" customWidth="1"/>
    <col min="7" max="7" width="10.21875" style="100" customWidth="1"/>
    <col min="8" max="8" width="7.88671875" style="100" customWidth="1"/>
    <col min="9" max="9" width="9.6640625" style="100" customWidth="1"/>
    <col min="10" max="11" width="6.6640625" style="100" customWidth="1"/>
    <col min="12" max="12" width="9.21875" style="100" customWidth="1"/>
    <col min="13" max="13" width="9.21875" style="100" hidden="1" customWidth="1"/>
    <col min="14" max="14" width="25.21875" style="100" customWidth="1"/>
    <col min="15" max="15" width="6.6640625" style="100" customWidth="1"/>
    <col min="16" max="16" width="12" style="100" customWidth="1"/>
    <col min="17" max="17" width="10.21875" style="100" hidden="1" customWidth="1"/>
    <col min="18" max="18" width="13.6640625" style="100" hidden="1" customWidth="1"/>
    <col min="19" max="19" width="13.21875" style="100" customWidth="1"/>
    <col min="20" max="21" width="12.44140625" style="100" customWidth="1"/>
    <col min="22" max="23" width="12.77734375" style="100" customWidth="1"/>
    <col min="24" max="24" width="14.6640625" style="100" customWidth="1"/>
    <col min="25" max="25" width="15.88671875" style="100" customWidth="1"/>
    <col min="26" max="27" width="15.5546875" style="100" customWidth="1"/>
    <col min="28" max="28" width="15.109375" style="100" customWidth="1"/>
    <col min="29" max="29" width="36.44140625" style="100" customWidth="1"/>
    <col min="30" max="30" width="14.5546875" style="100" customWidth="1"/>
    <col min="31" max="31" width="11.6640625" style="100" customWidth="1"/>
    <col min="32" max="16384" width="9" style="100"/>
  </cols>
  <sheetData>
    <row r="1" spans="1:30" s="77" customFormat="1" ht="17.25" customHeight="1" x14ac:dyDescent="0.25">
      <c r="A1" s="71"/>
      <c r="B1" s="71"/>
      <c r="C1" s="72" t="s">
        <v>173</v>
      </c>
      <c r="D1" s="72"/>
      <c r="E1" s="72"/>
      <c r="F1" s="73"/>
      <c r="G1" s="72"/>
      <c r="H1" s="72"/>
      <c r="I1" s="73"/>
      <c r="J1" s="72"/>
      <c r="K1" s="72"/>
      <c r="L1" s="72"/>
      <c r="M1" s="74"/>
      <c r="N1" s="75" t="s">
        <v>174</v>
      </c>
      <c r="O1" s="75"/>
      <c r="P1" s="76" t="s">
        <v>175</v>
      </c>
      <c r="Q1" s="76"/>
      <c r="R1" s="76"/>
      <c r="AB1" s="78"/>
    </row>
    <row r="2" spans="1:30" s="77" customFormat="1" ht="17.25" customHeight="1" x14ac:dyDescent="0.25">
      <c r="A2" s="71"/>
      <c r="B2" s="71"/>
      <c r="C2" s="72"/>
      <c r="D2" s="72"/>
      <c r="E2" s="72"/>
      <c r="F2" s="73"/>
      <c r="G2" s="72"/>
      <c r="H2" s="72"/>
      <c r="I2" s="73"/>
      <c r="J2" s="72"/>
      <c r="K2" s="72"/>
      <c r="L2" s="72"/>
      <c r="M2" s="74"/>
      <c r="N2" s="75" t="s">
        <v>176</v>
      </c>
      <c r="O2" s="75"/>
      <c r="P2" s="76" t="s">
        <v>177</v>
      </c>
      <c r="Q2" s="76"/>
      <c r="R2" s="76"/>
      <c r="AB2" s="78"/>
    </row>
    <row r="3" spans="1:30" s="77" customFormat="1" ht="17.25" customHeight="1" x14ac:dyDescent="0.25">
      <c r="A3" s="71"/>
      <c r="B3" s="71"/>
      <c r="C3" s="72"/>
      <c r="D3" s="72"/>
      <c r="E3" s="72"/>
      <c r="F3" s="73"/>
      <c r="G3" s="72"/>
      <c r="H3" s="72"/>
      <c r="I3" s="73"/>
      <c r="J3" s="72"/>
      <c r="K3" s="72"/>
      <c r="L3" s="72"/>
      <c r="M3" s="74"/>
      <c r="N3" s="75" t="s">
        <v>178</v>
      </c>
      <c r="O3" s="75"/>
      <c r="P3" s="75" t="s">
        <v>179</v>
      </c>
      <c r="Q3" s="75"/>
      <c r="R3" s="75"/>
      <c r="AB3" s="78"/>
    </row>
    <row r="4" spans="1:30" s="77" customFormat="1" ht="20.100000000000001" customHeight="1" x14ac:dyDescent="0.25">
      <c r="A4" s="71"/>
      <c r="B4" s="71"/>
      <c r="C4" s="72"/>
      <c r="D4" s="72"/>
      <c r="E4" s="72"/>
      <c r="F4" s="73"/>
      <c r="G4" s="72"/>
      <c r="H4" s="72"/>
      <c r="I4" s="73"/>
      <c r="J4" s="72"/>
      <c r="K4" s="72"/>
      <c r="L4" s="72"/>
      <c r="M4" s="74"/>
      <c r="N4" s="75" t="s">
        <v>180</v>
      </c>
      <c r="O4" s="75"/>
      <c r="P4" s="75" t="s">
        <v>181</v>
      </c>
      <c r="Q4" s="75"/>
      <c r="R4" s="75"/>
      <c r="AB4" s="78"/>
    </row>
    <row r="5" spans="1:30" s="77" customFormat="1" ht="20.100000000000001" customHeight="1" x14ac:dyDescent="0.25">
      <c r="A5" s="79" t="s">
        <v>182</v>
      </c>
      <c r="B5" s="80"/>
      <c r="C5" s="80"/>
      <c r="D5" s="79"/>
      <c r="E5" s="79"/>
      <c r="F5" s="81" t="s">
        <v>183</v>
      </c>
      <c r="G5" s="79"/>
      <c r="H5" s="79"/>
      <c r="I5" s="81"/>
      <c r="J5" s="79"/>
      <c r="K5" s="79"/>
      <c r="L5" s="79"/>
      <c r="M5" s="82"/>
      <c r="N5" s="75" t="s">
        <v>184</v>
      </c>
      <c r="O5" s="75"/>
      <c r="P5" s="75" t="s">
        <v>185</v>
      </c>
      <c r="Q5" s="75"/>
      <c r="R5" s="75"/>
      <c r="S5" s="83" t="s">
        <v>186</v>
      </c>
      <c r="T5" s="83"/>
      <c r="U5" s="83"/>
      <c r="V5" s="83"/>
      <c r="W5" s="83"/>
      <c r="X5" s="83"/>
      <c r="Y5" s="83"/>
      <c r="Z5" s="83"/>
      <c r="AA5" s="83"/>
      <c r="AB5" s="84" t="s">
        <v>187</v>
      </c>
      <c r="AC5" s="84"/>
      <c r="AD5" s="85"/>
    </row>
    <row r="6" spans="1:30" s="7" customFormat="1" ht="27.6" customHeight="1" x14ac:dyDescent="0.25">
      <c r="A6" s="1" t="s">
        <v>0</v>
      </c>
      <c r="B6" s="2" t="s">
        <v>1</v>
      </c>
      <c r="C6" s="2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4" t="s">
        <v>7</v>
      </c>
      <c r="I6" s="4" t="s">
        <v>8</v>
      </c>
      <c r="J6" s="3" t="s">
        <v>9</v>
      </c>
      <c r="K6" s="3" t="s">
        <v>10</v>
      </c>
      <c r="L6" s="3" t="s">
        <v>11</v>
      </c>
      <c r="M6" s="5" t="s">
        <v>12</v>
      </c>
      <c r="N6" s="3" t="s">
        <v>188</v>
      </c>
      <c r="O6" s="3" t="s">
        <v>14</v>
      </c>
      <c r="P6" s="6" t="s">
        <v>15</v>
      </c>
      <c r="Q6" s="6" t="s">
        <v>16</v>
      </c>
      <c r="R6" s="6" t="s">
        <v>17</v>
      </c>
      <c r="S6" s="6" t="s">
        <v>18</v>
      </c>
      <c r="T6" s="6" t="s">
        <v>19</v>
      </c>
      <c r="U6" s="6" t="s">
        <v>20</v>
      </c>
      <c r="V6" s="6" t="s">
        <v>21</v>
      </c>
      <c r="W6" s="6" t="s">
        <v>20</v>
      </c>
      <c r="X6" s="6" t="s">
        <v>189</v>
      </c>
      <c r="Y6" s="6" t="s">
        <v>20</v>
      </c>
      <c r="Z6" s="6" t="s">
        <v>190</v>
      </c>
      <c r="AA6" s="6" t="s">
        <v>20</v>
      </c>
      <c r="AB6" s="8" t="s">
        <v>191</v>
      </c>
      <c r="AC6" s="8" t="s">
        <v>192</v>
      </c>
      <c r="AD6" s="8" t="s">
        <v>193</v>
      </c>
    </row>
    <row r="7" spans="1:30" s="28" customFormat="1" ht="33.9" customHeight="1" x14ac:dyDescent="0.25">
      <c r="A7" s="29">
        <v>1</v>
      </c>
      <c r="B7" s="24"/>
      <c r="C7" s="24" t="s">
        <v>35</v>
      </c>
      <c r="D7" s="34" t="s">
        <v>36</v>
      </c>
      <c r="E7" s="18"/>
      <c r="F7" s="86" t="s">
        <v>22</v>
      </c>
      <c r="G7" s="87"/>
      <c r="H7" s="23"/>
      <c r="I7" s="24" t="s">
        <v>37</v>
      </c>
      <c r="J7" s="25"/>
      <c r="K7" s="25" t="s">
        <v>23</v>
      </c>
      <c r="L7" s="26" t="s">
        <v>33</v>
      </c>
      <c r="M7" s="26" t="s">
        <v>38</v>
      </c>
      <c r="N7" s="26" t="s">
        <v>194</v>
      </c>
      <c r="O7" s="18">
        <v>1</v>
      </c>
      <c r="P7" s="18">
        <f t="shared" ref="P7:P38" si="0">30000*O7</f>
        <v>30000</v>
      </c>
      <c r="Q7" s="18"/>
      <c r="R7" s="18"/>
      <c r="S7" s="27" t="s">
        <v>39</v>
      </c>
      <c r="T7" s="27" t="s">
        <v>51</v>
      </c>
      <c r="U7" s="27"/>
      <c r="V7" s="27" t="s">
        <v>40</v>
      </c>
      <c r="W7" s="27">
        <v>165000</v>
      </c>
      <c r="X7" s="27"/>
      <c r="Y7" s="27"/>
      <c r="Z7" s="27"/>
      <c r="AA7" s="27"/>
      <c r="AB7" s="27" t="s">
        <v>195</v>
      </c>
      <c r="AC7" s="88" t="s">
        <v>196</v>
      </c>
      <c r="AD7" s="27" t="s">
        <v>197</v>
      </c>
    </row>
    <row r="8" spans="1:30" s="28" customFormat="1" ht="33.9" customHeight="1" x14ac:dyDescent="0.25">
      <c r="A8" s="29">
        <v>2</v>
      </c>
      <c r="B8" s="24"/>
      <c r="C8" s="24" t="s">
        <v>41</v>
      </c>
      <c r="D8" s="34" t="s">
        <v>42</v>
      </c>
      <c r="E8" s="18"/>
      <c r="F8" s="86" t="s">
        <v>22</v>
      </c>
      <c r="G8" s="87"/>
      <c r="H8" s="23"/>
      <c r="I8" s="24" t="s">
        <v>43</v>
      </c>
      <c r="J8" s="25"/>
      <c r="K8" s="25" t="s">
        <v>23</v>
      </c>
      <c r="L8" s="26" t="s">
        <v>33</v>
      </c>
      <c r="M8" s="26" t="s">
        <v>38</v>
      </c>
      <c r="N8" s="26" t="s">
        <v>194</v>
      </c>
      <c r="O8" s="18">
        <v>1</v>
      </c>
      <c r="P8" s="18">
        <f t="shared" si="0"/>
        <v>30000</v>
      </c>
      <c r="Q8" s="18"/>
      <c r="R8" s="18"/>
      <c r="S8" s="27" t="s">
        <v>39</v>
      </c>
      <c r="T8" s="27" t="s">
        <v>51</v>
      </c>
      <c r="U8" s="27"/>
      <c r="V8" s="27" t="s">
        <v>40</v>
      </c>
      <c r="W8" s="27">
        <v>85000</v>
      </c>
      <c r="X8" s="27"/>
      <c r="Y8" s="27"/>
      <c r="Z8" s="27"/>
      <c r="AA8" s="27"/>
      <c r="AB8" s="27" t="s">
        <v>195</v>
      </c>
      <c r="AC8" s="88" t="s">
        <v>196</v>
      </c>
      <c r="AD8" s="27" t="s">
        <v>197</v>
      </c>
    </row>
    <row r="9" spans="1:30" s="28" customFormat="1" ht="33.9" customHeight="1" x14ac:dyDescent="0.25">
      <c r="A9" s="29">
        <v>3</v>
      </c>
      <c r="B9" s="24"/>
      <c r="C9" s="24" t="s">
        <v>48</v>
      </c>
      <c r="D9" s="87" t="s">
        <v>49</v>
      </c>
      <c r="E9" s="18"/>
      <c r="F9" s="86" t="s">
        <v>22</v>
      </c>
      <c r="G9" s="87"/>
      <c r="H9" s="23"/>
      <c r="I9" s="24" t="s">
        <v>50</v>
      </c>
      <c r="J9" s="25"/>
      <c r="K9" s="25" t="s">
        <v>23</v>
      </c>
      <c r="L9" s="26" t="s">
        <v>24</v>
      </c>
      <c r="M9" s="26" t="s">
        <v>38</v>
      </c>
      <c r="N9" s="26" t="s">
        <v>194</v>
      </c>
      <c r="O9" s="18">
        <v>1</v>
      </c>
      <c r="P9" s="18">
        <f t="shared" si="0"/>
        <v>30000</v>
      </c>
      <c r="Q9" s="18"/>
      <c r="R9" s="18"/>
      <c r="S9" s="27" t="s">
        <v>39</v>
      </c>
      <c r="T9" s="27" t="s">
        <v>51</v>
      </c>
      <c r="U9" s="27">
        <f>26000/1.03</f>
        <v>25242.718446601943</v>
      </c>
      <c r="V9" s="27" t="s">
        <v>52</v>
      </c>
      <c r="W9" s="27">
        <v>65000</v>
      </c>
      <c r="X9" s="27" t="s">
        <v>198</v>
      </c>
      <c r="Y9" s="27">
        <f>14500/1.03</f>
        <v>14077.669902912621</v>
      </c>
      <c r="Z9" s="27" t="s">
        <v>199</v>
      </c>
      <c r="AA9" s="27">
        <f>23100/1.13</f>
        <v>20442.477876106197</v>
      </c>
      <c r="AB9" s="27" t="s">
        <v>200</v>
      </c>
      <c r="AC9" s="88" t="s">
        <v>196</v>
      </c>
      <c r="AD9" s="27" t="s">
        <v>201</v>
      </c>
    </row>
    <row r="10" spans="1:30" s="28" customFormat="1" ht="33.9" customHeight="1" x14ac:dyDescent="0.25">
      <c r="A10" s="29">
        <v>4</v>
      </c>
      <c r="B10" s="24"/>
      <c r="C10" s="24" t="s">
        <v>57</v>
      </c>
      <c r="D10" s="87" t="s">
        <v>58</v>
      </c>
      <c r="E10" s="18"/>
      <c r="F10" s="86"/>
      <c r="G10" s="87"/>
      <c r="H10" s="23"/>
      <c r="I10" s="24" t="s">
        <v>50</v>
      </c>
      <c r="J10" s="25"/>
      <c r="K10" s="25" t="s">
        <v>59</v>
      </c>
      <c r="L10" s="26" t="s">
        <v>24</v>
      </c>
      <c r="M10" s="26" t="s">
        <v>38</v>
      </c>
      <c r="N10" s="26" t="s">
        <v>194</v>
      </c>
      <c r="O10" s="18">
        <v>1</v>
      </c>
      <c r="P10" s="18">
        <f t="shared" si="0"/>
        <v>30000</v>
      </c>
      <c r="Q10" s="18"/>
      <c r="R10" s="18"/>
      <c r="S10" s="27" t="s">
        <v>39</v>
      </c>
      <c r="T10" s="27" t="s">
        <v>60</v>
      </c>
      <c r="U10" s="27">
        <f>18000/1.03</f>
        <v>17475.728155339806</v>
      </c>
      <c r="V10" s="27" t="s">
        <v>52</v>
      </c>
      <c r="W10" s="27">
        <v>50000</v>
      </c>
      <c r="X10" s="27" t="s">
        <v>198</v>
      </c>
      <c r="Y10" s="27">
        <f>11000/1.03</f>
        <v>10679.611650485436</v>
      </c>
      <c r="Z10" s="27" t="s">
        <v>199</v>
      </c>
      <c r="AA10" s="27">
        <f>15200/1.13</f>
        <v>13451.327433628319</v>
      </c>
      <c r="AB10" s="27" t="s">
        <v>200</v>
      </c>
      <c r="AC10" s="88" t="s">
        <v>196</v>
      </c>
      <c r="AD10" s="27" t="s">
        <v>201</v>
      </c>
    </row>
    <row r="11" spans="1:30" s="28" customFormat="1" ht="33.9" customHeight="1" x14ac:dyDescent="0.25">
      <c r="A11" s="29">
        <v>5</v>
      </c>
      <c r="B11" s="24"/>
      <c r="C11" s="24" t="s">
        <v>64</v>
      </c>
      <c r="D11" s="87" t="s">
        <v>65</v>
      </c>
      <c r="E11" s="18"/>
      <c r="F11" s="86" t="s">
        <v>22</v>
      </c>
      <c r="G11" s="87"/>
      <c r="H11" s="23"/>
      <c r="I11" s="24" t="s">
        <v>50</v>
      </c>
      <c r="J11" s="25"/>
      <c r="K11" s="25" t="s">
        <v>59</v>
      </c>
      <c r="L11" s="26" t="s">
        <v>24</v>
      </c>
      <c r="M11" s="26" t="s">
        <v>38</v>
      </c>
      <c r="N11" s="26" t="s">
        <v>194</v>
      </c>
      <c r="O11" s="18">
        <v>1</v>
      </c>
      <c r="P11" s="18">
        <f t="shared" si="0"/>
        <v>30000</v>
      </c>
      <c r="Q11" s="18"/>
      <c r="R11" s="18"/>
      <c r="S11" s="27" t="s">
        <v>39</v>
      </c>
      <c r="T11" s="27" t="s">
        <v>60</v>
      </c>
      <c r="U11" s="27">
        <v>17475.728155339806</v>
      </c>
      <c r="V11" s="27" t="s">
        <v>52</v>
      </c>
      <c r="W11" s="89">
        <v>65000</v>
      </c>
      <c r="X11" s="68" t="s">
        <v>198</v>
      </c>
      <c r="Y11" s="89">
        <f>15500/1.03</f>
        <v>15048.543689320388</v>
      </c>
      <c r="Z11" s="68" t="s">
        <v>199</v>
      </c>
      <c r="AA11" s="68">
        <f>24900/1.13</f>
        <v>22035.398230088496</v>
      </c>
      <c r="AB11" s="27" t="s">
        <v>200</v>
      </c>
      <c r="AC11" s="88" t="s">
        <v>196</v>
      </c>
      <c r="AD11" s="27" t="s">
        <v>201</v>
      </c>
    </row>
    <row r="12" spans="1:30" s="28" customFormat="1" ht="33.9" customHeight="1" x14ac:dyDescent="0.25">
      <c r="A12" s="29">
        <v>6</v>
      </c>
      <c r="B12" s="24"/>
      <c r="C12" s="24" t="s">
        <v>68</v>
      </c>
      <c r="D12" s="87" t="s">
        <v>69</v>
      </c>
      <c r="E12" s="24" t="s">
        <v>23</v>
      </c>
      <c r="F12" s="86" t="s">
        <v>22</v>
      </c>
      <c r="G12" s="30"/>
      <c r="H12" s="31"/>
      <c r="I12" s="24" t="s">
        <v>50</v>
      </c>
      <c r="J12" s="25"/>
      <c r="K12" s="25" t="s">
        <v>59</v>
      </c>
      <c r="L12" s="26" t="s">
        <v>24</v>
      </c>
      <c r="M12" s="26" t="s">
        <v>38</v>
      </c>
      <c r="N12" s="26" t="s">
        <v>194</v>
      </c>
      <c r="O12" s="18">
        <v>1</v>
      </c>
      <c r="P12" s="18">
        <f t="shared" si="0"/>
        <v>30000</v>
      </c>
      <c r="Q12" s="18"/>
      <c r="R12" s="18"/>
      <c r="S12" s="27" t="s">
        <v>39</v>
      </c>
      <c r="T12" s="27" t="s">
        <v>60</v>
      </c>
      <c r="U12" s="27">
        <v>17475.728155339806</v>
      </c>
      <c r="V12" s="27" t="s">
        <v>52</v>
      </c>
      <c r="W12" s="69"/>
      <c r="X12" s="90"/>
      <c r="Y12" s="91"/>
      <c r="Z12" s="90"/>
      <c r="AA12" s="90"/>
      <c r="AB12" s="27" t="s">
        <v>200</v>
      </c>
      <c r="AC12" s="88" t="s">
        <v>196</v>
      </c>
      <c r="AD12" s="27" t="s">
        <v>201</v>
      </c>
    </row>
    <row r="13" spans="1:30" s="28" customFormat="1" ht="33.9" customHeight="1" x14ac:dyDescent="0.25">
      <c r="A13" s="29">
        <v>7</v>
      </c>
      <c r="B13" s="24" t="s">
        <v>70</v>
      </c>
      <c r="C13" s="24" t="s">
        <v>71</v>
      </c>
      <c r="D13" s="87" t="s">
        <v>72</v>
      </c>
      <c r="E13" s="18"/>
      <c r="F13" s="86" t="s">
        <v>22</v>
      </c>
      <c r="G13" s="87"/>
      <c r="H13" s="23" t="s">
        <v>73</v>
      </c>
      <c r="I13" s="34" t="s">
        <v>74</v>
      </c>
      <c r="J13" s="25"/>
      <c r="K13" s="25" t="s">
        <v>23</v>
      </c>
      <c r="L13" s="26" t="s">
        <v>24</v>
      </c>
      <c r="M13" s="26" t="str">
        <f>VLOOKUP(C13,[1]外购件开发申请单!$C$8:$L$148,10,0)</f>
        <v>刘志富</v>
      </c>
      <c r="N13" s="26" t="s">
        <v>194</v>
      </c>
      <c r="O13" s="18">
        <v>2</v>
      </c>
      <c r="P13" s="18">
        <f t="shared" si="0"/>
        <v>60000</v>
      </c>
      <c r="Q13" s="18" t="s">
        <v>25</v>
      </c>
      <c r="R13" s="18" t="s">
        <v>29</v>
      </c>
      <c r="S13" s="27" t="s">
        <v>39</v>
      </c>
      <c r="T13" s="27" t="s">
        <v>60</v>
      </c>
      <c r="U13" s="27">
        <f>5000/1.3</f>
        <v>3846.1538461538462</v>
      </c>
      <c r="V13" s="27" t="s">
        <v>52</v>
      </c>
      <c r="W13" s="27">
        <v>15000</v>
      </c>
      <c r="X13" s="27" t="s">
        <v>198</v>
      </c>
      <c r="Y13" s="27">
        <f>4200/1.03</f>
        <v>4077.6699029126212</v>
      </c>
      <c r="Z13" s="27" t="s">
        <v>199</v>
      </c>
      <c r="AA13" s="27">
        <f>7800/1.13</f>
        <v>6902.6548672566378</v>
      </c>
      <c r="AB13" s="27" t="s">
        <v>200</v>
      </c>
      <c r="AC13" s="88" t="s">
        <v>202</v>
      </c>
      <c r="AD13" s="27" t="s">
        <v>201</v>
      </c>
    </row>
    <row r="14" spans="1:30" s="28" customFormat="1" ht="33.9" customHeight="1" x14ac:dyDescent="0.25">
      <c r="A14" s="29">
        <v>8</v>
      </c>
      <c r="B14" s="24" t="s">
        <v>75</v>
      </c>
      <c r="C14" s="24" t="s">
        <v>76</v>
      </c>
      <c r="D14" s="87" t="s">
        <v>77</v>
      </c>
      <c r="E14" s="18"/>
      <c r="F14" s="86" t="s">
        <v>22</v>
      </c>
      <c r="G14" s="87"/>
      <c r="H14" s="23" t="s">
        <v>73</v>
      </c>
      <c r="I14" s="34" t="s">
        <v>78</v>
      </c>
      <c r="J14" s="25"/>
      <c r="K14" s="25" t="s">
        <v>23</v>
      </c>
      <c r="L14" s="26" t="s">
        <v>24</v>
      </c>
      <c r="M14" s="26" t="str">
        <f>VLOOKUP(C14,[1]外购件开发申请单!$C$8:$L$148,10,0)</f>
        <v>刘志富</v>
      </c>
      <c r="N14" s="26" t="s">
        <v>194</v>
      </c>
      <c r="O14" s="18">
        <v>1</v>
      </c>
      <c r="P14" s="18">
        <f t="shared" si="0"/>
        <v>30000</v>
      </c>
      <c r="Q14" s="18" t="s">
        <v>25</v>
      </c>
      <c r="R14" s="18" t="s">
        <v>29</v>
      </c>
      <c r="S14" s="27" t="s">
        <v>203</v>
      </c>
      <c r="T14" s="27" t="s">
        <v>60</v>
      </c>
      <c r="U14" s="27">
        <f>12000/1.03</f>
        <v>11650.485436893203</v>
      </c>
      <c r="V14" s="27" t="s">
        <v>52</v>
      </c>
      <c r="W14" s="27">
        <v>50000</v>
      </c>
      <c r="X14" s="27" t="s">
        <v>198</v>
      </c>
      <c r="Y14" s="27">
        <f>11000/1.03</f>
        <v>10679.611650485436</v>
      </c>
      <c r="Z14" s="27" t="s">
        <v>199</v>
      </c>
      <c r="AA14" s="27">
        <f>22600/1.13</f>
        <v>20000.000000000004</v>
      </c>
      <c r="AB14" s="27" t="s">
        <v>200</v>
      </c>
      <c r="AC14" s="88" t="s">
        <v>202</v>
      </c>
      <c r="AD14" s="27" t="s">
        <v>201</v>
      </c>
    </row>
    <row r="15" spans="1:30" s="28" customFormat="1" ht="33.9" customHeight="1" x14ac:dyDescent="0.25">
      <c r="A15" s="29">
        <v>9</v>
      </c>
      <c r="B15" s="24"/>
      <c r="C15" s="24" t="s">
        <v>83</v>
      </c>
      <c r="D15" s="87" t="s">
        <v>84</v>
      </c>
      <c r="E15" s="35"/>
      <c r="F15" s="86" t="s">
        <v>22</v>
      </c>
      <c r="G15" s="87"/>
      <c r="H15" s="23" t="s">
        <v>73</v>
      </c>
      <c r="I15" s="36" t="s">
        <v>78</v>
      </c>
      <c r="J15" s="25"/>
      <c r="K15" s="25" t="s">
        <v>23</v>
      </c>
      <c r="L15" s="26" t="s">
        <v>24</v>
      </c>
      <c r="M15" s="26" t="s">
        <v>38</v>
      </c>
      <c r="N15" s="26" t="s">
        <v>194</v>
      </c>
      <c r="O15" s="18">
        <v>1</v>
      </c>
      <c r="P15" s="18">
        <f t="shared" si="0"/>
        <v>30000</v>
      </c>
      <c r="Q15" s="18"/>
      <c r="R15" s="18"/>
      <c r="S15" s="27" t="s">
        <v>39</v>
      </c>
      <c r="T15" s="27" t="s">
        <v>60</v>
      </c>
      <c r="U15" s="27">
        <v>59223.300970873788</v>
      </c>
      <c r="V15" s="27" t="s">
        <v>52</v>
      </c>
      <c r="W15" s="27">
        <v>230000</v>
      </c>
      <c r="X15" s="27"/>
      <c r="Y15" s="27"/>
      <c r="Z15" s="27"/>
      <c r="AA15" s="27"/>
      <c r="AB15" s="27" t="s">
        <v>51</v>
      </c>
      <c r="AC15" s="88" t="s">
        <v>202</v>
      </c>
      <c r="AD15" s="27" t="s">
        <v>197</v>
      </c>
    </row>
    <row r="16" spans="1:30" s="28" customFormat="1" ht="33.9" customHeight="1" x14ac:dyDescent="0.25">
      <c r="A16" s="29">
        <v>10</v>
      </c>
      <c r="B16" s="92"/>
      <c r="C16" s="92" t="s">
        <v>204</v>
      </c>
      <c r="D16" s="87" t="s">
        <v>88</v>
      </c>
      <c r="E16" s="18"/>
      <c r="F16" s="86" t="s">
        <v>22</v>
      </c>
      <c r="G16" s="87"/>
      <c r="H16" s="23" t="s">
        <v>73</v>
      </c>
      <c r="I16" s="36" t="s">
        <v>50</v>
      </c>
      <c r="J16" s="25"/>
      <c r="K16" s="25" t="s">
        <v>23</v>
      </c>
      <c r="L16" s="26" t="s">
        <v>24</v>
      </c>
      <c r="M16" s="26" t="s">
        <v>38</v>
      </c>
      <c r="N16" s="26" t="s">
        <v>194</v>
      </c>
      <c r="O16" s="18">
        <v>2</v>
      </c>
      <c r="P16" s="18">
        <f t="shared" si="0"/>
        <v>60000</v>
      </c>
      <c r="Q16" s="18"/>
      <c r="R16" s="18"/>
      <c r="S16" s="27" t="s">
        <v>39</v>
      </c>
      <c r="T16" s="27" t="s">
        <v>60</v>
      </c>
      <c r="U16" s="27">
        <v>13592.233009708738</v>
      </c>
      <c r="V16" s="27" t="s">
        <v>52</v>
      </c>
      <c r="W16" s="27">
        <v>52000</v>
      </c>
      <c r="X16" s="27" t="s">
        <v>198</v>
      </c>
      <c r="Y16" s="27">
        <f>12500/1.03</f>
        <v>12135.922330097086</v>
      </c>
      <c r="Z16" s="27" t="s">
        <v>199</v>
      </c>
      <c r="AA16" s="27">
        <f>16100/1.13</f>
        <v>14247.787610619471</v>
      </c>
      <c r="AB16" s="27" t="s">
        <v>200</v>
      </c>
      <c r="AC16" s="88" t="s">
        <v>202</v>
      </c>
      <c r="AD16" s="27" t="s">
        <v>201</v>
      </c>
    </row>
    <row r="17" spans="1:31" s="28" customFormat="1" ht="33.9" customHeight="1" x14ac:dyDescent="0.25">
      <c r="A17" s="29">
        <v>11</v>
      </c>
      <c r="B17" s="92"/>
      <c r="C17" s="92" t="s">
        <v>93</v>
      </c>
      <c r="D17" s="87" t="s">
        <v>94</v>
      </c>
      <c r="E17" s="18"/>
      <c r="F17" s="86" t="s">
        <v>22</v>
      </c>
      <c r="G17" s="87"/>
      <c r="H17" s="23" t="s">
        <v>73</v>
      </c>
      <c r="I17" s="36" t="s">
        <v>50</v>
      </c>
      <c r="J17" s="25"/>
      <c r="K17" s="25" t="s">
        <v>23</v>
      </c>
      <c r="L17" s="26" t="s">
        <v>24</v>
      </c>
      <c r="M17" s="26" t="s">
        <v>38</v>
      </c>
      <c r="N17" s="26" t="s">
        <v>205</v>
      </c>
      <c r="O17" s="18">
        <v>1</v>
      </c>
      <c r="P17" s="18">
        <f t="shared" si="0"/>
        <v>30000</v>
      </c>
      <c r="Q17" s="18"/>
      <c r="R17" s="18"/>
      <c r="S17" s="27" t="s">
        <v>39</v>
      </c>
      <c r="T17" s="27" t="s">
        <v>60</v>
      </c>
      <c r="U17" s="27">
        <f>14000/1.03</f>
        <v>13592.233009708738</v>
      </c>
      <c r="V17" s="27" t="s">
        <v>52</v>
      </c>
      <c r="W17" s="27">
        <v>52000</v>
      </c>
      <c r="X17" s="27" t="s">
        <v>198</v>
      </c>
      <c r="Y17" s="27">
        <f>12500/1.03</f>
        <v>12135.922330097086</v>
      </c>
      <c r="Z17" s="27" t="s">
        <v>199</v>
      </c>
      <c r="AA17" s="27">
        <f>16100/1.13</f>
        <v>14247.787610619471</v>
      </c>
      <c r="AB17" s="27" t="s">
        <v>200</v>
      </c>
      <c r="AC17" s="88" t="s">
        <v>202</v>
      </c>
      <c r="AD17" s="27" t="s">
        <v>201</v>
      </c>
    </row>
    <row r="18" spans="1:31" s="28" customFormat="1" ht="33.9" customHeight="1" x14ac:dyDescent="0.25">
      <c r="A18" s="29">
        <v>12</v>
      </c>
      <c r="B18" s="92"/>
      <c r="C18" s="92" t="s">
        <v>98</v>
      </c>
      <c r="D18" s="87" t="s">
        <v>99</v>
      </c>
      <c r="E18" s="18"/>
      <c r="F18" s="86" t="s">
        <v>22</v>
      </c>
      <c r="G18" s="87"/>
      <c r="H18" s="23" t="s">
        <v>73</v>
      </c>
      <c r="I18" s="36" t="s">
        <v>50</v>
      </c>
      <c r="J18" s="25"/>
      <c r="K18" s="25" t="s">
        <v>59</v>
      </c>
      <c r="L18" s="26" t="s">
        <v>24</v>
      </c>
      <c r="M18" s="26" t="s">
        <v>38</v>
      </c>
      <c r="N18" s="26" t="s">
        <v>205</v>
      </c>
      <c r="O18" s="18">
        <v>1</v>
      </c>
      <c r="P18" s="18">
        <f t="shared" si="0"/>
        <v>30000</v>
      </c>
      <c r="Q18" s="18"/>
      <c r="R18" s="18"/>
      <c r="S18" s="27" t="s">
        <v>39</v>
      </c>
      <c r="T18" s="27" t="s">
        <v>60</v>
      </c>
      <c r="U18" s="27">
        <f>18000/1.03</f>
        <v>17475.728155339806</v>
      </c>
      <c r="V18" s="27" t="s">
        <v>52</v>
      </c>
      <c r="W18" s="27">
        <v>50000</v>
      </c>
      <c r="X18" s="27" t="s">
        <v>198</v>
      </c>
      <c r="Y18" s="27">
        <f>10500/1.03</f>
        <v>10194.174757281553</v>
      </c>
      <c r="Z18" s="27" t="s">
        <v>199</v>
      </c>
      <c r="AA18" s="27">
        <f>16100/1.13</f>
        <v>14247.787610619471</v>
      </c>
      <c r="AB18" s="27" t="s">
        <v>200</v>
      </c>
      <c r="AC18" s="88" t="s">
        <v>202</v>
      </c>
      <c r="AD18" s="27" t="s">
        <v>201</v>
      </c>
    </row>
    <row r="19" spans="1:31" s="28" customFormat="1" ht="33.9" customHeight="1" x14ac:dyDescent="0.25">
      <c r="A19" s="29">
        <v>13</v>
      </c>
      <c r="B19" s="92" t="s">
        <v>100</v>
      </c>
      <c r="C19" s="92" t="s">
        <v>100</v>
      </c>
      <c r="D19" s="87" t="s">
        <v>101</v>
      </c>
      <c r="E19" s="18"/>
      <c r="F19" s="86" t="s">
        <v>22</v>
      </c>
      <c r="G19" s="87"/>
      <c r="H19" s="23" t="s">
        <v>73</v>
      </c>
      <c r="I19" s="34" t="s">
        <v>50</v>
      </c>
      <c r="J19" s="25"/>
      <c r="K19" s="25" t="s">
        <v>23</v>
      </c>
      <c r="L19" s="26" t="s">
        <v>24</v>
      </c>
      <c r="M19" s="26" t="str">
        <f>VLOOKUP(C19,[1]外购件开发申请单!$C$8:$L$148,10,0)</f>
        <v>刘志富</v>
      </c>
      <c r="N19" s="26" t="s">
        <v>205</v>
      </c>
      <c r="O19" s="18">
        <v>1</v>
      </c>
      <c r="P19" s="18">
        <f t="shared" si="0"/>
        <v>30000</v>
      </c>
      <c r="Q19" s="18" t="s">
        <v>25</v>
      </c>
      <c r="R19" s="18" t="s">
        <v>29</v>
      </c>
      <c r="S19" s="27" t="s">
        <v>206</v>
      </c>
      <c r="T19" s="27" t="s">
        <v>60</v>
      </c>
      <c r="U19" s="27">
        <f>25500/1.03</f>
        <v>24757.281553398057</v>
      </c>
      <c r="V19" s="27" t="s">
        <v>52</v>
      </c>
      <c r="W19" s="27">
        <v>210000</v>
      </c>
      <c r="X19" s="27"/>
      <c r="Y19" s="27"/>
      <c r="Z19" s="27"/>
      <c r="AA19" s="27"/>
      <c r="AB19" s="27" t="s">
        <v>51</v>
      </c>
      <c r="AC19" s="88" t="s">
        <v>202</v>
      </c>
      <c r="AD19" s="27" t="s">
        <v>197</v>
      </c>
    </row>
    <row r="20" spans="1:31" s="28" customFormat="1" ht="33.9" customHeight="1" x14ac:dyDescent="0.25">
      <c r="A20" s="29">
        <v>14</v>
      </c>
      <c r="B20" s="92"/>
      <c r="C20" s="92" t="s">
        <v>105</v>
      </c>
      <c r="D20" s="87" t="s">
        <v>106</v>
      </c>
      <c r="E20" s="18"/>
      <c r="F20" s="86" t="s">
        <v>22</v>
      </c>
      <c r="G20" s="87"/>
      <c r="H20" s="23" t="s">
        <v>73</v>
      </c>
      <c r="I20" s="34" t="s">
        <v>50</v>
      </c>
      <c r="J20" s="25"/>
      <c r="K20" s="25" t="s">
        <v>59</v>
      </c>
      <c r="L20" s="26" t="s">
        <v>24</v>
      </c>
      <c r="M20" s="26" t="s">
        <v>38</v>
      </c>
      <c r="N20" s="26" t="s">
        <v>205</v>
      </c>
      <c r="O20" s="18">
        <v>1</v>
      </c>
      <c r="P20" s="18">
        <f t="shared" si="0"/>
        <v>30000</v>
      </c>
      <c r="Q20" s="18"/>
      <c r="R20" s="18"/>
      <c r="S20" s="27" t="s">
        <v>39</v>
      </c>
      <c r="T20" s="27" t="s">
        <v>60</v>
      </c>
      <c r="U20" s="27">
        <f>19000/1.03</f>
        <v>18446.601941747573</v>
      </c>
      <c r="V20" s="27" t="s">
        <v>40</v>
      </c>
      <c r="W20" s="27">
        <v>50000</v>
      </c>
      <c r="X20" s="27" t="s">
        <v>198</v>
      </c>
      <c r="Y20" s="27">
        <f>12000/1.03</f>
        <v>11650.485436893203</v>
      </c>
      <c r="Z20" s="27" t="s">
        <v>199</v>
      </c>
      <c r="AA20" s="27">
        <f>16100/1.13</f>
        <v>14247.787610619471</v>
      </c>
      <c r="AB20" s="27" t="s">
        <v>200</v>
      </c>
      <c r="AC20" s="88" t="s">
        <v>202</v>
      </c>
      <c r="AD20" s="27" t="s">
        <v>201</v>
      </c>
    </row>
    <row r="21" spans="1:31" s="28" customFormat="1" ht="33.9" customHeight="1" x14ac:dyDescent="0.25">
      <c r="A21" s="29">
        <v>15</v>
      </c>
      <c r="B21" s="92"/>
      <c r="C21" s="92" t="s">
        <v>110</v>
      </c>
      <c r="D21" s="87" t="s">
        <v>111</v>
      </c>
      <c r="E21" s="18"/>
      <c r="F21" s="86" t="s">
        <v>22</v>
      </c>
      <c r="G21" s="87"/>
      <c r="H21" s="23" t="s">
        <v>73</v>
      </c>
      <c r="I21" s="34" t="s">
        <v>50</v>
      </c>
      <c r="J21" s="25"/>
      <c r="K21" s="25" t="s">
        <v>59</v>
      </c>
      <c r="L21" s="26" t="s">
        <v>24</v>
      </c>
      <c r="M21" s="26" t="s">
        <v>38</v>
      </c>
      <c r="N21" s="26" t="s">
        <v>205</v>
      </c>
      <c r="O21" s="18">
        <v>1</v>
      </c>
      <c r="P21" s="18">
        <f t="shared" si="0"/>
        <v>30000</v>
      </c>
      <c r="Q21" s="18"/>
      <c r="R21" s="18"/>
      <c r="S21" s="27" t="s">
        <v>39</v>
      </c>
      <c r="T21" s="27" t="s">
        <v>60</v>
      </c>
      <c r="U21" s="27">
        <f>19000/1.03</f>
        <v>18446.601941747573</v>
      </c>
      <c r="V21" s="27" t="s">
        <v>40</v>
      </c>
      <c r="W21" s="27">
        <v>52000</v>
      </c>
      <c r="X21" s="27" t="s">
        <v>198</v>
      </c>
      <c r="Y21" s="27">
        <f>12000/1.03</f>
        <v>11650.485436893203</v>
      </c>
      <c r="Z21" s="27" t="s">
        <v>199</v>
      </c>
      <c r="AA21" s="27">
        <f>16100/1.13</f>
        <v>14247.787610619471</v>
      </c>
      <c r="AB21" s="27" t="s">
        <v>200</v>
      </c>
      <c r="AC21" s="88" t="s">
        <v>202</v>
      </c>
      <c r="AD21" s="27" t="s">
        <v>201</v>
      </c>
    </row>
    <row r="22" spans="1:31" s="28" customFormat="1" ht="33.9" customHeight="1" x14ac:dyDescent="0.25">
      <c r="A22" s="29">
        <v>16</v>
      </c>
      <c r="B22" s="24" t="s">
        <v>112</v>
      </c>
      <c r="C22" s="24" t="s">
        <v>113</v>
      </c>
      <c r="D22" s="87" t="s">
        <v>114</v>
      </c>
      <c r="E22" s="18"/>
      <c r="F22" s="86" t="s">
        <v>22</v>
      </c>
      <c r="G22" s="87"/>
      <c r="H22" s="23" t="s">
        <v>73</v>
      </c>
      <c r="I22" s="40" t="s">
        <v>115</v>
      </c>
      <c r="J22" s="25"/>
      <c r="K22" s="25" t="s">
        <v>23</v>
      </c>
      <c r="L22" s="26" t="s">
        <v>24</v>
      </c>
      <c r="M22" s="26" t="str">
        <f>VLOOKUP(C22,[1]外购件开发申请单!$C$8:$L$148,10,0)</f>
        <v>刘志富</v>
      </c>
      <c r="N22" s="26" t="s">
        <v>205</v>
      </c>
      <c r="O22" s="18">
        <v>1</v>
      </c>
      <c r="P22" s="18">
        <f t="shared" si="0"/>
        <v>30000</v>
      </c>
      <c r="Q22" s="18" t="s">
        <v>25</v>
      </c>
      <c r="R22" s="18" t="s">
        <v>116</v>
      </c>
      <c r="S22" s="27" t="s">
        <v>39</v>
      </c>
      <c r="T22" s="27" t="s">
        <v>60</v>
      </c>
      <c r="U22" s="27">
        <f>30500/1.03</f>
        <v>29611.650485436894</v>
      </c>
      <c r="V22" s="27" t="s">
        <v>40</v>
      </c>
      <c r="W22" s="27">
        <v>125000</v>
      </c>
      <c r="X22" s="27"/>
      <c r="Y22" s="27"/>
      <c r="Z22" s="27"/>
      <c r="AA22" s="27"/>
      <c r="AB22" s="27" t="s">
        <v>60</v>
      </c>
      <c r="AC22" s="88" t="s">
        <v>202</v>
      </c>
      <c r="AD22" s="27" t="s">
        <v>197</v>
      </c>
    </row>
    <row r="23" spans="1:31" s="28" customFormat="1" ht="33.9" customHeight="1" x14ac:dyDescent="0.25">
      <c r="A23" s="29">
        <v>17</v>
      </c>
      <c r="B23" s="92"/>
      <c r="C23" s="92" t="s">
        <v>120</v>
      </c>
      <c r="D23" s="87" t="s">
        <v>121</v>
      </c>
      <c r="E23" s="18"/>
      <c r="F23" s="86" t="s">
        <v>22</v>
      </c>
      <c r="G23" s="87"/>
      <c r="H23" s="23" t="s">
        <v>73</v>
      </c>
      <c r="I23" s="40" t="s">
        <v>122</v>
      </c>
      <c r="J23" s="25"/>
      <c r="K23" s="25" t="s">
        <v>23</v>
      </c>
      <c r="L23" s="26" t="s">
        <v>24</v>
      </c>
      <c r="M23" s="26" t="s">
        <v>38</v>
      </c>
      <c r="N23" s="26" t="s">
        <v>205</v>
      </c>
      <c r="O23" s="18">
        <v>1</v>
      </c>
      <c r="P23" s="18">
        <f t="shared" si="0"/>
        <v>30000</v>
      </c>
      <c r="Q23" s="18" t="s">
        <v>25</v>
      </c>
      <c r="R23" s="18" t="s">
        <v>116</v>
      </c>
      <c r="S23" s="27" t="s">
        <v>39</v>
      </c>
      <c r="T23" s="27" t="s">
        <v>60</v>
      </c>
      <c r="U23" s="27">
        <f>4500/1.03</f>
        <v>4368.9320388349515</v>
      </c>
      <c r="V23" s="27" t="s">
        <v>40</v>
      </c>
      <c r="W23" s="27">
        <v>30000</v>
      </c>
      <c r="X23" s="27" t="s">
        <v>198</v>
      </c>
      <c r="Y23" s="27">
        <f>3500/1.03</f>
        <v>3398.0582524271845</v>
      </c>
      <c r="Z23" s="27" t="s">
        <v>199</v>
      </c>
      <c r="AA23" s="93">
        <v>7000</v>
      </c>
      <c r="AB23" s="27" t="s">
        <v>200</v>
      </c>
      <c r="AC23" s="88" t="s">
        <v>202</v>
      </c>
      <c r="AD23" s="27" t="s">
        <v>201</v>
      </c>
    </row>
    <row r="24" spans="1:31" s="17" customFormat="1" ht="33.9" customHeight="1" x14ac:dyDescent="0.25">
      <c r="A24" s="94">
        <v>18</v>
      </c>
      <c r="B24" s="13" t="s">
        <v>207</v>
      </c>
      <c r="C24" s="13" t="s">
        <v>208</v>
      </c>
      <c r="D24" s="95" t="s">
        <v>209</v>
      </c>
      <c r="E24" s="8"/>
      <c r="F24" s="96" t="s">
        <v>22</v>
      </c>
      <c r="G24" s="95"/>
      <c r="H24" s="97" t="s">
        <v>210</v>
      </c>
      <c r="I24" s="98" t="s">
        <v>27</v>
      </c>
      <c r="J24" s="14"/>
      <c r="K24" s="14" t="s">
        <v>23</v>
      </c>
      <c r="L24" s="15" t="s">
        <v>24</v>
      </c>
      <c r="M24" s="15" t="str">
        <f>VLOOKUP(C24,[1]外购件开发申请单!$C$8:$L$148,10,0)</f>
        <v>刘志富</v>
      </c>
      <c r="N24" s="15" t="str">
        <f>VLOOKUP(C24,[1]外购件开发申请单!$C$8:$M$148,11,0)</f>
        <v>河北利达</v>
      </c>
      <c r="O24" s="8">
        <v>1</v>
      </c>
      <c r="P24" s="8">
        <f t="shared" si="0"/>
        <v>30000</v>
      </c>
      <c r="Q24" s="8" t="s">
        <v>211</v>
      </c>
      <c r="R24" s="8" t="s">
        <v>116</v>
      </c>
      <c r="S24" s="16" t="s">
        <v>212</v>
      </c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7" t="s">
        <v>213</v>
      </c>
    </row>
    <row r="25" spans="1:31" s="17" customFormat="1" ht="33.9" customHeight="1" x14ac:dyDescent="0.25">
      <c r="A25" s="94">
        <v>19</v>
      </c>
      <c r="B25" s="13" t="s">
        <v>214</v>
      </c>
      <c r="C25" s="13" t="s">
        <v>214</v>
      </c>
      <c r="D25" s="95" t="s">
        <v>215</v>
      </c>
      <c r="E25" s="8"/>
      <c r="F25" s="96" t="s">
        <v>22</v>
      </c>
      <c r="G25" s="95"/>
      <c r="H25" s="97" t="s">
        <v>210</v>
      </c>
      <c r="I25" s="99" t="s">
        <v>27</v>
      </c>
      <c r="J25" s="14"/>
      <c r="K25" s="14" t="s">
        <v>23</v>
      </c>
      <c r="L25" s="15" t="s">
        <v>24</v>
      </c>
      <c r="M25" s="15" t="str">
        <f>VLOOKUP(C25,[1]外购件开发申请单!$C$8:$L$148,10,0)</f>
        <v>刘志富</v>
      </c>
      <c r="N25" s="15" t="str">
        <f>VLOOKUP(C25,[1]外购件开发申请单!$C$8:$M$148,11,0)</f>
        <v>河北利达</v>
      </c>
      <c r="O25" s="8">
        <v>1</v>
      </c>
      <c r="P25" s="8">
        <f t="shared" si="0"/>
        <v>30000</v>
      </c>
      <c r="Q25" s="8" t="s">
        <v>211</v>
      </c>
      <c r="R25" s="8" t="s">
        <v>116</v>
      </c>
      <c r="S25" s="16" t="s">
        <v>212</v>
      </c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7" t="s">
        <v>213</v>
      </c>
    </row>
    <row r="26" spans="1:31" s="28" customFormat="1" ht="33.9" customHeight="1" x14ac:dyDescent="0.25">
      <c r="A26" s="29">
        <v>20</v>
      </c>
      <c r="B26" s="34"/>
      <c r="C26" s="34" t="s">
        <v>130</v>
      </c>
      <c r="D26" s="87" t="s">
        <v>131</v>
      </c>
      <c r="E26" s="18"/>
      <c r="F26" s="86" t="s">
        <v>22</v>
      </c>
      <c r="G26" s="87"/>
      <c r="H26" s="23" t="s">
        <v>73</v>
      </c>
      <c r="I26" s="24" t="s">
        <v>78</v>
      </c>
      <c r="J26" s="25"/>
      <c r="K26" s="25" t="s">
        <v>23</v>
      </c>
      <c r="L26" s="26" t="s">
        <v>24</v>
      </c>
      <c r="M26" s="26" t="s">
        <v>126</v>
      </c>
      <c r="N26" s="26" t="s">
        <v>205</v>
      </c>
      <c r="O26" s="18">
        <v>1</v>
      </c>
      <c r="P26" s="18">
        <f t="shared" si="0"/>
        <v>30000</v>
      </c>
      <c r="Q26" s="18" t="s">
        <v>25</v>
      </c>
      <c r="R26" s="18" t="s">
        <v>128</v>
      </c>
      <c r="S26" s="27" t="s">
        <v>39</v>
      </c>
      <c r="T26" s="27" t="s">
        <v>60</v>
      </c>
      <c r="U26" s="27">
        <v>48000</v>
      </c>
      <c r="V26" s="27" t="s">
        <v>40</v>
      </c>
      <c r="W26" s="27">
        <v>7200</v>
      </c>
      <c r="X26" s="27" t="s">
        <v>198</v>
      </c>
      <c r="Y26" s="27">
        <v>31500</v>
      </c>
      <c r="Z26" s="27" t="str">
        <f>VLOOKUP(C26,'[2]外购件开发申请单-刘志富开'!C7:AA112,25,0)</f>
        <v>黄骅旭鑫</v>
      </c>
      <c r="AA26" s="27">
        <f>VLOOKUP(C26,'[2]外购件开发申请单-刘志富开'!C7:AB112,26,0)</f>
        <v>33628.318584070803</v>
      </c>
      <c r="AB26" s="27" t="s">
        <v>195</v>
      </c>
      <c r="AC26" s="88" t="s">
        <v>202</v>
      </c>
      <c r="AD26" s="27" t="s">
        <v>216</v>
      </c>
    </row>
    <row r="27" spans="1:31" s="28" customFormat="1" ht="33.9" customHeight="1" x14ac:dyDescent="0.25">
      <c r="A27" s="29">
        <v>21</v>
      </c>
      <c r="B27" s="34"/>
      <c r="C27" s="34" t="s">
        <v>217</v>
      </c>
      <c r="D27" s="87" t="s">
        <v>136</v>
      </c>
      <c r="E27" s="18" t="s">
        <v>137</v>
      </c>
      <c r="F27" s="86"/>
      <c r="G27" s="87"/>
      <c r="H27" s="23" t="s">
        <v>73</v>
      </c>
      <c r="I27" s="24" t="s">
        <v>115</v>
      </c>
      <c r="J27" s="25"/>
      <c r="K27" s="25" t="s">
        <v>23</v>
      </c>
      <c r="L27" s="26" t="s">
        <v>24</v>
      </c>
      <c r="M27" s="26" t="s">
        <v>126</v>
      </c>
      <c r="N27" s="26"/>
      <c r="O27" s="18">
        <v>1</v>
      </c>
      <c r="P27" s="18">
        <f t="shared" si="0"/>
        <v>30000</v>
      </c>
      <c r="Q27" s="18"/>
      <c r="R27" s="18" t="s">
        <v>128</v>
      </c>
      <c r="S27" s="27" t="s">
        <v>39</v>
      </c>
      <c r="T27" s="27" t="s">
        <v>60</v>
      </c>
      <c r="U27" s="27">
        <v>77000</v>
      </c>
      <c r="V27" s="27" t="s">
        <v>52</v>
      </c>
      <c r="W27" s="27">
        <v>220000</v>
      </c>
      <c r="X27" s="27"/>
      <c r="Y27" s="27"/>
      <c r="Z27" s="27" t="str">
        <f>VLOOKUP(C27,'[2]外购件开发申请单-刘志富开'!C8:AA113,25,0)</f>
        <v>黄骅旭鑫</v>
      </c>
      <c r="AA27" s="27">
        <f>VLOOKUP(C27,'[2]外购件开发申请单-刘志富开'!C8:AB113,26,0)</f>
        <v>61858.407079646022</v>
      </c>
      <c r="AB27" s="27" t="s">
        <v>218</v>
      </c>
      <c r="AC27" s="88" t="s">
        <v>202</v>
      </c>
      <c r="AD27" s="27" t="s">
        <v>216</v>
      </c>
    </row>
    <row r="28" spans="1:31" s="28" customFormat="1" ht="33.9" customHeight="1" x14ac:dyDescent="0.25">
      <c r="A28" s="29">
        <v>22</v>
      </c>
      <c r="B28" s="24"/>
      <c r="C28" s="24" t="s">
        <v>140</v>
      </c>
      <c r="D28" s="87" t="s">
        <v>136</v>
      </c>
      <c r="E28" s="18"/>
      <c r="F28" s="86" t="s">
        <v>22</v>
      </c>
      <c r="G28" s="87"/>
      <c r="H28" s="23" t="s">
        <v>73</v>
      </c>
      <c r="I28" s="24" t="s">
        <v>115</v>
      </c>
      <c r="J28" s="25"/>
      <c r="K28" s="25" t="s">
        <v>23</v>
      </c>
      <c r="L28" s="26" t="s">
        <v>24</v>
      </c>
      <c r="M28" s="26" t="s">
        <v>126</v>
      </c>
      <c r="N28" s="26" t="s">
        <v>205</v>
      </c>
      <c r="O28" s="18">
        <v>1</v>
      </c>
      <c r="P28" s="18">
        <f t="shared" si="0"/>
        <v>30000</v>
      </c>
      <c r="Q28" s="18"/>
      <c r="R28" s="18"/>
      <c r="S28" s="27" t="s">
        <v>39</v>
      </c>
      <c r="T28" s="27" t="s">
        <v>60</v>
      </c>
      <c r="U28" s="27">
        <v>77000</v>
      </c>
      <c r="V28" s="27" t="s">
        <v>52</v>
      </c>
      <c r="W28" s="27">
        <v>198000</v>
      </c>
      <c r="X28" s="27"/>
      <c r="Y28" s="27"/>
      <c r="Z28" s="27" t="str">
        <f>VLOOKUP(C28,'[2]外购件开发申请单-刘志富开'!C9:AA114,25,0)</f>
        <v>黄骅旭鑫</v>
      </c>
      <c r="AA28" s="27">
        <f>VLOOKUP(C28,'[2]外购件开发申请单-刘志富开'!C9:AB114,26,0)</f>
        <v>61858.407079646022</v>
      </c>
      <c r="AB28" s="27" t="s">
        <v>195</v>
      </c>
      <c r="AC28" s="88" t="s">
        <v>202</v>
      </c>
      <c r="AD28" s="27" t="s">
        <v>216</v>
      </c>
    </row>
    <row r="29" spans="1:31" s="28" customFormat="1" ht="33.9" customHeight="1" x14ac:dyDescent="0.25">
      <c r="A29" s="29">
        <v>23</v>
      </c>
      <c r="B29" s="24" t="s">
        <v>141</v>
      </c>
      <c r="C29" s="24" t="s">
        <v>141</v>
      </c>
      <c r="D29" s="87" t="s">
        <v>142</v>
      </c>
      <c r="E29" s="18"/>
      <c r="F29" s="86" t="s">
        <v>22</v>
      </c>
      <c r="G29" s="87"/>
      <c r="H29" s="23" t="s">
        <v>73</v>
      </c>
      <c r="I29" s="34" t="s">
        <v>219</v>
      </c>
      <c r="J29" s="25"/>
      <c r="K29" s="25" t="s">
        <v>23</v>
      </c>
      <c r="L29" s="26" t="s">
        <v>24</v>
      </c>
      <c r="M29" s="26" t="s">
        <v>126</v>
      </c>
      <c r="N29" s="26" t="s">
        <v>205</v>
      </c>
      <c r="O29" s="18">
        <v>1</v>
      </c>
      <c r="P29" s="18">
        <f t="shared" si="0"/>
        <v>30000</v>
      </c>
      <c r="Q29" s="18" t="s">
        <v>25</v>
      </c>
      <c r="R29" s="18" t="s">
        <v>128</v>
      </c>
      <c r="S29" s="27" t="s">
        <v>39</v>
      </c>
      <c r="T29" s="27" t="s">
        <v>60</v>
      </c>
      <c r="U29" s="27">
        <v>65000</v>
      </c>
      <c r="V29" s="27" t="s">
        <v>52</v>
      </c>
      <c r="W29" s="27">
        <v>108000</v>
      </c>
      <c r="X29" s="27" t="s">
        <v>198</v>
      </c>
      <c r="Y29" s="27">
        <v>37000</v>
      </c>
      <c r="Z29" s="27" t="str">
        <f>VLOOKUP(C29,'[2]外购件开发申请单-刘志富开'!C10:AA115,25,0)</f>
        <v>黄骅旭鑫</v>
      </c>
      <c r="AA29" s="27">
        <f>VLOOKUP(C29,'[2]外购件开发申请单-刘志富开'!C10:AB115,26,0)</f>
        <v>47610.619469026555</v>
      </c>
      <c r="AB29" s="27" t="s">
        <v>218</v>
      </c>
      <c r="AC29" s="88" t="s">
        <v>202</v>
      </c>
      <c r="AD29" s="27" t="s">
        <v>216</v>
      </c>
    </row>
    <row r="30" spans="1:31" s="28" customFormat="1" ht="33.9" customHeight="1" x14ac:dyDescent="0.25">
      <c r="A30" s="29">
        <v>24</v>
      </c>
      <c r="B30" s="24" t="s">
        <v>143</v>
      </c>
      <c r="C30" s="24" t="s">
        <v>143</v>
      </c>
      <c r="D30" s="87" t="s">
        <v>144</v>
      </c>
      <c r="E30" s="18"/>
      <c r="F30" s="86" t="s">
        <v>22</v>
      </c>
      <c r="G30" s="87"/>
      <c r="H30" s="23" t="s">
        <v>73</v>
      </c>
      <c r="I30" s="34" t="s">
        <v>78</v>
      </c>
      <c r="J30" s="25"/>
      <c r="K30" s="25" t="s">
        <v>23</v>
      </c>
      <c r="L30" s="26" t="s">
        <v>24</v>
      </c>
      <c r="M30" s="26" t="s">
        <v>126</v>
      </c>
      <c r="N30" s="26" t="s">
        <v>205</v>
      </c>
      <c r="O30" s="18">
        <v>1</v>
      </c>
      <c r="P30" s="18">
        <f t="shared" si="0"/>
        <v>30000</v>
      </c>
      <c r="Q30" s="18" t="s">
        <v>25</v>
      </c>
      <c r="R30" s="18" t="s">
        <v>128</v>
      </c>
      <c r="S30" s="27" t="s">
        <v>39</v>
      </c>
      <c r="T30" s="27" t="s">
        <v>60</v>
      </c>
      <c r="U30" s="27">
        <v>87000</v>
      </c>
      <c r="V30" s="27" t="s">
        <v>52</v>
      </c>
      <c r="W30" s="27">
        <v>350000</v>
      </c>
      <c r="X30" s="27"/>
      <c r="Y30" s="27"/>
      <c r="Z30" s="27" t="str">
        <f>VLOOKUP(C30,'[2]外购件开发申请单-刘志富开'!C11:AA116,25,0)</f>
        <v>黄骅旭鑫</v>
      </c>
      <c r="AA30" s="27">
        <f>VLOOKUP(C30,'[2]外购件开发申请单-刘志富开'!C11:AB116,26,0)</f>
        <v>84159.292035398234</v>
      </c>
      <c r="AB30" s="27" t="s">
        <v>218</v>
      </c>
      <c r="AC30" s="88" t="s">
        <v>202</v>
      </c>
      <c r="AD30" s="27" t="s">
        <v>216</v>
      </c>
    </row>
    <row r="31" spans="1:31" s="28" customFormat="1" ht="33.9" customHeight="1" x14ac:dyDescent="0.25">
      <c r="A31" s="29">
        <v>25</v>
      </c>
      <c r="B31" s="24" t="s">
        <v>146</v>
      </c>
      <c r="C31" s="24" t="s">
        <v>147</v>
      </c>
      <c r="D31" s="87" t="s">
        <v>144</v>
      </c>
      <c r="E31" s="18"/>
      <c r="F31" s="86" t="s">
        <v>22</v>
      </c>
      <c r="G31" s="87"/>
      <c r="H31" s="23" t="s">
        <v>73</v>
      </c>
      <c r="I31" s="34" t="s">
        <v>220</v>
      </c>
      <c r="J31" s="25"/>
      <c r="K31" s="25" t="s">
        <v>23</v>
      </c>
      <c r="L31" s="26" t="s">
        <v>24</v>
      </c>
      <c r="M31" s="26" t="s">
        <v>126</v>
      </c>
      <c r="N31" s="26" t="s">
        <v>205</v>
      </c>
      <c r="O31" s="18">
        <v>1</v>
      </c>
      <c r="P31" s="18">
        <f t="shared" si="0"/>
        <v>30000</v>
      </c>
      <c r="Q31" s="18" t="s">
        <v>25</v>
      </c>
      <c r="R31" s="18" t="s">
        <v>128</v>
      </c>
      <c r="S31" s="27" t="s">
        <v>39</v>
      </c>
      <c r="T31" s="27" t="s">
        <v>60</v>
      </c>
      <c r="U31" s="27">
        <v>87000</v>
      </c>
      <c r="V31" s="27" t="s">
        <v>52</v>
      </c>
      <c r="W31" s="27">
        <v>265000</v>
      </c>
      <c r="X31" s="27"/>
      <c r="Y31" s="27"/>
      <c r="Z31" s="27" t="str">
        <f>VLOOKUP(C31,'[2]外购件开发申请单-刘志富开'!C12:AA117,25,0)</f>
        <v>黄骅旭鑫</v>
      </c>
      <c r="AA31" s="27">
        <f>VLOOKUP(C31,'[2]外购件开发申请单-刘志富开'!C12:AB117,26,0)</f>
        <v>72123.893805309737</v>
      </c>
      <c r="AB31" s="27" t="s">
        <v>218</v>
      </c>
      <c r="AC31" s="88" t="s">
        <v>202</v>
      </c>
      <c r="AD31" s="27" t="s">
        <v>216</v>
      </c>
    </row>
    <row r="32" spans="1:31" s="28" customFormat="1" ht="33.9" customHeight="1" x14ac:dyDescent="0.25">
      <c r="A32" s="29">
        <v>26</v>
      </c>
      <c r="B32" s="24" t="s">
        <v>148</v>
      </c>
      <c r="C32" s="24" t="s">
        <v>148</v>
      </c>
      <c r="D32" s="87" t="s">
        <v>149</v>
      </c>
      <c r="E32" s="18"/>
      <c r="F32" s="86" t="s">
        <v>22</v>
      </c>
      <c r="G32" s="87"/>
      <c r="H32" s="23" t="s">
        <v>73</v>
      </c>
      <c r="I32" s="34" t="s">
        <v>122</v>
      </c>
      <c r="J32" s="25"/>
      <c r="K32" s="25" t="s">
        <v>23</v>
      </c>
      <c r="L32" s="26" t="s">
        <v>24</v>
      </c>
      <c r="M32" s="26" t="s">
        <v>126</v>
      </c>
      <c r="N32" s="26" t="s">
        <v>205</v>
      </c>
      <c r="O32" s="18">
        <v>1</v>
      </c>
      <c r="P32" s="18">
        <f t="shared" si="0"/>
        <v>30000</v>
      </c>
      <c r="Q32" s="18" t="s">
        <v>25</v>
      </c>
      <c r="R32" s="18" t="s">
        <v>128</v>
      </c>
      <c r="S32" s="27" t="s">
        <v>39</v>
      </c>
      <c r="T32" s="27" t="s">
        <v>60</v>
      </c>
      <c r="U32" s="27">
        <v>14500</v>
      </c>
      <c r="V32" s="27" t="s">
        <v>52</v>
      </c>
      <c r="W32" s="27">
        <v>42000</v>
      </c>
      <c r="X32" s="27" t="s">
        <v>198</v>
      </c>
      <c r="Y32" s="27">
        <v>9600</v>
      </c>
      <c r="Z32" s="27" t="str">
        <f>VLOOKUP(C32,'[2]外购件开发申请单-刘志富开'!C13:AA118,25,0)</f>
        <v>黄骅旭鑫</v>
      </c>
      <c r="AA32" s="27">
        <f>VLOOKUP(C32,'[2]外购件开发申请单-刘志富开'!C13:AB118,26,0)</f>
        <v>22300.884955752215</v>
      </c>
      <c r="AB32" s="27" t="s">
        <v>200</v>
      </c>
      <c r="AC32" s="88" t="s">
        <v>202</v>
      </c>
      <c r="AD32" s="27" t="s">
        <v>201</v>
      </c>
    </row>
    <row r="33" spans="1:30" s="28" customFormat="1" ht="33.9" customHeight="1" x14ac:dyDescent="0.25">
      <c r="A33" s="29">
        <v>27</v>
      </c>
      <c r="B33" s="24" t="s">
        <v>169</v>
      </c>
      <c r="C33" s="24" t="s">
        <v>150</v>
      </c>
      <c r="D33" s="87" t="s">
        <v>151</v>
      </c>
      <c r="E33" s="18"/>
      <c r="F33" s="86" t="s">
        <v>22</v>
      </c>
      <c r="G33" s="87"/>
      <c r="H33" s="23" t="s">
        <v>73</v>
      </c>
      <c r="I33" s="34" t="s">
        <v>115</v>
      </c>
      <c r="J33" s="25"/>
      <c r="K33" s="25" t="s">
        <v>23</v>
      </c>
      <c r="L33" s="26" t="s">
        <v>24</v>
      </c>
      <c r="M33" s="26" t="s">
        <v>126</v>
      </c>
      <c r="N33" s="26" t="s">
        <v>205</v>
      </c>
      <c r="O33" s="18">
        <v>1</v>
      </c>
      <c r="P33" s="18">
        <f t="shared" si="0"/>
        <v>30000</v>
      </c>
      <c r="Q33" s="18" t="s">
        <v>25</v>
      </c>
      <c r="R33" s="18" t="s">
        <v>128</v>
      </c>
      <c r="S33" s="27" t="s">
        <v>39</v>
      </c>
      <c r="T33" s="27" t="s">
        <v>60</v>
      </c>
      <c r="U33" s="27">
        <v>47000</v>
      </c>
      <c r="V33" s="27" t="s">
        <v>52</v>
      </c>
      <c r="W33" s="27">
        <v>115000</v>
      </c>
      <c r="X33" s="27" t="s">
        <v>198</v>
      </c>
      <c r="Y33" s="27">
        <v>21800</v>
      </c>
      <c r="Z33" s="27" t="str">
        <f>VLOOKUP(C33,'[2]外购件开发申请单-刘志富开'!C14:AA119,25,0)</f>
        <v>黄骅旭鑫</v>
      </c>
      <c r="AA33" s="27">
        <f>VLOOKUP(C33,'[2]外购件开发申请单-刘志富开'!C14:AB119,26,0)</f>
        <v>50884.955752212394</v>
      </c>
      <c r="AB33" s="27" t="s">
        <v>200</v>
      </c>
      <c r="AC33" s="88" t="s">
        <v>202</v>
      </c>
      <c r="AD33" s="27" t="s">
        <v>216</v>
      </c>
    </row>
    <row r="34" spans="1:30" s="28" customFormat="1" ht="33.9" customHeight="1" x14ac:dyDescent="0.25">
      <c r="A34" s="29">
        <v>28</v>
      </c>
      <c r="B34" s="92"/>
      <c r="C34" s="92" t="s">
        <v>155</v>
      </c>
      <c r="D34" s="87" t="s">
        <v>156</v>
      </c>
      <c r="E34" s="18"/>
      <c r="F34" s="86" t="s">
        <v>22</v>
      </c>
      <c r="G34" s="87"/>
      <c r="H34" s="23" t="s">
        <v>73</v>
      </c>
      <c r="I34" s="34" t="s">
        <v>122</v>
      </c>
      <c r="J34" s="25"/>
      <c r="K34" s="25" t="s">
        <v>23</v>
      </c>
      <c r="L34" s="26" t="s">
        <v>24</v>
      </c>
      <c r="M34" s="26" t="s">
        <v>126</v>
      </c>
      <c r="N34" s="26" t="s">
        <v>205</v>
      </c>
      <c r="O34" s="18">
        <v>1</v>
      </c>
      <c r="P34" s="18">
        <f t="shared" si="0"/>
        <v>30000</v>
      </c>
      <c r="Q34" s="18" t="s">
        <v>25</v>
      </c>
      <c r="R34" s="18" t="s">
        <v>128</v>
      </c>
      <c r="S34" s="27" t="s">
        <v>39</v>
      </c>
      <c r="T34" s="27" t="s">
        <v>60</v>
      </c>
      <c r="U34" s="27">
        <v>12000</v>
      </c>
      <c r="V34" s="27" t="s">
        <v>52</v>
      </c>
      <c r="W34" s="27">
        <v>42000</v>
      </c>
      <c r="X34" s="27" t="s">
        <v>198</v>
      </c>
      <c r="Y34" s="27">
        <v>8300</v>
      </c>
      <c r="Z34" s="27" t="str">
        <f>VLOOKUP(C34,'[2]外购件开发申请单-刘志富开'!C15:AA120,25,0)</f>
        <v>黄骅旭鑫</v>
      </c>
      <c r="AA34" s="27">
        <f>VLOOKUP(C34,'[2]外购件开发申请单-刘志富开'!C15:AB120,26,0)</f>
        <v>22300.884955752215</v>
      </c>
      <c r="AB34" s="27" t="s">
        <v>200</v>
      </c>
      <c r="AC34" s="88" t="s">
        <v>202</v>
      </c>
      <c r="AD34" s="27" t="s">
        <v>201</v>
      </c>
    </row>
    <row r="35" spans="1:30" s="28" customFormat="1" ht="33.9" customHeight="1" x14ac:dyDescent="0.25">
      <c r="A35" s="29">
        <v>29</v>
      </c>
      <c r="B35" s="24"/>
      <c r="C35" s="24" t="s">
        <v>221</v>
      </c>
      <c r="D35" s="87" t="s">
        <v>160</v>
      </c>
      <c r="E35" s="18"/>
      <c r="F35" s="86" t="s">
        <v>22</v>
      </c>
      <c r="G35" s="87"/>
      <c r="H35" s="23" t="s">
        <v>73</v>
      </c>
      <c r="I35" s="34" t="s">
        <v>161</v>
      </c>
      <c r="J35" s="25"/>
      <c r="K35" s="25" t="s">
        <v>23</v>
      </c>
      <c r="L35" s="26" t="s">
        <v>24</v>
      </c>
      <c r="M35" s="26" t="s">
        <v>126</v>
      </c>
      <c r="N35" s="26" t="s">
        <v>205</v>
      </c>
      <c r="O35" s="18">
        <v>1</v>
      </c>
      <c r="P35" s="18">
        <f t="shared" si="0"/>
        <v>30000</v>
      </c>
      <c r="Q35" s="18" t="s">
        <v>25</v>
      </c>
      <c r="R35" s="18" t="s">
        <v>128</v>
      </c>
      <c r="S35" s="27" t="s">
        <v>39</v>
      </c>
      <c r="T35" s="27" t="s">
        <v>60</v>
      </c>
      <c r="U35" s="27">
        <v>86000</v>
      </c>
      <c r="V35" s="27" t="s">
        <v>52</v>
      </c>
      <c r="W35" s="27">
        <v>325000</v>
      </c>
      <c r="X35" s="27"/>
      <c r="Y35" s="27"/>
      <c r="Z35" s="27" t="str">
        <f>VLOOKUP(C35,'[2]外购件开发申请单-刘志富开'!C16:AA121,25,0)</f>
        <v>黄骅旭鑫</v>
      </c>
      <c r="AA35" s="27">
        <f>VLOOKUP(C35,'[2]外购件开发申请单-刘志富开'!C16:AB121,26,0)</f>
        <v>115044.24778761063</v>
      </c>
      <c r="AB35" s="27" t="s">
        <v>195</v>
      </c>
      <c r="AC35" s="88" t="s">
        <v>202</v>
      </c>
      <c r="AD35" s="27" t="s">
        <v>216</v>
      </c>
    </row>
    <row r="36" spans="1:30" s="28" customFormat="1" ht="33.9" customHeight="1" x14ac:dyDescent="0.25">
      <c r="A36" s="29">
        <v>30</v>
      </c>
      <c r="B36" s="92" t="s">
        <v>162</v>
      </c>
      <c r="C36" s="92" t="s">
        <v>162</v>
      </c>
      <c r="D36" s="87" t="s">
        <v>163</v>
      </c>
      <c r="E36" s="18"/>
      <c r="F36" s="86" t="s">
        <v>22</v>
      </c>
      <c r="G36" s="87"/>
      <c r="H36" s="23" t="s">
        <v>73</v>
      </c>
      <c r="I36" s="34" t="s">
        <v>115</v>
      </c>
      <c r="J36" s="25"/>
      <c r="K36" s="25" t="s">
        <v>23</v>
      </c>
      <c r="L36" s="26" t="s">
        <v>24</v>
      </c>
      <c r="M36" s="26" t="s">
        <v>126</v>
      </c>
      <c r="N36" s="26" t="s">
        <v>205</v>
      </c>
      <c r="O36" s="18">
        <v>1</v>
      </c>
      <c r="P36" s="18">
        <f t="shared" si="0"/>
        <v>30000</v>
      </c>
      <c r="Q36" s="18" t="s">
        <v>25</v>
      </c>
      <c r="R36" s="18" t="s">
        <v>128</v>
      </c>
      <c r="S36" s="27" t="s">
        <v>39</v>
      </c>
      <c r="T36" s="27" t="s">
        <v>60</v>
      </c>
      <c r="U36" s="27">
        <v>81000</v>
      </c>
      <c r="V36" s="27" t="s">
        <v>52</v>
      </c>
      <c r="W36" s="27">
        <v>305000</v>
      </c>
      <c r="X36" s="27"/>
      <c r="Y36" s="27"/>
      <c r="Z36" s="27" t="str">
        <f>VLOOKUP(C36,'[2]外购件开发申请单-刘志富开'!C17:AA122,25,0)</f>
        <v>黄骅旭鑫</v>
      </c>
      <c r="AA36" s="27">
        <f>VLOOKUP(C36,'[2]外购件开发申请单-刘志富开'!C17:AB122,26,0)</f>
        <v>138230.08849557524</v>
      </c>
      <c r="AB36" s="27" t="s">
        <v>195</v>
      </c>
      <c r="AC36" s="88" t="s">
        <v>202</v>
      </c>
      <c r="AD36" s="27" t="s">
        <v>216</v>
      </c>
    </row>
    <row r="37" spans="1:30" s="28" customFormat="1" ht="33.9" customHeight="1" x14ac:dyDescent="0.25">
      <c r="A37" s="29">
        <v>31</v>
      </c>
      <c r="B37" s="92" t="s">
        <v>164</v>
      </c>
      <c r="C37" s="92" t="s">
        <v>164</v>
      </c>
      <c r="D37" s="87" t="s">
        <v>165</v>
      </c>
      <c r="E37" s="18"/>
      <c r="F37" s="86" t="s">
        <v>22</v>
      </c>
      <c r="G37" s="87"/>
      <c r="H37" s="23" t="s">
        <v>73</v>
      </c>
      <c r="I37" s="34" t="s">
        <v>115</v>
      </c>
      <c r="J37" s="25"/>
      <c r="K37" s="25" t="s">
        <v>23</v>
      </c>
      <c r="L37" s="26" t="s">
        <v>24</v>
      </c>
      <c r="M37" s="26" t="s">
        <v>126</v>
      </c>
      <c r="N37" s="26" t="s">
        <v>205</v>
      </c>
      <c r="O37" s="18">
        <v>1</v>
      </c>
      <c r="P37" s="18">
        <f t="shared" si="0"/>
        <v>30000</v>
      </c>
      <c r="Q37" s="18" t="s">
        <v>25</v>
      </c>
      <c r="R37" s="18" t="s">
        <v>128</v>
      </c>
      <c r="S37" s="27" t="s">
        <v>39</v>
      </c>
      <c r="T37" s="27" t="s">
        <v>60</v>
      </c>
      <c r="U37" s="27">
        <v>54000</v>
      </c>
      <c r="V37" s="27" t="s">
        <v>52</v>
      </c>
      <c r="W37" s="27">
        <v>95000</v>
      </c>
      <c r="X37" s="27" t="s">
        <v>198</v>
      </c>
      <c r="Y37" s="27">
        <v>32500</v>
      </c>
      <c r="Z37" s="27" t="str">
        <f>VLOOKUP(C37,'[2]外购件开发申请单-刘志富开'!C18:AA123,25,0)</f>
        <v>黄骅旭鑫</v>
      </c>
      <c r="AA37" s="27">
        <f>VLOOKUP(C37,'[2]外购件开发申请单-刘志富开'!C18:AB123,26,0)</f>
        <v>61327.433628318591</v>
      </c>
      <c r="AB37" s="27" t="s">
        <v>195</v>
      </c>
      <c r="AC37" s="88" t="s">
        <v>202</v>
      </c>
      <c r="AD37" s="27" t="s">
        <v>216</v>
      </c>
    </row>
    <row r="38" spans="1:30" s="28" customFormat="1" ht="33.9" customHeight="1" x14ac:dyDescent="0.25">
      <c r="A38" s="29">
        <v>32</v>
      </c>
      <c r="B38" s="92" t="s">
        <v>166</v>
      </c>
      <c r="C38" s="92" t="s">
        <v>166</v>
      </c>
      <c r="D38" s="87" t="s">
        <v>167</v>
      </c>
      <c r="E38" s="18"/>
      <c r="F38" s="86" t="s">
        <v>22</v>
      </c>
      <c r="G38" s="87"/>
      <c r="H38" s="23" t="s">
        <v>73</v>
      </c>
      <c r="I38" s="34" t="s">
        <v>122</v>
      </c>
      <c r="J38" s="25"/>
      <c r="K38" s="25" t="s">
        <v>23</v>
      </c>
      <c r="L38" s="26" t="s">
        <v>24</v>
      </c>
      <c r="M38" s="26" t="s">
        <v>126</v>
      </c>
      <c r="N38" s="26" t="s">
        <v>205</v>
      </c>
      <c r="O38" s="18">
        <v>1</v>
      </c>
      <c r="P38" s="18">
        <f t="shared" si="0"/>
        <v>30000</v>
      </c>
      <c r="Q38" s="18" t="s">
        <v>25</v>
      </c>
      <c r="R38" s="18" t="s">
        <v>128</v>
      </c>
      <c r="S38" s="27" t="s">
        <v>39</v>
      </c>
      <c r="T38" s="27" t="s">
        <v>60</v>
      </c>
      <c r="U38" s="27">
        <v>12000</v>
      </c>
      <c r="V38" s="27" t="s">
        <v>52</v>
      </c>
      <c r="W38" s="27">
        <v>45000</v>
      </c>
      <c r="X38" s="27" t="s">
        <v>198</v>
      </c>
      <c r="Y38" s="27">
        <v>10000</v>
      </c>
      <c r="Z38" s="27" t="str">
        <f>VLOOKUP(C38,'[2]外购件开发申请单-刘志富开'!C19:AA124,25,0)</f>
        <v>黄骅旭鑫</v>
      </c>
      <c r="AA38" s="27">
        <f>VLOOKUP(C38,'[2]外购件开发申请单-刘志富开'!C19:AB124,26,0)</f>
        <v>28761.061946902657</v>
      </c>
      <c r="AB38" s="27" t="s">
        <v>200</v>
      </c>
      <c r="AC38" s="88" t="s">
        <v>202</v>
      </c>
      <c r="AD38" s="27" t="s">
        <v>201</v>
      </c>
    </row>
    <row r="39" spans="1:30" ht="37.799999999999997" customHeight="1" x14ac:dyDescent="0.25">
      <c r="C39" s="101"/>
      <c r="U39" s="100">
        <f>SUM(U7:U38)</f>
        <v>1040181.1053024644</v>
      </c>
      <c r="W39" s="100">
        <f>SUM(W7:W38)</f>
        <v>3463200</v>
      </c>
      <c r="Y39" s="100">
        <f>SUM(Y7:Y38)</f>
        <v>266428.15533980582</v>
      </c>
      <c r="AA39" s="100">
        <f>SUM(AA7:AA38)</f>
        <v>961159.29203539831</v>
      </c>
    </row>
    <row r="40" spans="1:30" x14ac:dyDescent="0.25">
      <c r="C40" s="101"/>
    </row>
  </sheetData>
  <autoFilter ref="A6:AE39" xr:uid="{9BFEE0F1-4529-45AC-ABEB-8736F479F2C2}"/>
  <mergeCells count="21">
    <mergeCell ref="W11:W12"/>
    <mergeCell ref="X11:X12"/>
    <mergeCell ref="Y11:Y12"/>
    <mergeCell ref="Z11:Z12"/>
    <mergeCell ref="AA11:AA12"/>
    <mergeCell ref="A5:E5"/>
    <mergeCell ref="F5:L5"/>
    <mergeCell ref="N5:O5"/>
    <mergeCell ref="P5:R5"/>
    <mergeCell ref="S5:AA5"/>
    <mergeCell ref="AB5:AD5"/>
    <mergeCell ref="A1:B4"/>
    <mergeCell ref="C1:L4"/>
    <mergeCell ref="N1:O1"/>
    <mergeCell ref="P1:R1"/>
    <mergeCell ref="N2:O2"/>
    <mergeCell ref="P2:R2"/>
    <mergeCell ref="N3:O3"/>
    <mergeCell ref="P3:R3"/>
    <mergeCell ref="N4:O4"/>
    <mergeCell ref="P4:R4"/>
  </mergeCells>
  <phoneticPr fontId="3" type="noConversion"/>
  <conditionalFormatting sqref="B13">
    <cfRule type="duplicateValues" dxfId="44" priority="8"/>
    <cfRule type="duplicateValues" dxfId="43" priority="9"/>
  </conditionalFormatting>
  <conditionalFormatting sqref="C13">
    <cfRule type="duplicateValues" dxfId="42" priority="10"/>
  </conditionalFormatting>
  <conditionalFormatting sqref="B14">
    <cfRule type="duplicateValues" dxfId="41" priority="5"/>
    <cfRule type="duplicateValues" dxfId="40" priority="6"/>
  </conditionalFormatting>
  <conditionalFormatting sqref="C14">
    <cfRule type="duplicateValues" dxfId="39" priority="7"/>
  </conditionalFormatting>
  <conditionalFormatting sqref="B39:B1048576 B1:B6">
    <cfRule type="duplicateValues" dxfId="38" priority="13"/>
    <cfRule type="duplicateValues" dxfId="37" priority="14"/>
  </conditionalFormatting>
  <conditionalFormatting sqref="B39:B1048576 B15:B21 B1:B6">
    <cfRule type="duplicateValues" dxfId="36" priority="11"/>
  </conditionalFormatting>
  <conditionalFormatting sqref="B39:B1048576 B9:B21 B1:B6">
    <cfRule type="duplicateValues" dxfId="35" priority="3"/>
    <cfRule type="duplicateValues" dxfId="34" priority="4"/>
  </conditionalFormatting>
  <conditionalFormatting sqref="C39:C1048576 C15:C21 C1:C6">
    <cfRule type="duplicateValues" dxfId="33" priority="12"/>
  </conditionalFormatting>
  <conditionalFormatting sqref="C12 E12">
    <cfRule type="duplicateValues" dxfId="32" priority="2"/>
  </conditionalFormatting>
  <conditionalFormatting sqref="B25">
    <cfRule type="duplicateValues" dxfId="31" priority="15"/>
    <cfRule type="duplicateValues" dxfId="30" priority="16"/>
    <cfRule type="duplicateValues" dxfId="29" priority="17"/>
    <cfRule type="duplicateValues" dxfId="28" priority="18"/>
  </conditionalFormatting>
  <conditionalFormatting sqref="C25">
    <cfRule type="duplicateValues" dxfId="27" priority="19"/>
    <cfRule type="duplicateValues" dxfId="26" priority="20"/>
    <cfRule type="duplicateValues" dxfId="25" priority="21"/>
    <cfRule type="duplicateValues" dxfId="24" priority="22"/>
  </conditionalFormatting>
  <conditionalFormatting sqref="C8">
    <cfRule type="duplicateValues" dxfId="23" priority="23"/>
  </conditionalFormatting>
  <conditionalFormatting sqref="B7:B8">
    <cfRule type="duplicateValues" dxfId="22" priority="24"/>
  </conditionalFormatting>
  <conditionalFormatting sqref="C9:C11">
    <cfRule type="duplicateValues" dxfId="21" priority="25"/>
  </conditionalFormatting>
  <conditionalFormatting sqref="C7">
    <cfRule type="duplicateValues" dxfId="20" priority="26"/>
  </conditionalFormatting>
  <conditionalFormatting sqref="B9:B12">
    <cfRule type="duplicateValues" dxfId="19" priority="27"/>
    <cfRule type="duplicateValues" dxfId="18" priority="28"/>
  </conditionalFormatting>
  <conditionalFormatting sqref="B15:B21">
    <cfRule type="duplicateValues" dxfId="17" priority="29"/>
  </conditionalFormatting>
  <conditionalFormatting sqref="B22:B23">
    <cfRule type="duplicateValues" dxfId="16" priority="30"/>
    <cfRule type="duplicateValues" dxfId="15" priority="31"/>
    <cfRule type="duplicateValues" dxfId="14" priority="32"/>
    <cfRule type="duplicateValues" dxfId="13" priority="33"/>
  </conditionalFormatting>
  <conditionalFormatting sqref="C22:C23">
    <cfRule type="duplicateValues" dxfId="12" priority="34"/>
    <cfRule type="duplicateValues" dxfId="11" priority="35"/>
    <cfRule type="duplicateValues" dxfId="10" priority="36"/>
    <cfRule type="duplicateValues" dxfId="9" priority="37"/>
  </conditionalFormatting>
  <conditionalFormatting sqref="B26:B38 B24">
    <cfRule type="duplicateValues" dxfId="8" priority="38"/>
    <cfRule type="duplicateValues" dxfId="7" priority="39"/>
    <cfRule type="duplicateValues" dxfId="6" priority="40"/>
    <cfRule type="duplicateValues" dxfId="5" priority="41"/>
  </conditionalFormatting>
  <conditionalFormatting sqref="C26:C38 C24">
    <cfRule type="duplicateValues" dxfId="4" priority="42"/>
    <cfRule type="duplicateValues" dxfId="3" priority="43"/>
    <cfRule type="duplicateValues" dxfId="2" priority="44"/>
    <cfRule type="duplicateValues" dxfId="1" priority="45"/>
  </conditionalFormatting>
  <conditionalFormatting sqref="C1:C1048576">
    <cfRule type="duplicateValues" dxfId="0" priority="1"/>
  </conditionalFormatting>
  <printOptions horizontalCentered="1"/>
  <pageMargins left="0.31496062992126" right="0.27559055118110198" top="0.31496062992126" bottom="0.31496062992126" header="0.31496062992126" footer="0.31496062992126"/>
  <pageSetup paperSize="9" scale="37" orientation="landscape" r:id="rId1"/>
  <headerFooter>
    <oddFooter>&amp;C第 &amp;P 页，共 &amp;N 页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CF7EE-F3E5-4847-B934-29F7B14DA643}">
  <dimension ref="A1:Q15"/>
  <sheetViews>
    <sheetView topLeftCell="A4" zoomScale="90" zoomScaleNormal="90" workbookViewId="0">
      <selection activeCell="H8" sqref="H8"/>
    </sheetView>
  </sheetViews>
  <sheetFormatPr defaultRowHeight="13.8" x14ac:dyDescent="0.25"/>
  <cols>
    <col min="1" max="1" width="8.88671875" style="67"/>
    <col min="2" max="4" width="14.6640625" style="67" customWidth="1"/>
    <col min="5" max="8" width="8.88671875" style="67"/>
    <col min="9" max="9" width="14.6640625" style="67" customWidth="1"/>
    <col min="10" max="10" width="5.6640625" style="67" customWidth="1"/>
    <col min="11" max="16384" width="8.88671875" style="67"/>
  </cols>
  <sheetData>
    <row r="1" spans="1:17" ht="29.4" customHeight="1" x14ac:dyDescent="0.25">
      <c r="A1" s="70" t="s">
        <v>172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17" s="57" customFormat="1" ht="27.6" customHeight="1" x14ac:dyDescent="0.25">
      <c r="A2" s="1" t="s">
        <v>0</v>
      </c>
      <c r="B2" s="54" t="s">
        <v>1</v>
      </c>
      <c r="C2" s="54" t="s">
        <v>2</v>
      </c>
      <c r="D2" s="55" t="s">
        <v>3</v>
      </c>
      <c r="E2" s="55" t="s">
        <v>4</v>
      </c>
      <c r="F2" s="55" t="s">
        <v>5</v>
      </c>
      <c r="G2" s="55" t="s">
        <v>6</v>
      </c>
      <c r="H2" s="4" t="s">
        <v>7</v>
      </c>
      <c r="I2" s="4" t="s">
        <v>8</v>
      </c>
      <c r="J2" s="55" t="s">
        <v>9</v>
      </c>
      <c r="K2" s="55" t="s">
        <v>10</v>
      </c>
      <c r="L2" s="55" t="s">
        <v>11</v>
      </c>
      <c r="M2" s="56" t="s">
        <v>12</v>
      </c>
      <c r="N2" s="55" t="s">
        <v>14</v>
      </c>
      <c r="O2" s="6" t="s">
        <v>15</v>
      </c>
      <c r="P2" s="6" t="s">
        <v>16</v>
      </c>
      <c r="Q2" s="6" t="s">
        <v>17</v>
      </c>
    </row>
    <row r="3" spans="1:17" s="17" customFormat="1" ht="33.9" customHeight="1" x14ac:dyDescent="0.25">
      <c r="A3" s="58">
        <v>1</v>
      </c>
      <c r="B3" s="59" t="s">
        <v>171</v>
      </c>
      <c r="C3" s="59" t="s">
        <v>171</v>
      </c>
      <c r="D3" s="60" t="s">
        <v>131</v>
      </c>
      <c r="E3" s="58"/>
      <c r="F3" s="61" t="s">
        <v>22</v>
      </c>
      <c r="G3" s="60"/>
      <c r="H3" s="62" t="s">
        <v>73</v>
      </c>
      <c r="I3" s="63" t="s">
        <v>78</v>
      </c>
      <c r="J3" s="14"/>
      <c r="K3" s="14" t="s">
        <v>23</v>
      </c>
      <c r="L3" s="15" t="s">
        <v>24</v>
      </c>
      <c r="M3" s="15" t="s">
        <v>126</v>
      </c>
      <c r="N3" s="58">
        <v>1</v>
      </c>
      <c r="O3" s="58">
        <f t="shared" ref="O3:O15" si="0">30000*N3</f>
        <v>30000</v>
      </c>
      <c r="P3" s="58" t="s">
        <v>25</v>
      </c>
      <c r="Q3" s="58" t="s">
        <v>128</v>
      </c>
    </row>
    <row r="4" spans="1:17" s="17" customFormat="1" ht="33.9" customHeight="1" x14ac:dyDescent="0.25">
      <c r="A4" s="58">
        <v>2</v>
      </c>
      <c r="B4" s="59" t="s">
        <v>135</v>
      </c>
      <c r="C4" s="59" t="s">
        <v>135</v>
      </c>
      <c r="D4" s="60" t="s">
        <v>136</v>
      </c>
      <c r="E4" s="58"/>
      <c r="F4" s="61" t="s">
        <v>22</v>
      </c>
      <c r="G4" s="60"/>
      <c r="H4" s="62" t="s">
        <v>73</v>
      </c>
      <c r="I4" s="63" t="s">
        <v>115</v>
      </c>
      <c r="J4" s="14"/>
      <c r="K4" s="14" t="s">
        <v>23</v>
      </c>
      <c r="L4" s="15" t="s">
        <v>24</v>
      </c>
      <c r="M4" s="15" t="s">
        <v>126</v>
      </c>
      <c r="N4" s="58">
        <v>1</v>
      </c>
      <c r="O4" s="58">
        <f t="shared" si="0"/>
        <v>30000</v>
      </c>
      <c r="P4" s="58" t="s">
        <v>25</v>
      </c>
      <c r="Q4" s="58" t="s">
        <v>128</v>
      </c>
    </row>
    <row r="5" spans="1:17" s="17" customFormat="1" ht="33.9" customHeight="1" x14ac:dyDescent="0.25">
      <c r="A5" s="58">
        <v>3</v>
      </c>
      <c r="B5" s="64" t="s">
        <v>140</v>
      </c>
      <c r="C5" s="64" t="s">
        <v>140</v>
      </c>
      <c r="D5" s="60" t="s">
        <v>136</v>
      </c>
      <c r="E5" s="58"/>
      <c r="F5" s="61" t="s">
        <v>22</v>
      </c>
      <c r="G5" s="60"/>
      <c r="H5" s="62" t="s">
        <v>73</v>
      </c>
      <c r="I5" s="63" t="s">
        <v>115</v>
      </c>
      <c r="J5" s="14"/>
      <c r="K5" s="14" t="s">
        <v>23</v>
      </c>
      <c r="L5" s="15" t="s">
        <v>24</v>
      </c>
      <c r="M5" s="15" t="s">
        <v>126</v>
      </c>
      <c r="N5" s="58">
        <v>1</v>
      </c>
      <c r="O5" s="58">
        <f t="shared" si="0"/>
        <v>30000</v>
      </c>
      <c r="P5" s="58" t="s">
        <v>25</v>
      </c>
      <c r="Q5" s="58" t="s">
        <v>128</v>
      </c>
    </row>
    <row r="6" spans="1:17" s="17" customFormat="1" ht="33.9" customHeight="1" x14ac:dyDescent="0.25">
      <c r="A6" s="58">
        <v>4</v>
      </c>
      <c r="B6" s="64" t="s">
        <v>141</v>
      </c>
      <c r="C6" s="64" t="s">
        <v>141</v>
      </c>
      <c r="D6" s="60" t="s">
        <v>142</v>
      </c>
      <c r="E6" s="58"/>
      <c r="F6" s="61" t="s">
        <v>22</v>
      </c>
      <c r="G6" s="60"/>
      <c r="H6" s="62" t="s">
        <v>73</v>
      </c>
      <c r="I6" s="63" t="s">
        <v>168</v>
      </c>
      <c r="J6" s="14"/>
      <c r="K6" s="14" t="s">
        <v>23</v>
      </c>
      <c r="L6" s="15" t="s">
        <v>24</v>
      </c>
      <c r="M6" s="15" t="s">
        <v>126</v>
      </c>
      <c r="N6" s="58">
        <v>1</v>
      </c>
      <c r="O6" s="58">
        <f t="shared" si="0"/>
        <v>30000</v>
      </c>
      <c r="P6" s="58" t="s">
        <v>25</v>
      </c>
      <c r="Q6" s="58" t="s">
        <v>128</v>
      </c>
    </row>
    <row r="7" spans="1:17" s="17" customFormat="1" ht="33.9" customHeight="1" x14ac:dyDescent="0.25">
      <c r="A7" s="58">
        <v>5</v>
      </c>
      <c r="B7" s="64" t="s">
        <v>143</v>
      </c>
      <c r="C7" s="64" t="s">
        <v>143</v>
      </c>
      <c r="D7" s="60" t="s">
        <v>144</v>
      </c>
      <c r="E7" s="58"/>
      <c r="F7" s="61" t="s">
        <v>22</v>
      </c>
      <c r="G7" s="60"/>
      <c r="H7" s="62" t="s">
        <v>73</v>
      </c>
      <c r="I7" s="63" t="s">
        <v>78</v>
      </c>
      <c r="J7" s="14"/>
      <c r="K7" s="14" t="s">
        <v>23</v>
      </c>
      <c r="L7" s="15" t="s">
        <v>24</v>
      </c>
      <c r="M7" s="15" t="s">
        <v>126</v>
      </c>
      <c r="N7" s="58">
        <v>1</v>
      </c>
      <c r="O7" s="58">
        <f t="shared" si="0"/>
        <v>30000</v>
      </c>
      <c r="P7" s="58" t="s">
        <v>25</v>
      </c>
      <c r="Q7" s="58" t="s">
        <v>128</v>
      </c>
    </row>
    <row r="8" spans="1:17" s="17" customFormat="1" ht="33.9" customHeight="1" x14ac:dyDescent="0.25">
      <c r="A8" s="58">
        <v>6</v>
      </c>
      <c r="B8" s="64" t="s">
        <v>146</v>
      </c>
      <c r="C8" s="64" t="s">
        <v>147</v>
      </c>
      <c r="D8" s="60" t="s">
        <v>144</v>
      </c>
      <c r="E8" s="58"/>
      <c r="F8" s="61" t="s">
        <v>22</v>
      </c>
      <c r="G8" s="60"/>
      <c r="H8" s="62" t="s">
        <v>73</v>
      </c>
      <c r="I8" s="63" t="s">
        <v>78</v>
      </c>
      <c r="J8" s="14"/>
      <c r="K8" s="14" t="s">
        <v>23</v>
      </c>
      <c r="L8" s="15" t="s">
        <v>24</v>
      </c>
      <c r="M8" s="15" t="s">
        <v>126</v>
      </c>
      <c r="N8" s="58">
        <v>1</v>
      </c>
      <c r="O8" s="58">
        <f t="shared" si="0"/>
        <v>30000</v>
      </c>
      <c r="P8" s="58" t="s">
        <v>25</v>
      </c>
      <c r="Q8" s="58" t="s">
        <v>128</v>
      </c>
    </row>
    <row r="9" spans="1:17" s="17" customFormat="1" ht="33.9" customHeight="1" x14ac:dyDescent="0.25">
      <c r="A9" s="58">
        <v>7</v>
      </c>
      <c r="B9" s="64" t="s">
        <v>148</v>
      </c>
      <c r="C9" s="64" t="s">
        <v>148</v>
      </c>
      <c r="D9" s="60" t="s">
        <v>149</v>
      </c>
      <c r="E9" s="58"/>
      <c r="F9" s="61" t="s">
        <v>22</v>
      </c>
      <c r="G9" s="60"/>
      <c r="H9" s="62" t="s">
        <v>73</v>
      </c>
      <c r="I9" s="65" t="s">
        <v>122</v>
      </c>
      <c r="J9" s="14"/>
      <c r="K9" s="14" t="s">
        <v>23</v>
      </c>
      <c r="L9" s="15" t="s">
        <v>24</v>
      </c>
      <c r="M9" s="15" t="s">
        <v>126</v>
      </c>
      <c r="N9" s="58">
        <v>1</v>
      </c>
      <c r="O9" s="58">
        <f t="shared" si="0"/>
        <v>30000</v>
      </c>
      <c r="P9" s="58" t="s">
        <v>25</v>
      </c>
      <c r="Q9" s="58" t="s">
        <v>128</v>
      </c>
    </row>
    <row r="10" spans="1:17" s="17" customFormat="1" ht="33.9" customHeight="1" x14ac:dyDescent="0.25">
      <c r="A10" s="58">
        <v>8</v>
      </c>
      <c r="B10" s="64" t="s">
        <v>169</v>
      </c>
      <c r="C10" s="64" t="s">
        <v>150</v>
      </c>
      <c r="D10" s="60" t="s">
        <v>151</v>
      </c>
      <c r="E10" s="58"/>
      <c r="F10" s="61" t="s">
        <v>22</v>
      </c>
      <c r="G10" s="60"/>
      <c r="H10" s="62" t="s">
        <v>73</v>
      </c>
      <c r="I10" s="65" t="s">
        <v>115</v>
      </c>
      <c r="J10" s="14"/>
      <c r="K10" s="14" t="s">
        <v>23</v>
      </c>
      <c r="L10" s="15" t="s">
        <v>24</v>
      </c>
      <c r="M10" s="15" t="s">
        <v>126</v>
      </c>
      <c r="N10" s="58">
        <v>1</v>
      </c>
      <c r="O10" s="58">
        <f t="shared" si="0"/>
        <v>30000</v>
      </c>
      <c r="P10" s="58" t="s">
        <v>25</v>
      </c>
      <c r="Q10" s="58" t="s">
        <v>128</v>
      </c>
    </row>
    <row r="11" spans="1:17" s="17" customFormat="1" ht="33.9" customHeight="1" x14ac:dyDescent="0.25">
      <c r="A11" s="58">
        <v>9</v>
      </c>
      <c r="B11" s="66" t="s">
        <v>170</v>
      </c>
      <c r="C11" s="66" t="s">
        <v>170</v>
      </c>
      <c r="D11" s="60" t="s">
        <v>156</v>
      </c>
      <c r="E11" s="58"/>
      <c r="F11" s="61" t="s">
        <v>22</v>
      </c>
      <c r="G11" s="60"/>
      <c r="H11" s="62" t="s">
        <v>73</v>
      </c>
      <c r="I11" s="65" t="s">
        <v>122</v>
      </c>
      <c r="J11" s="14"/>
      <c r="K11" s="14" t="s">
        <v>23</v>
      </c>
      <c r="L11" s="15" t="s">
        <v>24</v>
      </c>
      <c r="M11" s="15" t="s">
        <v>126</v>
      </c>
      <c r="N11" s="58">
        <v>1</v>
      </c>
      <c r="O11" s="58">
        <f t="shared" si="0"/>
        <v>30000</v>
      </c>
      <c r="P11" s="58" t="s">
        <v>25</v>
      </c>
      <c r="Q11" s="58" t="s">
        <v>128</v>
      </c>
    </row>
    <row r="12" spans="1:17" s="17" customFormat="1" ht="33.9" customHeight="1" x14ac:dyDescent="0.25">
      <c r="A12" s="58">
        <v>10</v>
      </c>
      <c r="B12" s="64" t="s">
        <v>159</v>
      </c>
      <c r="C12" s="64" t="s">
        <v>159</v>
      </c>
      <c r="D12" s="60" t="s">
        <v>160</v>
      </c>
      <c r="E12" s="58"/>
      <c r="F12" s="61" t="s">
        <v>22</v>
      </c>
      <c r="G12" s="60"/>
      <c r="H12" s="62" t="s">
        <v>73</v>
      </c>
      <c r="I12" s="65" t="s">
        <v>161</v>
      </c>
      <c r="J12" s="14"/>
      <c r="K12" s="14" t="s">
        <v>23</v>
      </c>
      <c r="L12" s="15" t="s">
        <v>24</v>
      </c>
      <c r="M12" s="15" t="s">
        <v>126</v>
      </c>
      <c r="N12" s="58">
        <v>1</v>
      </c>
      <c r="O12" s="58">
        <f t="shared" si="0"/>
        <v>30000</v>
      </c>
      <c r="P12" s="58" t="s">
        <v>25</v>
      </c>
      <c r="Q12" s="58" t="s">
        <v>128</v>
      </c>
    </row>
    <row r="13" spans="1:17" s="17" customFormat="1" ht="33.9" customHeight="1" x14ac:dyDescent="0.25">
      <c r="A13" s="58">
        <v>11</v>
      </c>
      <c r="B13" s="66" t="s">
        <v>162</v>
      </c>
      <c r="C13" s="66" t="s">
        <v>162</v>
      </c>
      <c r="D13" s="60" t="s">
        <v>163</v>
      </c>
      <c r="E13" s="58"/>
      <c r="F13" s="61" t="s">
        <v>22</v>
      </c>
      <c r="G13" s="60"/>
      <c r="H13" s="62" t="s">
        <v>73</v>
      </c>
      <c r="I13" s="65" t="s">
        <v>115</v>
      </c>
      <c r="J13" s="14"/>
      <c r="K13" s="14" t="s">
        <v>23</v>
      </c>
      <c r="L13" s="15" t="s">
        <v>24</v>
      </c>
      <c r="M13" s="15" t="s">
        <v>126</v>
      </c>
      <c r="N13" s="58">
        <v>1</v>
      </c>
      <c r="O13" s="58">
        <f t="shared" si="0"/>
        <v>30000</v>
      </c>
      <c r="P13" s="58" t="s">
        <v>25</v>
      </c>
      <c r="Q13" s="58" t="s">
        <v>128</v>
      </c>
    </row>
    <row r="14" spans="1:17" s="17" customFormat="1" ht="33.9" customHeight="1" x14ac:dyDescent="0.25">
      <c r="A14" s="58">
        <v>12</v>
      </c>
      <c r="B14" s="66" t="s">
        <v>164</v>
      </c>
      <c r="C14" s="66" t="s">
        <v>164</v>
      </c>
      <c r="D14" s="60" t="s">
        <v>165</v>
      </c>
      <c r="E14" s="58"/>
      <c r="F14" s="61" t="s">
        <v>22</v>
      </c>
      <c r="G14" s="60"/>
      <c r="H14" s="62" t="s">
        <v>73</v>
      </c>
      <c r="I14" s="65" t="s">
        <v>115</v>
      </c>
      <c r="J14" s="14"/>
      <c r="K14" s="14" t="s">
        <v>23</v>
      </c>
      <c r="L14" s="15" t="s">
        <v>24</v>
      </c>
      <c r="M14" s="15" t="s">
        <v>126</v>
      </c>
      <c r="N14" s="58">
        <v>1</v>
      </c>
      <c r="O14" s="58">
        <f t="shared" si="0"/>
        <v>30000</v>
      </c>
      <c r="P14" s="58" t="s">
        <v>25</v>
      </c>
      <c r="Q14" s="58" t="s">
        <v>128</v>
      </c>
    </row>
    <row r="15" spans="1:17" s="17" customFormat="1" ht="33.9" customHeight="1" x14ac:dyDescent="0.25">
      <c r="A15" s="58">
        <v>13</v>
      </c>
      <c r="B15" s="66" t="s">
        <v>166</v>
      </c>
      <c r="C15" s="66" t="s">
        <v>166</v>
      </c>
      <c r="D15" s="60" t="s">
        <v>167</v>
      </c>
      <c r="E15" s="58"/>
      <c r="F15" s="61" t="s">
        <v>22</v>
      </c>
      <c r="G15" s="60"/>
      <c r="H15" s="62" t="s">
        <v>73</v>
      </c>
      <c r="I15" s="65" t="s">
        <v>122</v>
      </c>
      <c r="J15" s="14"/>
      <c r="K15" s="14" t="s">
        <v>23</v>
      </c>
      <c r="L15" s="15" t="s">
        <v>24</v>
      </c>
      <c r="M15" s="15" t="s">
        <v>126</v>
      </c>
      <c r="N15" s="58">
        <v>1</v>
      </c>
      <c r="O15" s="58">
        <f t="shared" si="0"/>
        <v>30000</v>
      </c>
      <c r="P15" s="58" t="s">
        <v>25</v>
      </c>
      <c r="Q15" s="58" t="s">
        <v>128</v>
      </c>
    </row>
  </sheetData>
  <mergeCells count="1">
    <mergeCell ref="A1:Q1"/>
  </mergeCells>
  <phoneticPr fontId="3" type="noConversion"/>
  <conditionalFormatting sqref="B2">
    <cfRule type="duplicateValues" dxfId="118" priority="24"/>
    <cfRule type="duplicateValues" dxfId="117" priority="25"/>
  </conditionalFormatting>
  <conditionalFormatting sqref="B2">
    <cfRule type="duplicateValues" dxfId="116" priority="468"/>
  </conditionalFormatting>
  <conditionalFormatting sqref="C2">
    <cfRule type="duplicateValues" dxfId="115" priority="469"/>
  </conditionalFormatting>
  <conditionalFormatting sqref="B2">
    <cfRule type="duplicateValues" dxfId="114" priority="470"/>
    <cfRule type="duplicateValues" dxfId="113" priority="471"/>
  </conditionalFormatting>
  <conditionalFormatting sqref="B10">
    <cfRule type="duplicateValues" dxfId="112" priority="9"/>
    <cfRule type="duplicateValues" dxfId="111" priority="10"/>
    <cfRule type="duplicateValues" dxfId="110" priority="11"/>
    <cfRule type="duplicateValues" dxfId="109" priority="12"/>
  </conditionalFormatting>
  <conditionalFormatting sqref="C10">
    <cfRule type="duplicateValues" dxfId="108" priority="13"/>
    <cfRule type="duplicateValues" dxfId="107" priority="14"/>
    <cfRule type="duplicateValues" dxfId="106" priority="15"/>
    <cfRule type="duplicateValues" dxfId="105" priority="16"/>
  </conditionalFormatting>
  <conditionalFormatting sqref="B13:B15 B6:B9">
    <cfRule type="duplicateValues" dxfId="104" priority="484"/>
    <cfRule type="duplicateValues" dxfId="103" priority="485"/>
    <cfRule type="duplicateValues" dxfId="102" priority="486"/>
    <cfRule type="duplicateValues" dxfId="101" priority="487"/>
  </conditionalFormatting>
  <conditionalFormatting sqref="C11:C15 C3:C9">
    <cfRule type="duplicateValues" dxfId="100" priority="496"/>
    <cfRule type="duplicateValues" dxfId="99" priority="497"/>
    <cfRule type="duplicateValues" dxfId="98" priority="498"/>
    <cfRule type="duplicateValues" dxfId="97" priority="499"/>
  </conditionalFormatting>
  <conditionalFormatting sqref="B3:B5">
    <cfRule type="duplicateValues" dxfId="96" priority="5"/>
    <cfRule type="duplicateValues" dxfId="95" priority="6"/>
    <cfRule type="duplicateValues" dxfId="94" priority="7"/>
    <cfRule type="duplicateValues" dxfId="93" priority="8"/>
  </conditionalFormatting>
  <conditionalFormatting sqref="B11:B12">
    <cfRule type="duplicateValues" dxfId="92" priority="1"/>
    <cfRule type="duplicateValues" dxfId="91" priority="2"/>
    <cfRule type="duplicateValues" dxfId="90" priority="3"/>
    <cfRule type="duplicateValues" dxfId="89" priority="4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6AB22-D973-4A75-B89E-BD63429D1821}">
  <dimension ref="A1:X48"/>
  <sheetViews>
    <sheetView topLeftCell="A16" zoomScale="80" zoomScaleNormal="80" workbookViewId="0">
      <selection activeCell="A41" sqref="A41"/>
    </sheetView>
  </sheetViews>
  <sheetFormatPr defaultRowHeight="13.8" x14ac:dyDescent="0.25"/>
  <cols>
    <col min="2" max="3" width="14.6640625" customWidth="1"/>
    <col min="19" max="19" width="11" customWidth="1"/>
  </cols>
  <sheetData>
    <row r="1" spans="1:24" s="7" customFormat="1" ht="27.6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5" t="s">
        <v>12</v>
      </c>
      <c r="N1" s="3" t="s">
        <v>13</v>
      </c>
      <c r="O1" s="3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20</v>
      </c>
      <c r="X1" s="6"/>
    </row>
    <row r="2" spans="1:24" s="28" customFormat="1" ht="33.9" customHeight="1" x14ac:dyDescent="0.25">
      <c r="A2" s="18">
        <v>1</v>
      </c>
      <c r="B2" s="19" t="s">
        <v>30</v>
      </c>
      <c r="C2" s="19" t="s">
        <v>31</v>
      </c>
      <c r="D2" s="20" t="s">
        <v>32</v>
      </c>
      <c r="E2" s="18"/>
      <c r="F2" s="21" t="s">
        <v>22</v>
      </c>
      <c r="G2" s="22"/>
      <c r="H2" s="23" t="s">
        <v>26</v>
      </c>
      <c r="I2" s="24" t="s">
        <v>27</v>
      </c>
      <c r="J2" s="25" t="s">
        <v>28</v>
      </c>
      <c r="K2" s="14" t="s">
        <v>23</v>
      </c>
      <c r="L2" s="26" t="s">
        <v>33</v>
      </c>
      <c r="M2" s="26" t="str">
        <f>VLOOKUP(C2,[1]外购件开发申请单!$C$8:$L$148,10,0)</f>
        <v>刘志富</v>
      </c>
      <c r="N2" s="26" t="str">
        <f>VLOOKUP(C2,[1]外购件开发申请单!$C$8:$M$148,11,0)</f>
        <v>文安恒德，航天宏达，沧州智凯，成卓，鑫昌</v>
      </c>
      <c r="O2" s="18">
        <v>1</v>
      </c>
      <c r="P2" s="18">
        <f>VLOOKUP(C2,[1]外购件开发申请单!$C$8:$Q$148,15,0)</f>
        <v>0</v>
      </c>
      <c r="Q2" s="18" t="s">
        <v>25</v>
      </c>
      <c r="R2" s="18" t="s">
        <v>29</v>
      </c>
      <c r="S2" s="27" t="s">
        <v>34</v>
      </c>
      <c r="T2" s="27"/>
      <c r="U2" s="27"/>
      <c r="V2" s="27"/>
      <c r="W2" s="27"/>
      <c r="X2" s="27"/>
    </row>
    <row r="3" spans="1:24" s="28" customFormat="1" ht="33.9" customHeight="1" x14ac:dyDescent="0.25">
      <c r="A3" s="29"/>
      <c r="B3" s="19"/>
      <c r="C3" s="19" t="s">
        <v>35</v>
      </c>
      <c r="D3" s="20" t="s">
        <v>36</v>
      </c>
      <c r="E3" s="18"/>
      <c r="F3" s="21" t="s">
        <v>22</v>
      </c>
      <c r="G3" s="22"/>
      <c r="H3" s="23"/>
      <c r="I3" s="24" t="s">
        <v>37</v>
      </c>
      <c r="J3" s="25"/>
      <c r="K3" s="14" t="s">
        <v>23</v>
      </c>
      <c r="L3" s="26" t="s">
        <v>33</v>
      </c>
      <c r="M3" s="26" t="s">
        <v>38</v>
      </c>
      <c r="N3" s="26"/>
      <c r="O3" s="18">
        <v>1</v>
      </c>
      <c r="P3" s="18"/>
      <c r="Q3" s="18"/>
      <c r="R3" s="18"/>
      <c r="S3" s="27" t="s">
        <v>39</v>
      </c>
      <c r="T3" s="27"/>
      <c r="U3" s="27"/>
      <c r="V3" s="27" t="s">
        <v>40</v>
      </c>
      <c r="W3" s="27">
        <v>165000</v>
      </c>
      <c r="X3" s="27"/>
    </row>
    <row r="4" spans="1:24" s="28" customFormat="1" ht="33.9" customHeight="1" x14ac:dyDescent="0.25">
      <c r="A4" s="29"/>
      <c r="B4" s="19"/>
      <c r="C4" s="19" t="s">
        <v>41</v>
      </c>
      <c r="D4" s="20" t="s">
        <v>42</v>
      </c>
      <c r="E4" s="18"/>
      <c r="F4" s="21" t="s">
        <v>22</v>
      </c>
      <c r="G4" s="22"/>
      <c r="H4" s="23"/>
      <c r="I4" s="24" t="s">
        <v>43</v>
      </c>
      <c r="J4" s="25"/>
      <c r="K4" s="14" t="s">
        <v>23</v>
      </c>
      <c r="L4" s="26" t="s">
        <v>33</v>
      </c>
      <c r="M4" s="26" t="s">
        <v>38</v>
      </c>
      <c r="N4" s="26"/>
      <c r="O4" s="18">
        <v>1</v>
      </c>
      <c r="P4" s="18"/>
      <c r="Q4" s="18"/>
      <c r="R4" s="18"/>
      <c r="S4" s="27" t="s">
        <v>39</v>
      </c>
      <c r="T4" s="27"/>
      <c r="U4" s="27"/>
      <c r="V4" s="27" t="s">
        <v>40</v>
      </c>
      <c r="W4" s="27">
        <v>85000</v>
      </c>
      <c r="X4" s="27"/>
    </row>
    <row r="5" spans="1:24" s="28" customFormat="1" ht="33.9" customHeight="1" x14ac:dyDescent="0.25">
      <c r="A5" s="18">
        <v>2</v>
      </c>
      <c r="B5" s="19" t="s">
        <v>44</v>
      </c>
      <c r="C5" s="19" t="s">
        <v>45</v>
      </c>
      <c r="D5" s="22" t="s">
        <v>46</v>
      </c>
      <c r="E5" s="18" t="s">
        <v>47</v>
      </c>
      <c r="F5" s="21" t="s">
        <v>22</v>
      </c>
      <c r="G5" s="22"/>
      <c r="H5" s="23" t="s">
        <v>26</v>
      </c>
      <c r="I5" s="24" t="s">
        <v>27</v>
      </c>
      <c r="J5" s="25"/>
      <c r="K5" s="25" t="s">
        <v>23</v>
      </c>
      <c r="L5" s="26" t="s">
        <v>24</v>
      </c>
      <c r="M5" s="26" t="str">
        <f>VLOOKUP(C5,[1]外购件开发申请单!$C$8:$L$148,10,0)</f>
        <v>刘志富</v>
      </c>
      <c r="N5" s="26" t="str">
        <f>VLOOKUP(C5,[1]外购件开发申请单!$C$8:$M$148,11,0)</f>
        <v>文安恒德，航天宏达，沧州智凯，成卓，鑫昌</v>
      </c>
      <c r="O5" s="18">
        <v>1</v>
      </c>
      <c r="P5" s="18">
        <f>VLOOKUP(C5,[1]外购件开发申请单!$C$8:$Q$148,15,0)</f>
        <v>0</v>
      </c>
      <c r="Q5" s="18" t="s">
        <v>25</v>
      </c>
      <c r="R5" s="18" t="s">
        <v>29</v>
      </c>
      <c r="S5" s="27" t="s">
        <v>34</v>
      </c>
      <c r="T5" s="27"/>
      <c r="U5" s="27"/>
      <c r="V5" s="27"/>
      <c r="W5" s="27"/>
      <c r="X5" s="27"/>
    </row>
    <row r="6" spans="1:24" s="28" customFormat="1" ht="33.9" customHeight="1" x14ac:dyDescent="0.25">
      <c r="A6" s="18"/>
      <c r="B6" s="19"/>
      <c r="C6" s="19" t="s">
        <v>48</v>
      </c>
      <c r="D6" s="22" t="s">
        <v>49</v>
      </c>
      <c r="E6" s="18"/>
      <c r="F6" s="21" t="s">
        <v>22</v>
      </c>
      <c r="G6" s="22"/>
      <c r="H6" s="23"/>
      <c r="I6" s="24" t="s">
        <v>50</v>
      </c>
      <c r="J6" s="25"/>
      <c r="K6" s="25" t="s">
        <v>23</v>
      </c>
      <c r="L6" s="26" t="s">
        <v>24</v>
      </c>
      <c r="M6" s="26" t="s">
        <v>38</v>
      </c>
      <c r="N6" s="26"/>
      <c r="O6" s="18">
        <v>1</v>
      </c>
      <c r="P6" s="18"/>
      <c r="Q6" s="18"/>
      <c r="R6" s="18"/>
      <c r="S6" s="27" t="s">
        <v>39</v>
      </c>
      <c r="T6" s="27" t="s">
        <v>51</v>
      </c>
      <c r="U6" s="27">
        <f>26000/1.03</f>
        <v>25242.718446601943</v>
      </c>
      <c r="V6" s="27" t="s">
        <v>52</v>
      </c>
      <c r="W6" s="27">
        <v>65000</v>
      </c>
      <c r="X6" s="27"/>
    </row>
    <row r="7" spans="1:24" s="28" customFormat="1" ht="33.9" customHeight="1" x14ac:dyDescent="0.25">
      <c r="A7" s="18">
        <v>3</v>
      </c>
      <c r="B7" s="19" t="s">
        <v>53</v>
      </c>
      <c r="C7" s="19" t="s">
        <v>54</v>
      </c>
      <c r="D7" s="22" t="s">
        <v>55</v>
      </c>
      <c r="E7" s="18" t="s">
        <v>47</v>
      </c>
      <c r="F7" s="21" t="s">
        <v>22</v>
      </c>
      <c r="G7" s="22"/>
      <c r="H7" s="23" t="s">
        <v>26</v>
      </c>
      <c r="I7" s="24" t="s">
        <v>27</v>
      </c>
      <c r="J7" s="25"/>
      <c r="K7" s="25" t="s">
        <v>23</v>
      </c>
      <c r="L7" s="26" t="s">
        <v>24</v>
      </c>
      <c r="M7" s="26" t="str">
        <f>VLOOKUP(C7,[1]外购件开发申请单!$C$8:$L$148,10,0)</f>
        <v>刘志富</v>
      </c>
      <c r="N7" s="26" t="str">
        <f>VLOOKUP(C7,[1]外购件开发申请单!$C$8:$M$148,11,0)</f>
        <v>文安恒德，航天宏达，沧州智凯，成卓，鑫昌</v>
      </c>
      <c r="O7" s="18">
        <v>1</v>
      </c>
      <c r="P7" s="18">
        <f>VLOOKUP(C7,[1]外购件开发申请单!$C$8:$Q$148,15,0)</f>
        <v>0</v>
      </c>
      <c r="Q7" s="18" t="s">
        <v>25</v>
      </c>
      <c r="R7" s="18" t="s">
        <v>29</v>
      </c>
      <c r="S7" s="27" t="s">
        <v>56</v>
      </c>
      <c r="T7" s="27"/>
      <c r="U7" s="27"/>
      <c r="V7" s="27"/>
      <c r="W7" s="27"/>
      <c r="X7" s="27"/>
    </row>
    <row r="8" spans="1:24" s="28" customFormat="1" ht="33.9" customHeight="1" x14ac:dyDescent="0.25">
      <c r="A8" s="18"/>
      <c r="B8" s="19"/>
      <c r="C8" s="19" t="s">
        <v>57</v>
      </c>
      <c r="D8" s="22" t="s">
        <v>58</v>
      </c>
      <c r="E8" s="18"/>
      <c r="F8" s="21"/>
      <c r="G8" s="22"/>
      <c r="H8" s="23"/>
      <c r="I8" s="24" t="s">
        <v>50</v>
      </c>
      <c r="J8" s="25"/>
      <c r="K8" s="25" t="s">
        <v>59</v>
      </c>
      <c r="L8" s="26" t="s">
        <v>24</v>
      </c>
      <c r="M8" s="26" t="s">
        <v>38</v>
      </c>
      <c r="N8" s="26"/>
      <c r="O8" s="18">
        <v>1</v>
      </c>
      <c r="P8" s="18"/>
      <c r="Q8" s="18"/>
      <c r="R8" s="18"/>
      <c r="S8" s="27"/>
      <c r="T8" s="27" t="s">
        <v>60</v>
      </c>
      <c r="U8" s="27">
        <f>18000/1.03</f>
        <v>17475.728155339806</v>
      </c>
      <c r="V8" s="27" t="s">
        <v>52</v>
      </c>
      <c r="W8" s="27">
        <v>50000</v>
      </c>
      <c r="X8" s="27"/>
    </row>
    <row r="9" spans="1:24" s="28" customFormat="1" ht="33.9" customHeight="1" x14ac:dyDescent="0.25">
      <c r="A9" s="18">
        <v>4</v>
      </c>
      <c r="B9" s="19" t="s">
        <v>61</v>
      </c>
      <c r="C9" s="19" t="s">
        <v>62</v>
      </c>
      <c r="D9" s="22" t="s">
        <v>63</v>
      </c>
      <c r="E9" s="18" t="s">
        <v>47</v>
      </c>
      <c r="F9" s="21" t="s">
        <v>22</v>
      </c>
      <c r="G9" s="22"/>
      <c r="H9" s="23" t="s">
        <v>26</v>
      </c>
      <c r="I9" s="24" t="s">
        <v>27</v>
      </c>
      <c r="J9" s="25"/>
      <c r="K9" s="25" t="s">
        <v>23</v>
      </c>
      <c r="L9" s="26" t="s">
        <v>24</v>
      </c>
      <c r="M9" s="26" t="str">
        <f>VLOOKUP(C9,[1]外购件开发申请单!$C$8:$L$148,10,0)</f>
        <v>刘志富</v>
      </c>
      <c r="N9" s="26" t="str">
        <f>VLOOKUP(C9,[1]外购件开发申请单!$C$8:$M$148,11,0)</f>
        <v>文安恒德，航天宏达，沧州智凯，成卓，鑫昌</v>
      </c>
      <c r="O9" s="18">
        <v>1</v>
      </c>
      <c r="P9" s="18">
        <f>VLOOKUP(C9,[1]外购件开发申请单!$C$8:$Q$148,15,0)</f>
        <v>0</v>
      </c>
      <c r="Q9" s="18" t="s">
        <v>25</v>
      </c>
      <c r="R9" s="18" t="s">
        <v>29</v>
      </c>
      <c r="S9" s="27" t="s">
        <v>56</v>
      </c>
      <c r="T9" s="27"/>
      <c r="U9" s="27"/>
      <c r="V9" s="27"/>
      <c r="W9" s="27"/>
      <c r="X9" s="27"/>
    </row>
    <row r="10" spans="1:24" s="28" customFormat="1" ht="33.9" customHeight="1" x14ac:dyDescent="0.25">
      <c r="A10" s="18"/>
      <c r="B10" s="19"/>
      <c r="C10" s="19" t="s">
        <v>64</v>
      </c>
      <c r="D10" s="22" t="s">
        <v>65</v>
      </c>
      <c r="E10" s="18"/>
      <c r="F10" s="21" t="s">
        <v>22</v>
      </c>
      <c r="G10" s="22"/>
      <c r="H10" s="23"/>
      <c r="I10" s="24"/>
      <c r="J10" s="25"/>
      <c r="K10" s="25" t="s">
        <v>59</v>
      </c>
      <c r="L10" s="26" t="s">
        <v>24</v>
      </c>
      <c r="M10" s="26" t="s">
        <v>38</v>
      </c>
      <c r="N10" s="26"/>
      <c r="O10" s="18">
        <v>1</v>
      </c>
      <c r="P10" s="18"/>
      <c r="Q10" s="18"/>
      <c r="R10" s="18"/>
      <c r="S10" s="27"/>
      <c r="T10" s="27" t="s">
        <v>60</v>
      </c>
      <c r="U10" s="27">
        <v>17475.728155339806</v>
      </c>
      <c r="V10" s="27" t="s">
        <v>52</v>
      </c>
      <c r="W10" s="68">
        <v>6500</v>
      </c>
      <c r="X10" s="27"/>
    </row>
    <row r="11" spans="1:24" s="28" customFormat="1" ht="33.9" customHeight="1" x14ac:dyDescent="0.25">
      <c r="A11" s="18">
        <v>5</v>
      </c>
      <c r="B11" s="19" t="s">
        <v>66</v>
      </c>
      <c r="C11" s="19" t="s">
        <v>66</v>
      </c>
      <c r="D11" s="22" t="s">
        <v>67</v>
      </c>
      <c r="E11" s="18" t="s">
        <v>47</v>
      </c>
      <c r="F11" s="21" t="s">
        <v>22</v>
      </c>
      <c r="G11" s="22"/>
      <c r="H11" s="23" t="s">
        <v>26</v>
      </c>
      <c r="I11" s="24" t="s">
        <v>27</v>
      </c>
      <c r="J11" s="25"/>
      <c r="K11" s="25" t="s">
        <v>23</v>
      </c>
      <c r="L11" s="26" t="s">
        <v>24</v>
      </c>
      <c r="M11" s="26" t="str">
        <f>VLOOKUP(C11,[1]外购件开发申请单!$C$8:$L$148,10,0)</f>
        <v>刘志富</v>
      </c>
      <c r="N11" s="26" t="str">
        <f>VLOOKUP(C11,[1]外购件开发申请单!$C$8:$M$148,11,0)</f>
        <v>文安恒德，航天宏达，沧州智凯，成卓，鑫昌</v>
      </c>
      <c r="O11" s="18">
        <v>1</v>
      </c>
      <c r="P11" s="18">
        <f>VLOOKUP(C11,[1]外购件开发申请单!$C$8:$Q$148,15,0)</f>
        <v>0</v>
      </c>
      <c r="Q11" s="18" t="s">
        <v>25</v>
      </c>
      <c r="R11" s="18" t="s">
        <v>29</v>
      </c>
      <c r="S11" s="27" t="s">
        <v>56</v>
      </c>
      <c r="T11" s="27"/>
      <c r="U11" s="27"/>
      <c r="V11" s="27"/>
      <c r="W11" s="69"/>
      <c r="X11" s="27"/>
    </row>
    <row r="12" spans="1:24" s="28" customFormat="1" ht="33.9" customHeight="1" x14ac:dyDescent="0.25">
      <c r="A12" s="18"/>
      <c r="B12" s="19"/>
      <c r="C12" s="19" t="s">
        <v>68</v>
      </c>
      <c r="D12" s="22" t="s">
        <v>69</v>
      </c>
      <c r="E12" s="19" t="s">
        <v>23</v>
      </c>
      <c r="F12" s="21" t="s">
        <v>22</v>
      </c>
      <c r="G12" s="30"/>
      <c r="H12" s="31"/>
      <c r="I12" s="24"/>
      <c r="J12" s="25"/>
      <c r="K12" s="25" t="s">
        <v>59</v>
      </c>
      <c r="L12" s="26" t="s">
        <v>24</v>
      </c>
      <c r="M12" s="26" t="s">
        <v>38</v>
      </c>
      <c r="N12" s="26"/>
      <c r="O12" s="18"/>
      <c r="P12" s="18"/>
      <c r="Q12" s="18"/>
      <c r="R12" s="18"/>
      <c r="S12" s="27"/>
      <c r="T12" s="27" t="s">
        <v>60</v>
      </c>
      <c r="U12" s="27">
        <v>17475.728155339806</v>
      </c>
      <c r="V12" s="27" t="s">
        <v>52</v>
      </c>
      <c r="W12" s="69"/>
      <c r="X12" s="27"/>
    </row>
    <row r="13" spans="1:24" s="17" customFormat="1" ht="33.9" customHeight="1" x14ac:dyDescent="0.25">
      <c r="A13" s="8">
        <f t="shared" ref="A13:A14" si="0">ROW()-7</f>
        <v>6</v>
      </c>
      <c r="B13" s="9" t="s">
        <v>70</v>
      </c>
      <c r="C13" s="9" t="s">
        <v>71</v>
      </c>
      <c r="D13" s="10" t="s">
        <v>72</v>
      </c>
      <c r="E13" s="8"/>
      <c r="F13" s="11" t="s">
        <v>22</v>
      </c>
      <c r="G13" s="10"/>
      <c r="H13" s="12" t="s">
        <v>73</v>
      </c>
      <c r="I13" s="13" t="s">
        <v>74</v>
      </c>
      <c r="J13" s="14"/>
      <c r="K13" s="14" t="s">
        <v>23</v>
      </c>
      <c r="L13" s="15" t="s">
        <v>24</v>
      </c>
      <c r="M13" s="15" t="str">
        <f>VLOOKUP(C13,[1]外购件开发申请单!$C$8:$L$148,10,0)</f>
        <v>刘志富</v>
      </c>
      <c r="N13" s="15" t="str">
        <f>VLOOKUP(C13,[1]外购件开发申请单!$C$8:$M$148,11,0)</f>
        <v>文安恒德，航天宏达，沧州智凯，成卓，鑫昌</v>
      </c>
      <c r="O13" s="8">
        <v>2</v>
      </c>
      <c r="P13" s="8">
        <f>VLOOKUP(C13,[1]外购件开发申请单!$C$8:$Q$148,15,0)</f>
        <v>0</v>
      </c>
      <c r="Q13" s="8" t="s">
        <v>25</v>
      </c>
      <c r="R13" s="8" t="s">
        <v>29</v>
      </c>
      <c r="S13" s="16"/>
      <c r="T13" s="27" t="s">
        <v>60</v>
      </c>
      <c r="U13" s="16">
        <f>5000/1.3</f>
        <v>3846.1538461538462</v>
      </c>
      <c r="V13" s="27" t="s">
        <v>52</v>
      </c>
      <c r="W13" s="16">
        <v>15000</v>
      </c>
      <c r="X13" s="16"/>
    </row>
    <row r="14" spans="1:24" s="28" customFormat="1" ht="33.9" customHeight="1" x14ac:dyDescent="0.25">
      <c r="A14" s="18">
        <f t="shared" si="0"/>
        <v>7</v>
      </c>
      <c r="B14" s="19" t="s">
        <v>75</v>
      </c>
      <c r="C14" s="19" t="s">
        <v>76</v>
      </c>
      <c r="D14" s="22" t="s">
        <v>77</v>
      </c>
      <c r="E14" s="18"/>
      <c r="F14" s="21" t="s">
        <v>22</v>
      </c>
      <c r="G14" s="22"/>
      <c r="H14" s="23" t="s">
        <v>73</v>
      </c>
      <c r="I14" s="34" t="s">
        <v>78</v>
      </c>
      <c r="J14" s="25"/>
      <c r="K14" s="25" t="s">
        <v>23</v>
      </c>
      <c r="L14" s="26" t="s">
        <v>24</v>
      </c>
      <c r="M14" s="26" t="str">
        <f>VLOOKUP(C14,[1]外购件开发申请单!$C$8:$L$148,10,0)</f>
        <v>刘志富</v>
      </c>
      <c r="N14" s="26" t="str">
        <f>VLOOKUP(C14,[1]外购件开发申请单!$C$8:$M$148,11,0)</f>
        <v>沧州智凯/泊头捷润</v>
      </c>
      <c r="O14" s="18">
        <v>1</v>
      </c>
      <c r="P14" s="18">
        <f>VLOOKUP(C14,[1]外购件开发申请单!$C$8:$Q$148,15,0)</f>
        <v>0</v>
      </c>
      <c r="Q14" s="18" t="s">
        <v>25</v>
      </c>
      <c r="R14" s="18" t="s">
        <v>29</v>
      </c>
      <c r="S14" s="27"/>
      <c r="T14" s="27" t="s">
        <v>60</v>
      </c>
      <c r="U14" s="27">
        <f>12000/1.03</f>
        <v>11650.485436893203</v>
      </c>
      <c r="V14" s="27" t="s">
        <v>52</v>
      </c>
      <c r="W14" s="27">
        <v>50000</v>
      </c>
      <c r="X14" s="27"/>
    </row>
    <row r="15" spans="1:24" s="28" customFormat="1" ht="33.9" customHeight="1" x14ac:dyDescent="0.25">
      <c r="A15" s="18">
        <f>ROW()-7</f>
        <v>8</v>
      </c>
      <c r="B15" s="19" t="s">
        <v>79</v>
      </c>
      <c r="C15" s="19" t="s">
        <v>80</v>
      </c>
      <c r="D15" s="22" t="s">
        <v>81</v>
      </c>
      <c r="E15" s="35" t="s">
        <v>82</v>
      </c>
      <c r="F15" s="21" t="s">
        <v>22</v>
      </c>
      <c r="G15" s="22"/>
      <c r="H15" s="23" t="s">
        <v>26</v>
      </c>
      <c r="I15" s="36" t="s">
        <v>27</v>
      </c>
      <c r="J15" s="25" t="s">
        <v>28</v>
      </c>
      <c r="K15" s="25" t="s">
        <v>23</v>
      </c>
      <c r="L15" s="26" t="s">
        <v>24</v>
      </c>
      <c r="M15" s="26" t="str">
        <f>VLOOKUP(C15,[1]外购件开发申请单!$C$8:$L$148,10,0)</f>
        <v>刘志富</v>
      </c>
      <c r="N15" s="26" t="str">
        <f>VLOOKUP(C15,[1]外购件开发申请单!$C$8:$M$148,11,0)</f>
        <v>文安恒德，航天宏达，沧州智凯，成卓，鑫昌</v>
      </c>
      <c r="O15" s="18">
        <v>1</v>
      </c>
      <c r="P15" s="18">
        <f>VLOOKUP(C15,[1]外购件开发申请单!$C$8:$Q$148,15,0)</f>
        <v>0</v>
      </c>
      <c r="Q15" s="18" t="s">
        <v>25</v>
      </c>
      <c r="R15" s="18" t="s">
        <v>29</v>
      </c>
      <c r="S15" s="27"/>
      <c r="T15" s="27"/>
      <c r="U15" s="27"/>
      <c r="V15" s="27"/>
      <c r="W15" s="27"/>
      <c r="X15" s="27"/>
    </row>
    <row r="16" spans="1:24" s="28" customFormat="1" ht="33.9" customHeight="1" x14ac:dyDescent="0.25">
      <c r="A16" s="18"/>
      <c r="B16" s="19"/>
      <c r="C16" s="19" t="s">
        <v>83</v>
      </c>
      <c r="D16" s="22" t="s">
        <v>84</v>
      </c>
      <c r="E16" s="35"/>
      <c r="F16" s="21" t="s">
        <v>22</v>
      </c>
      <c r="G16" s="22"/>
      <c r="H16" s="23" t="s">
        <v>73</v>
      </c>
      <c r="I16" s="36" t="s">
        <v>78</v>
      </c>
      <c r="J16" s="25"/>
      <c r="K16" s="25" t="s">
        <v>23</v>
      </c>
      <c r="L16" s="26" t="s">
        <v>24</v>
      </c>
      <c r="M16" s="26" t="s">
        <v>38</v>
      </c>
      <c r="N16" s="26"/>
      <c r="O16" s="18">
        <v>1</v>
      </c>
      <c r="P16" s="18"/>
      <c r="Q16" s="18"/>
      <c r="R16" s="18"/>
      <c r="S16" s="27"/>
      <c r="T16" s="27" t="s">
        <v>60</v>
      </c>
      <c r="U16" s="27">
        <v>59223.300970873788</v>
      </c>
      <c r="V16" s="27" t="s">
        <v>52</v>
      </c>
      <c r="W16" s="27">
        <v>230000</v>
      </c>
      <c r="X16" s="27"/>
    </row>
    <row r="17" spans="1:24" s="28" customFormat="1" ht="33.9" customHeight="1" x14ac:dyDescent="0.25">
      <c r="A17" s="18">
        <v>9</v>
      </c>
      <c r="B17" s="37" t="s">
        <v>85</v>
      </c>
      <c r="C17" s="37" t="s">
        <v>85</v>
      </c>
      <c r="D17" s="22" t="s">
        <v>86</v>
      </c>
      <c r="E17" s="18"/>
      <c r="F17" s="21" t="s">
        <v>22</v>
      </c>
      <c r="G17" s="22"/>
      <c r="H17" s="23" t="s">
        <v>26</v>
      </c>
      <c r="I17" s="36" t="s">
        <v>27</v>
      </c>
      <c r="J17" s="25"/>
      <c r="K17" s="25" t="s">
        <v>23</v>
      </c>
      <c r="L17" s="26" t="s">
        <v>24</v>
      </c>
      <c r="M17" s="26" t="str">
        <f>VLOOKUP(C17,[1]外购件开发申请单!$C$8:$L$148,10,0)</f>
        <v>刘志富</v>
      </c>
      <c r="N17" s="26" t="str">
        <f>VLOOKUP(C17,[1]外购件开发申请单!$C$8:$M$148,11,0)</f>
        <v>文安恒德，航天宏达，沧州智凯，成卓，鑫昌</v>
      </c>
      <c r="O17" s="18">
        <v>2</v>
      </c>
      <c r="P17" s="18">
        <f>VLOOKUP(C17,[1]外购件开发申请单!$C$8:$Q$148,15,0)</f>
        <v>0</v>
      </c>
      <c r="Q17" s="18" t="s">
        <v>25</v>
      </c>
      <c r="R17" s="18" t="s">
        <v>29</v>
      </c>
      <c r="S17" s="27"/>
      <c r="T17" s="27"/>
      <c r="U17" s="27"/>
      <c r="V17" s="27"/>
      <c r="W17" s="27"/>
      <c r="X17" s="27"/>
    </row>
    <row r="18" spans="1:24" s="28" customFormat="1" ht="33.9" customHeight="1" x14ac:dyDescent="0.25">
      <c r="A18" s="18"/>
      <c r="B18" s="37"/>
      <c r="C18" s="37" t="s">
        <v>87</v>
      </c>
      <c r="D18" s="22" t="s">
        <v>88</v>
      </c>
      <c r="E18" s="18"/>
      <c r="F18" s="21" t="s">
        <v>22</v>
      </c>
      <c r="G18" s="22"/>
      <c r="H18" s="23" t="s">
        <v>73</v>
      </c>
      <c r="I18" s="36" t="s">
        <v>50</v>
      </c>
      <c r="J18" s="25"/>
      <c r="K18" s="25" t="s">
        <v>23</v>
      </c>
      <c r="L18" s="26" t="s">
        <v>24</v>
      </c>
      <c r="M18" s="26" t="s">
        <v>38</v>
      </c>
      <c r="N18" s="26" t="s">
        <v>89</v>
      </c>
      <c r="O18" s="18">
        <v>2</v>
      </c>
      <c r="P18" s="18">
        <v>0</v>
      </c>
      <c r="Q18" s="18"/>
      <c r="R18" s="18"/>
      <c r="S18" s="27"/>
      <c r="T18" s="27" t="s">
        <v>60</v>
      </c>
      <c r="U18" s="27">
        <v>13592.233009708738</v>
      </c>
      <c r="V18" s="27" t="s">
        <v>52</v>
      </c>
      <c r="W18" s="27">
        <v>52000</v>
      </c>
      <c r="X18" s="27"/>
    </row>
    <row r="19" spans="1:24" s="28" customFormat="1" ht="33.9" customHeight="1" x14ac:dyDescent="0.25">
      <c r="A19" s="18">
        <v>10</v>
      </c>
      <c r="B19" s="37" t="s">
        <v>90</v>
      </c>
      <c r="C19" s="37" t="s">
        <v>91</v>
      </c>
      <c r="D19" s="22" t="s">
        <v>92</v>
      </c>
      <c r="E19" s="18"/>
      <c r="F19" s="21" t="s">
        <v>22</v>
      </c>
      <c r="G19" s="22"/>
      <c r="H19" s="23" t="s">
        <v>26</v>
      </c>
      <c r="I19" s="36" t="s">
        <v>27</v>
      </c>
      <c r="J19" s="25"/>
      <c r="K19" s="25" t="s">
        <v>23</v>
      </c>
      <c r="L19" s="26" t="s">
        <v>24</v>
      </c>
      <c r="M19" s="26" t="str">
        <f>VLOOKUP(C19,[1]外购件开发申请单!$C$8:$L$148,10,0)</f>
        <v>刘志富</v>
      </c>
      <c r="N19" s="26" t="str">
        <f>VLOOKUP(C19,[1]外购件开发申请单!$C$8:$M$148,11,0)</f>
        <v>文安恒德，航天宏达，沧州智凯，成卓，鑫昌</v>
      </c>
      <c r="O19" s="18">
        <v>1</v>
      </c>
      <c r="P19" s="18">
        <f>VLOOKUP(C19,[1]外购件开发申请单!$C$8:$Q$148,15,0)</f>
        <v>0</v>
      </c>
      <c r="Q19" s="18" t="s">
        <v>25</v>
      </c>
      <c r="R19" s="18" t="s">
        <v>29</v>
      </c>
      <c r="S19" s="27"/>
      <c r="T19" s="27"/>
      <c r="U19" s="27"/>
      <c r="V19" s="27"/>
      <c r="W19" s="27"/>
      <c r="X19" s="27"/>
    </row>
    <row r="20" spans="1:24" s="28" customFormat="1" ht="33.9" customHeight="1" x14ac:dyDescent="0.25">
      <c r="A20" s="18"/>
      <c r="B20" s="37"/>
      <c r="C20" s="37" t="s">
        <v>93</v>
      </c>
      <c r="D20" s="22" t="s">
        <v>94</v>
      </c>
      <c r="E20" s="18"/>
      <c r="F20" s="21" t="s">
        <v>22</v>
      </c>
      <c r="G20" s="22"/>
      <c r="H20" s="23" t="s">
        <v>73</v>
      </c>
      <c r="I20" s="36" t="s">
        <v>50</v>
      </c>
      <c r="J20" s="25"/>
      <c r="K20" s="25" t="s">
        <v>23</v>
      </c>
      <c r="L20" s="26" t="s">
        <v>24</v>
      </c>
      <c r="M20" s="26" t="s">
        <v>38</v>
      </c>
      <c r="N20" s="26" t="s">
        <v>89</v>
      </c>
      <c r="O20" s="18">
        <v>1</v>
      </c>
      <c r="P20" s="18"/>
      <c r="Q20" s="18"/>
      <c r="R20" s="18"/>
      <c r="S20" s="27"/>
      <c r="T20" s="27" t="s">
        <v>60</v>
      </c>
      <c r="U20" s="27">
        <f>14000/1.03</f>
        <v>13592.233009708738</v>
      </c>
      <c r="V20" s="27" t="s">
        <v>52</v>
      </c>
      <c r="W20" s="27">
        <v>52000</v>
      </c>
      <c r="X20" s="27"/>
    </row>
    <row r="21" spans="1:24" s="28" customFormat="1" ht="33.9" customHeight="1" x14ac:dyDescent="0.25">
      <c r="A21" s="18">
        <v>11</v>
      </c>
      <c r="B21" s="37" t="s">
        <v>95</v>
      </c>
      <c r="C21" s="37" t="s">
        <v>96</v>
      </c>
      <c r="D21" s="22" t="s">
        <v>97</v>
      </c>
      <c r="E21" s="18"/>
      <c r="F21" s="21" t="s">
        <v>22</v>
      </c>
      <c r="G21" s="22"/>
      <c r="H21" s="23" t="s">
        <v>26</v>
      </c>
      <c r="I21" s="36" t="s">
        <v>27</v>
      </c>
      <c r="J21" s="25"/>
      <c r="K21" s="25" t="s">
        <v>23</v>
      </c>
      <c r="L21" s="26" t="s">
        <v>24</v>
      </c>
      <c r="M21" s="26" t="str">
        <f>VLOOKUP(C21,[1]外购件开发申请单!$C$8:$L$148,10,0)</f>
        <v>刘志富</v>
      </c>
      <c r="N21" s="26" t="str">
        <f>VLOOKUP(C21,[1]外购件开发申请单!$C$8:$M$148,11,0)</f>
        <v>文安恒德，航天宏达，沧州智凯，成卓，鑫昌</v>
      </c>
      <c r="O21" s="18">
        <v>1</v>
      </c>
      <c r="P21" s="18">
        <f>VLOOKUP(C21,[1]外购件开发申请单!$C$8:$Q$148,15,0)</f>
        <v>0</v>
      </c>
      <c r="Q21" s="18" t="s">
        <v>25</v>
      </c>
      <c r="R21" s="18" t="s">
        <v>29</v>
      </c>
      <c r="S21" s="27"/>
      <c r="T21" s="27"/>
      <c r="U21" s="27"/>
      <c r="V21" s="27"/>
      <c r="W21" s="27"/>
      <c r="X21" s="27"/>
    </row>
    <row r="22" spans="1:24" s="28" customFormat="1" ht="33.9" customHeight="1" x14ac:dyDescent="0.25">
      <c r="A22" s="18"/>
      <c r="B22" s="37"/>
      <c r="C22" s="37" t="s">
        <v>98</v>
      </c>
      <c r="D22" s="22" t="s">
        <v>99</v>
      </c>
      <c r="E22" s="18"/>
      <c r="F22" s="21" t="s">
        <v>22</v>
      </c>
      <c r="G22" s="22"/>
      <c r="H22" s="23" t="s">
        <v>73</v>
      </c>
      <c r="I22" s="36" t="s">
        <v>50</v>
      </c>
      <c r="J22" s="25"/>
      <c r="K22" s="25" t="s">
        <v>59</v>
      </c>
      <c r="L22" s="26" t="s">
        <v>24</v>
      </c>
      <c r="M22" s="26" t="s">
        <v>38</v>
      </c>
      <c r="N22" s="26" t="s">
        <v>89</v>
      </c>
      <c r="O22" s="18">
        <v>1</v>
      </c>
      <c r="P22" s="18">
        <v>0</v>
      </c>
      <c r="Q22" s="18"/>
      <c r="R22" s="18"/>
      <c r="S22" s="27"/>
      <c r="T22" s="27" t="s">
        <v>60</v>
      </c>
      <c r="U22" s="27">
        <f>18000/1.03</f>
        <v>17475.728155339806</v>
      </c>
      <c r="V22" s="27" t="s">
        <v>52</v>
      </c>
      <c r="W22" s="27">
        <v>50000</v>
      </c>
      <c r="X22" s="27"/>
    </row>
    <row r="23" spans="1:24" s="28" customFormat="1" ht="33.9" customHeight="1" x14ac:dyDescent="0.25">
      <c r="A23" s="18">
        <v>12</v>
      </c>
      <c r="B23" s="37" t="s">
        <v>100</v>
      </c>
      <c r="C23" s="37" t="s">
        <v>100</v>
      </c>
      <c r="D23" s="22" t="s">
        <v>101</v>
      </c>
      <c r="E23" s="18"/>
      <c r="F23" s="21" t="s">
        <v>22</v>
      </c>
      <c r="G23" s="22"/>
      <c r="H23" s="23" t="s">
        <v>73</v>
      </c>
      <c r="I23" s="34" t="s">
        <v>50</v>
      </c>
      <c r="J23" s="25"/>
      <c r="K23" s="25" t="s">
        <v>23</v>
      </c>
      <c r="L23" s="26" t="s">
        <v>24</v>
      </c>
      <c r="M23" s="26" t="str">
        <f>VLOOKUP(C23,[1]外购件开发申请单!$C$8:$L$148,10,0)</f>
        <v>刘志富</v>
      </c>
      <c r="N23" s="26" t="str">
        <f>VLOOKUP(C23,[1]外购件开发申请单!$C$8:$M$148,11,0)</f>
        <v>文安恒德，航天宏达，沧州智凯，成卓，鑫昌</v>
      </c>
      <c r="O23" s="18">
        <v>1</v>
      </c>
      <c r="P23" s="18">
        <f>VLOOKUP(C23,[1]外购件开发申请单!$C$8:$Q$148,15,0)</f>
        <v>0</v>
      </c>
      <c r="Q23" s="18" t="s">
        <v>25</v>
      </c>
      <c r="R23" s="18" t="s">
        <v>29</v>
      </c>
      <c r="S23" s="27"/>
      <c r="T23" s="27" t="s">
        <v>60</v>
      </c>
      <c r="U23" s="27">
        <f>25500/1.03</f>
        <v>24757.281553398057</v>
      </c>
      <c r="V23" s="27" t="s">
        <v>52</v>
      </c>
      <c r="W23" s="27">
        <v>210000</v>
      </c>
      <c r="X23" s="27"/>
    </row>
    <row r="24" spans="1:24" s="28" customFormat="1" ht="33.9" customHeight="1" x14ac:dyDescent="0.25">
      <c r="A24" s="18">
        <v>13</v>
      </c>
      <c r="B24" s="37" t="s">
        <v>102</v>
      </c>
      <c r="C24" s="37" t="s">
        <v>103</v>
      </c>
      <c r="D24" s="22" t="s">
        <v>104</v>
      </c>
      <c r="E24" s="18"/>
      <c r="F24" s="21" t="s">
        <v>22</v>
      </c>
      <c r="G24" s="22"/>
      <c r="H24" s="23" t="s">
        <v>26</v>
      </c>
      <c r="I24" s="34" t="s">
        <v>27</v>
      </c>
      <c r="J24" s="25"/>
      <c r="K24" s="25" t="s">
        <v>23</v>
      </c>
      <c r="L24" s="26" t="s">
        <v>24</v>
      </c>
      <c r="M24" s="26" t="str">
        <f>VLOOKUP(C24,[1]外购件开发申请单!$C$8:$L$148,10,0)</f>
        <v>刘志富</v>
      </c>
      <c r="N24" s="26" t="str">
        <f>VLOOKUP(C24,[1]外购件开发申请单!$C$8:$M$148,11,0)</f>
        <v>文安恒德，航天宏达，沧州智凯，成卓，鑫昌</v>
      </c>
      <c r="O24" s="18">
        <v>1</v>
      </c>
      <c r="P24" s="18">
        <f>VLOOKUP(C24,[1]外购件开发申请单!$C$8:$Q$148,15,0)</f>
        <v>0</v>
      </c>
      <c r="Q24" s="18" t="s">
        <v>25</v>
      </c>
      <c r="R24" s="18" t="s">
        <v>29</v>
      </c>
      <c r="S24" s="27"/>
      <c r="T24" s="27"/>
      <c r="U24" s="27"/>
      <c r="V24" s="27"/>
      <c r="W24" s="27"/>
      <c r="X24" s="27"/>
    </row>
    <row r="25" spans="1:24" s="28" customFormat="1" ht="33.9" customHeight="1" x14ac:dyDescent="0.25">
      <c r="A25" s="18"/>
      <c r="B25" s="37"/>
      <c r="C25" s="37" t="s">
        <v>105</v>
      </c>
      <c r="D25" s="22" t="s">
        <v>106</v>
      </c>
      <c r="E25" s="18"/>
      <c r="F25" s="21" t="s">
        <v>22</v>
      </c>
      <c r="G25" s="22"/>
      <c r="H25" s="23" t="s">
        <v>73</v>
      </c>
      <c r="I25" s="34" t="s">
        <v>50</v>
      </c>
      <c r="J25" s="25"/>
      <c r="K25" s="25" t="s">
        <v>59</v>
      </c>
      <c r="L25" s="26" t="s">
        <v>24</v>
      </c>
      <c r="M25" s="26" t="s">
        <v>38</v>
      </c>
      <c r="N25" s="26" t="s">
        <v>89</v>
      </c>
      <c r="O25" s="18">
        <v>1</v>
      </c>
      <c r="P25" s="18"/>
      <c r="Q25" s="18"/>
      <c r="R25" s="18"/>
      <c r="S25" s="27"/>
      <c r="T25" s="27" t="s">
        <v>60</v>
      </c>
      <c r="U25" s="27">
        <f>19000/1.03</f>
        <v>18446.601941747573</v>
      </c>
      <c r="V25" s="27" t="s">
        <v>40</v>
      </c>
      <c r="W25" s="27">
        <v>50000</v>
      </c>
      <c r="X25" s="27"/>
    </row>
    <row r="26" spans="1:24" s="28" customFormat="1" ht="33.9" customHeight="1" x14ac:dyDescent="0.25">
      <c r="A26" s="18">
        <v>14</v>
      </c>
      <c r="B26" s="37" t="s">
        <v>107</v>
      </c>
      <c r="C26" s="37" t="s">
        <v>108</v>
      </c>
      <c r="D26" s="22" t="s">
        <v>109</v>
      </c>
      <c r="E26" s="18"/>
      <c r="F26" s="21" t="s">
        <v>22</v>
      </c>
      <c r="G26" s="22"/>
      <c r="H26" s="23" t="s">
        <v>26</v>
      </c>
      <c r="I26" s="34" t="s">
        <v>27</v>
      </c>
      <c r="J26" s="25"/>
      <c r="K26" s="25" t="s">
        <v>23</v>
      </c>
      <c r="L26" s="26" t="s">
        <v>24</v>
      </c>
      <c r="M26" s="26" t="str">
        <f>VLOOKUP(C26,[1]外购件开发申请单!$C$8:$L$148,10,0)</f>
        <v>刘志富</v>
      </c>
      <c r="N26" s="26" t="str">
        <f>VLOOKUP(C26,[1]外购件开发申请单!$C$8:$M$148,11,0)</f>
        <v>文安恒德，航天宏达，沧州智凯，成卓，鑫昌</v>
      </c>
      <c r="O26" s="18">
        <v>1</v>
      </c>
      <c r="P26" s="18">
        <f>VLOOKUP(C26,[1]外购件开发申请单!$C$8:$Q$148,15,0)</f>
        <v>0</v>
      </c>
      <c r="Q26" s="18" t="s">
        <v>25</v>
      </c>
      <c r="R26" s="18" t="s">
        <v>29</v>
      </c>
      <c r="S26" s="27"/>
      <c r="T26" s="27"/>
      <c r="U26" s="27"/>
      <c r="V26" s="27"/>
      <c r="W26" s="27"/>
      <c r="X26" s="27"/>
    </row>
    <row r="27" spans="1:24" s="28" customFormat="1" ht="33.9" customHeight="1" x14ac:dyDescent="0.25">
      <c r="A27" s="18"/>
      <c r="B27" s="37"/>
      <c r="C27" s="37" t="s">
        <v>110</v>
      </c>
      <c r="D27" s="22" t="s">
        <v>111</v>
      </c>
      <c r="E27" s="18"/>
      <c r="F27" s="21" t="s">
        <v>22</v>
      </c>
      <c r="G27" s="22"/>
      <c r="H27" s="23" t="s">
        <v>73</v>
      </c>
      <c r="I27" s="34" t="s">
        <v>50</v>
      </c>
      <c r="J27" s="25"/>
      <c r="K27" s="25" t="s">
        <v>59</v>
      </c>
      <c r="L27" s="26" t="s">
        <v>24</v>
      </c>
      <c r="M27" s="26" t="s">
        <v>38</v>
      </c>
      <c r="N27" s="26" t="s">
        <v>89</v>
      </c>
      <c r="O27" s="18">
        <v>1</v>
      </c>
      <c r="P27" s="18">
        <v>0</v>
      </c>
      <c r="Q27" s="18"/>
      <c r="R27" s="18"/>
      <c r="S27" s="27"/>
      <c r="T27" s="27" t="s">
        <v>60</v>
      </c>
      <c r="U27" s="27">
        <f>19000/1.03</f>
        <v>18446.601941747573</v>
      </c>
      <c r="V27" s="27" t="s">
        <v>40</v>
      </c>
      <c r="W27" s="27">
        <v>52000</v>
      </c>
      <c r="X27" s="27"/>
    </row>
    <row r="28" spans="1:24" s="28" customFormat="1" ht="33.9" customHeight="1" x14ac:dyDescent="0.25">
      <c r="A28" s="18">
        <v>15</v>
      </c>
      <c r="B28" s="19" t="s">
        <v>112</v>
      </c>
      <c r="C28" s="19" t="s">
        <v>113</v>
      </c>
      <c r="D28" s="22" t="s">
        <v>114</v>
      </c>
      <c r="E28" s="18"/>
      <c r="F28" s="21" t="s">
        <v>22</v>
      </c>
      <c r="G28" s="22"/>
      <c r="H28" s="23" t="s">
        <v>73</v>
      </c>
      <c r="I28" s="40" t="s">
        <v>115</v>
      </c>
      <c r="J28" s="25"/>
      <c r="K28" s="25" t="s">
        <v>23</v>
      </c>
      <c r="L28" s="26" t="s">
        <v>24</v>
      </c>
      <c r="M28" s="26" t="str">
        <f>VLOOKUP(C28,[1]外购件开发申请单!$C$8:$L$148,10,0)</f>
        <v>刘志富</v>
      </c>
      <c r="N28" s="26" t="str">
        <f>VLOOKUP(C28,[1]外购件开发申请单!$C$8:$M$148,11,0)</f>
        <v>文安恒德，航天宏达，沧州智凯，成卓，鑫昌</v>
      </c>
      <c r="O28" s="18">
        <v>1</v>
      </c>
      <c r="P28" s="18">
        <f>VLOOKUP(C28,[1]外购件开发申请单!$C$8:$Q$148,15,0)</f>
        <v>0</v>
      </c>
      <c r="Q28" s="18" t="s">
        <v>25</v>
      </c>
      <c r="R28" s="18" t="s">
        <v>116</v>
      </c>
      <c r="S28" s="27"/>
      <c r="T28" s="27" t="s">
        <v>60</v>
      </c>
      <c r="U28" s="27">
        <f>30500/1.03</f>
        <v>29611.650485436894</v>
      </c>
      <c r="V28" s="27" t="s">
        <v>40</v>
      </c>
      <c r="W28" s="27">
        <v>125000</v>
      </c>
      <c r="X28" s="27"/>
    </row>
    <row r="29" spans="1:24" s="28" customFormat="1" ht="33.9" customHeight="1" x14ac:dyDescent="0.25">
      <c r="A29" s="18">
        <v>16</v>
      </c>
      <c r="B29" s="37" t="s">
        <v>117</v>
      </c>
      <c r="C29" s="37" t="s">
        <v>118</v>
      </c>
      <c r="D29" s="22" t="s">
        <v>119</v>
      </c>
      <c r="E29" s="18"/>
      <c r="F29" s="21" t="s">
        <v>22</v>
      </c>
      <c r="G29" s="22"/>
      <c r="H29" s="23" t="s">
        <v>26</v>
      </c>
      <c r="I29" s="40" t="s">
        <v>27</v>
      </c>
      <c r="J29" s="25"/>
      <c r="K29" s="25" t="s">
        <v>23</v>
      </c>
      <c r="L29" s="26" t="s">
        <v>24</v>
      </c>
      <c r="M29" s="26" t="str">
        <f>VLOOKUP(C29,[1]外购件开发申请单!$C$8:$L$148,10,0)</f>
        <v>刘志富</v>
      </c>
      <c r="N29" s="26" t="str">
        <f>VLOOKUP(C29,[1]外购件开发申请单!$C$8:$M$148,11,0)</f>
        <v>文安恒德，航天宏达，沧州智凯，成卓，鑫昌</v>
      </c>
      <c r="O29" s="18">
        <v>1</v>
      </c>
      <c r="P29" s="18">
        <f>VLOOKUP(C29,[1]外购件开发申请单!$C$8:$Q$148,15,0)</f>
        <v>0</v>
      </c>
      <c r="Q29" s="18" t="s">
        <v>25</v>
      </c>
      <c r="R29" s="18" t="s">
        <v>116</v>
      </c>
      <c r="S29" s="27"/>
      <c r="T29" s="27"/>
      <c r="U29" s="27"/>
      <c r="V29" s="27"/>
      <c r="W29" s="27"/>
      <c r="X29" s="27"/>
    </row>
    <row r="30" spans="1:24" s="28" customFormat="1" ht="33.9" customHeight="1" x14ac:dyDescent="0.25">
      <c r="A30" s="18"/>
      <c r="B30" s="37"/>
      <c r="C30" s="37" t="s">
        <v>120</v>
      </c>
      <c r="D30" s="22" t="s">
        <v>121</v>
      </c>
      <c r="E30" s="18"/>
      <c r="F30" s="21" t="s">
        <v>22</v>
      </c>
      <c r="G30" s="22"/>
      <c r="H30" s="23" t="s">
        <v>73</v>
      </c>
      <c r="I30" s="40" t="s">
        <v>122</v>
      </c>
      <c r="J30" s="25"/>
      <c r="K30" s="25" t="s">
        <v>23</v>
      </c>
      <c r="L30" s="26" t="s">
        <v>24</v>
      </c>
      <c r="M30" s="26" t="s">
        <v>38</v>
      </c>
      <c r="N30" s="26" t="s">
        <v>89</v>
      </c>
      <c r="O30" s="18">
        <v>1</v>
      </c>
      <c r="P30" s="18">
        <v>0</v>
      </c>
      <c r="Q30" s="18" t="s">
        <v>25</v>
      </c>
      <c r="R30" s="18" t="s">
        <v>116</v>
      </c>
      <c r="S30" s="27"/>
      <c r="T30" s="27" t="s">
        <v>60</v>
      </c>
      <c r="U30" s="27">
        <f>4500/1.03</f>
        <v>4368.9320388349515</v>
      </c>
      <c r="V30" s="27" t="s">
        <v>40</v>
      </c>
      <c r="W30" s="27">
        <v>30000</v>
      </c>
      <c r="X30" s="27"/>
    </row>
    <row r="31" spans="1:24" s="17" customFormat="1" ht="33.9" customHeight="1" x14ac:dyDescent="0.25">
      <c r="A31" s="39">
        <v>17</v>
      </c>
      <c r="B31" s="33" t="s">
        <v>123</v>
      </c>
      <c r="C31" s="47" t="s">
        <v>124</v>
      </c>
      <c r="D31" s="41" t="s">
        <v>125</v>
      </c>
      <c r="E31" s="42"/>
      <c r="F31" s="43" t="s">
        <v>22</v>
      </c>
      <c r="G31" s="41"/>
      <c r="H31" s="48" t="s">
        <v>26</v>
      </c>
      <c r="I31" s="44" t="s">
        <v>27</v>
      </c>
      <c r="J31" s="45"/>
      <c r="K31" s="14" t="s">
        <v>23</v>
      </c>
      <c r="L31" s="46" t="s">
        <v>24</v>
      </c>
      <c r="M31" s="49" t="s">
        <v>126</v>
      </c>
      <c r="N31" s="15" t="s">
        <v>127</v>
      </c>
      <c r="O31" s="42">
        <v>1</v>
      </c>
      <c r="P31" s="8" t="e">
        <f>VLOOKUP(C31,[1]外购件开发申请单!$C$8:$Q$148,15,0)</f>
        <v>#N/A</v>
      </c>
      <c r="Q31" s="42" t="s">
        <v>25</v>
      </c>
      <c r="R31" s="42" t="s">
        <v>128</v>
      </c>
      <c r="S31" s="50" t="s">
        <v>129</v>
      </c>
      <c r="T31" s="16"/>
      <c r="U31" s="16"/>
      <c r="V31" s="16"/>
      <c r="W31" s="16"/>
      <c r="X31" s="16"/>
    </row>
    <row r="32" spans="1:24" s="17" customFormat="1" ht="33.9" customHeight="1" x14ac:dyDescent="0.25">
      <c r="A32" s="39"/>
      <c r="B32" s="33"/>
      <c r="C32" s="47" t="s">
        <v>130</v>
      </c>
      <c r="D32" s="41" t="s">
        <v>131</v>
      </c>
      <c r="E32" s="42"/>
      <c r="F32" s="43" t="s">
        <v>22</v>
      </c>
      <c r="G32" s="41"/>
      <c r="H32" s="48" t="s">
        <v>73</v>
      </c>
      <c r="I32" s="44" t="s">
        <v>78</v>
      </c>
      <c r="J32" s="45"/>
      <c r="K32" s="14" t="s">
        <v>23</v>
      </c>
      <c r="L32" s="46" t="s">
        <v>24</v>
      </c>
      <c r="M32" s="49" t="s">
        <v>126</v>
      </c>
      <c r="N32" s="15" t="s">
        <v>127</v>
      </c>
      <c r="O32" s="42">
        <v>1</v>
      </c>
      <c r="P32" s="8" t="e">
        <f>VLOOKUP(C32,[1]外购件开发申请单!$C$8:$Q$148,15,0)</f>
        <v>#N/A</v>
      </c>
      <c r="Q32" s="42" t="s">
        <v>25</v>
      </c>
      <c r="R32" s="42" t="s">
        <v>128</v>
      </c>
      <c r="S32" s="50"/>
      <c r="T32" s="16"/>
      <c r="U32" s="16"/>
      <c r="V32" s="16"/>
      <c r="W32" s="16"/>
      <c r="X32" s="16"/>
    </row>
    <row r="33" spans="1:24" s="17" customFormat="1" ht="33.9" customHeight="1" x14ac:dyDescent="0.25">
      <c r="A33" s="39">
        <v>18</v>
      </c>
      <c r="B33" s="33" t="s">
        <v>132</v>
      </c>
      <c r="C33" s="47" t="s">
        <v>133</v>
      </c>
      <c r="D33" s="41" t="s">
        <v>134</v>
      </c>
      <c r="E33" s="42"/>
      <c r="F33" s="43" t="s">
        <v>22</v>
      </c>
      <c r="G33" s="41"/>
      <c r="H33" s="48" t="s">
        <v>26</v>
      </c>
      <c r="I33" s="44" t="s">
        <v>27</v>
      </c>
      <c r="J33" s="45"/>
      <c r="K33" s="14" t="s">
        <v>23</v>
      </c>
      <c r="L33" s="46" t="s">
        <v>24</v>
      </c>
      <c r="M33" s="49" t="s">
        <v>126</v>
      </c>
      <c r="N33" s="15" t="s">
        <v>127</v>
      </c>
      <c r="O33" s="42">
        <v>1</v>
      </c>
      <c r="P33" s="8" t="e">
        <f>VLOOKUP(C33,[1]外购件开发申请单!$C$8:$Q$148,15,0)</f>
        <v>#N/A</v>
      </c>
      <c r="Q33" s="42" t="s">
        <v>25</v>
      </c>
      <c r="R33" s="42" t="s">
        <v>128</v>
      </c>
      <c r="S33" s="50" t="s">
        <v>129</v>
      </c>
      <c r="T33" s="16"/>
      <c r="U33" s="16"/>
      <c r="V33" s="16"/>
      <c r="W33" s="16"/>
      <c r="X33" s="16"/>
    </row>
    <row r="34" spans="1:24" s="17" customFormat="1" ht="33.9" customHeight="1" x14ac:dyDescent="0.25">
      <c r="A34" s="39"/>
      <c r="B34" s="33"/>
      <c r="C34" s="47" t="s">
        <v>135</v>
      </c>
      <c r="D34" s="41" t="s">
        <v>136</v>
      </c>
      <c r="E34" s="42" t="s">
        <v>137</v>
      </c>
      <c r="F34" s="43"/>
      <c r="G34" s="41"/>
      <c r="H34" s="48" t="s">
        <v>73</v>
      </c>
      <c r="I34" s="44" t="s">
        <v>115</v>
      </c>
      <c r="J34" s="45"/>
      <c r="K34" s="14" t="s">
        <v>23</v>
      </c>
      <c r="L34" s="46" t="s">
        <v>24</v>
      </c>
      <c r="M34" s="49" t="s">
        <v>126</v>
      </c>
      <c r="N34" s="15"/>
      <c r="O34" s="42"/>
      <c r="P34" s="8"/>
      <c r="Q34" s="42"/>
      <c r="R34" s="42" t="s">
        <v>128</v>
      </c>
      <c r="S34" s="50"/>
      <c r="T34" s="16"/>
      <c r="U34" s="16"/>
      <c r="V34" s="16"/>
      <c r="W34" s="16"/>
      <c r="X34" s="16"/>
    </row>
    <row r="35" spans="1:24" s="17" customFormat="1" ht="33.9" customHeight="1" x14ac:dyDescent="0.25">
      <c r="A35" s="39">
        <v>19</v>
      </c>
      <c r="B35" s="32" t="s">
        <v>138</v>
      </c>
      <c r="C35" s="51" t="s">
        <v>139</v>
      </c>
      <c r="D35" s="41" t="s">
        <v>134</v>
      </c>
      <c r="E35" s="42"/>
      <c r="F35" s="43" t="s">
        <v>22</v>
      </c>
      <c r="G35" s="41"/>
      <c r="H35" s="48" t="s">
        <v>26</v>
      </c>
      <c r="I35" s="44" t="s">
        <v>27</v>
      </c>
      <c r="J35" s="45"/>
      <c r="K35" s="14" t="s">
        <v>23</v>
      </c>
      <c r="L35" s="46" t="s">
        <v>24</v>
      </c>
      <c r="M35" s="49" t="s">
        <v>126</v>
      </c>
      <c r="N35" s="15" t="s">
        <v>127</v>
      </c>
      <c r="O35" s="42">
        <v>1</v>
      </c>
      <c r="P35" s="8" t="e">
        <f>VLOOKUP(C35,[1]外购件开发申请单!$C$8:$Q$148,15,0)</f>
        <v>#N/A</v>
      </c>
      <c r="Q35" s="42" t="s">
        <v>25</v>
      </c>
      <c r="R35" s="42" t="s">
        <v>128</v>
      </c>
      <c r="S35" s="16" t="s">
        <v>129</v>
      </c>
      <c r="T35" s="16"/>
      <c r="U35" s="16"/>
      <c r="V35" s="16"/>
      <c r="W35" s="16"/>
      <c r="X35" s="16"/>
    </row>
    <row r="36" spans="1:24" s="17" customFormat="1" ht="33.9" customHeight="1" x14ac:dyDescent="0.25">
      <c r="A36" s="39"/>
      <c r="B36" s="32"/>
      <c r="C36" s="51" t="s">
        <v>140</v>
      </c>
      <c r="D36" s="41" t="s">
        <v>136</v>
      </c>
      <c r="E36" s="42"/>
      <c r="F36" s="43" t="s">
        <v>22</v>
      </c>
      <c r="G36" s="41"/>
      <c r="H36" s="48" t="s">
        <v>73</v>
      </c>
      <c r="I36" s="44" t="s">
        <v>115</v>
      </c>
      <c r="J36" s="45"/>
      <c r="K36" s="14" t="s">
        <v>23</v>
      </c>
      <c r="L36" s="46" t="s">
        <v>24</v>
      </c>
      <c r="M36" s="49" t="s">
        <v>126</v>
      </c>
      <c r="N36" s="15"/>
      <c r="O36" s="42"/>
      <c r="P36" s="8"/>
      <c r="Q36" s="42"/>
      <c r="R36" s="42"/>
      <c r="S36" s="16"/>
      <c r="T36" s="16"/>
      <c r="U36" s="16"/>
      <c r="V36" s="16"/>
      <c r="W36" s="16"/>
      <c r="X36" s="16"/>
    </row>
    <row r="37" spans="1:24" s="17" customFormat="1" ht="33.9" customHeight="1" x14ac:dyDescent="0.25">
      <c r="A37" s="39">
        <v>20</v>
      </c>
      <c r="B37" s="32" t="s">
        <v>141</v>
      </c>
      <c r="C37" s="51" t="s">
        <v>141</v>
      </c>
      <c r="D37" s="41" t="s">
        <v>142</v>
      </c>
      <c r="E37" s="42"/>
      <c r="F37" s="43" t="s">
        <v>22</v>
      </c>
      <c r="G37" s="41"/>
      <c r="H37" s="48" t="s">
        <v>73</v>
      </c>
      <c r="I37" s="44" t="s">
        <v>168</v>
      </c>
      <c r="J37" s="45"/>
      <c r="K37" s="14" t="s">
        <v>23</v>
      </c>
      <c r="L37" s="46" t="s">
        <v>24</v>
      </c>
      <c r="M37" s="49" t="s">
        <v>126</v>
      </c>
      <c r="N37" s="15" t="s">
        <v>127</v>
      </c>
      <c r="O37" s="42">
        <v>1</v>
      </c>
      <c r="P37" s="8" t="e">
        <f>VLOOKUP(C37,[1]外购件开发申请单!$C$8:$Q$148,15,0)</f>
        <v>#N/A</v>
      </c>
      <c r="Q37" s="42" t="s">
        <v>25</v>
      </c>
      <c r="R37" s="42" t="s">
        <v>128</v>
      </c>
      <c r="S37" s="16" t="s">
        <v>129</v>
      </c>
      <c r="T37" s="16"/>
      <c r="U37" s="16"/>
      <c r="V37" s="16"/>
      <c r="W37" s="16"/>
      <c r="X37" s="16"/>
    </row>
    <row r="38" spans="1:24" s="17" customFormat="1" ht="33.9" customHeight="1" x14ac:dyDescent="0.25">
      <c r="A38" s="39">
        <v>21</v>
      </c>
      <c r="B38" s="32" t="s">
        <v>143</v>
      </c>
      <c r="C38" s="51" t="s">
        <v>143</v>
      </c>
      <c r="D38" s="41" t="s">
        <v>144</v>
      </c>
      <c r="E38" s="42"/>
      <c r="F38" s="43" t="s">
        <v>22</v>
      </c>
      <c r="G38" s="41"/>
      <c r="H38" s="48" t="s">
        <v>73</v>
      </c>
      <c r="I38" s="44" t="s">
        <v>78</v>
      </c>
      <c r="J38" s="45"/>
      <c r="K38" s="14" t="s">
        <v>23</v>
      </c>
      <c r="L38" s="46" t="s">
        <v>24</v>
      </c>
      <c r="M38" s="49" t="s">
        <v>126</v>
      </c>
      <c r="N38" s="15" t="s">
        <v>145</v>
      </c>
      <c r="O38" s="42">
        <v>1</v>
      </c>
      <c r="P38" s="8" t="e">
        <f>VLOOKUP(C38,[1]外购件开发申请单!$C$8:$Q$148,15,0)</f>
        <v>#N/A</v>
      </c>
      <c r="Q38" s="42" t="s">
        <v>25</v>
      </c>
      <c r="R38" s="42" t="s">
        <v>128</v>
      </c>
      <c r="S38" s="16" t="s">
        <v>129</v>
      </c>
      <c r="T38" s="16"/>
      <c r="U38" s="16"/>
      <c r="V38" s="16"/>
      <c r="W38" s="16"/>
      <c r="X38" s="16"/>
    </row>
    <row r="39" spans="1:24" s="17" customFormat="1" ht="33.9" customHeight="1" x14ac:dyDescent="0.25">
      <c r="A39" s="39">
        <v>22</v>
      </c>
      <c r="B39" s="32" t="s">
        <v>146</v>
      </c>
      <c r="C39" s="51" t="s">
        <v>147</v>
      </c>
      <c r="D39" s="41" t="s">
        <v>144</v>
      </c>
      <c r="E39" s="42"/>
      <c r="F39" s="43" t="s">
        <v>22</v>
      </c>
      <c r="G39" s="41"/>
      <c r="H39" s="48" t="s">
        <v>73</v>
      </c>
      <c r="I39" s="44" t="s">
        <v>78</v>
      </c>
      <c r="J39" s="45"/>
      <c r="K39" s="14" t="s">
        <v>23</v>
      </c>
      <c r="L39" s="46" t="s">
        <v>24</v>
      </c>
      <c r="M39" s="49" t="s">
        <v>126</v>
      </c>
      <c r="N39" s="15" t="s">
        <v>145</v>
      </c>
      <c r="O39" s="42">
        <v>1</v>
      </c>
      <c r="P39" s="8" t="e">
        <f>VLOOKUP(C39,[1]外购件开发申请单!$C$8:$Q$148,15,0)</f>
        <v>#N/A</v>
      </c>
      <c r="Q39" s="42" t="s">
        <v>25</v>
      </c>
      <c r="R39" s="42" t="s">
        <v>128</v>
      </c>
      <c r="S39" s="16" t="s">
        <v>129</v>
      </c>
      <c r="T39" s="16"/>
      <c r="U39" s="16"/>
      <c r="V39" s="16"/>
      <c r="W39" s="16"/>
      <c r="X39" s="16"/>
    </row>
    <row r="40" spans="1:24" s="17" customFormat="1" ht="33.9" customHeight="1" x14ac:dyDescent="0.25">
      <c r="A40" s="39">
        <v>23</v>
      </c>
      <c r="B40" s="32" t="s">
        <v>148</v>
      </c>
      <c r="C40" s="51" t="s">
        <v>148</v>
      </c>
      <c r="D40" s="41" t="s">
        <v>149</v>
      </c>
      <c r="E40" s="42"/>
      <c r="F40" s="43" t="s">
        <v>22</v>
      </c>
      <c r="G40" s="41"/>
      <c r="H40" s="48" t="s">
        <v>73</v>
      </c>
      <c r="I40" s="52" t="s">
        <v>122</v>
      </c>
      <c r="J40" s="45"/>
      <c r="K40" s="14" t="s">
        <v>23</v>
      </c>
      <c r="L40" s="46" t="s">
        <v>24</v>
      </c>
      <c r="M40" s="49" t="s">
        <v>126</v>
      </c>
      <c r="N40" s="15" t="s">
        <v>127</v>
      </c>
      <c r="O40" s="42">
        <v>1</v>
      </c>
      <c r="P40" s="8" t="e">
        <f>VLOOKUP(C40,[1]外购件开发申请单!$C$8:$Q$148,15,0)</f>
        <v>#N/A</v>
      </c>
      <c r="Q40" s="42" t="s">
        <v>25</v>
      </c>
      <c r="R40" s="42" t="s">
        <v>128</v>
      </c>
      <c r="S40" s="16" t="s">
        <v>129</v>
      </c>
      <c r="T40" s="16"/>
      <c r="U40" s="16"/>
      <c r="V40" s="16"/>
      <c r="W40" s="16"/>
      <c r="X40" s="16"/>
    </row>
    <row r="41" spans="1:24" s="17" customFormat="1" ht="33.9" customHeight="1" x14ac:dyDescent="0.25">
      <c r="A41" s="39">
        <v>2</v>
      </c>
      <c r="B41" s="32" t="s">
        <v>169</v>
      </c>
      <c r="C41" s="51" t="s">
        <v>150</v>
      </c>
      <c r="D41" s="41" t="s">
        <v>151</v>
      </c>
      <c r="E41" s="42"/>
      <c r="F41" s="43" t="s">
        <v>22</v>
      </c>
      <c r="G41" s="41"/>
      <c r="H41" s="48" t="s">
        <v>73</v>
      </c>
      <c r="I41" s="52" t="s">
        <v>115</v>
      </c>
      <c r="J41" s="45"/>
      <c r="K41" s="14" t="s">
        <v>23</v>
      </c>
      <c r="L41" s="46" t="s">
        <v>24</v>
      </c>
      <c r="M41" s="49" t="s">
        <v>126</v>
      </c>
      <c r="N41" s="15" t="s">
        <v>127</v>
      </c>
      <c r="O41" s="42">
        <v>1</v>
      </c>
      <c r="P41" s="58">
        <f t="shared" ref="P41" si="1">30000*O41</f>
        <v>30000</v>
      </c>
      <c r="Q41" s="42" t="s">
        <v>25</v>
      </c>
      <c r="R41" s="42" t="s">
        <v>128</v>
      </c>
      <c r="S41" s="16" t="s">
        <v>129</v>
      </c>
      <c r="T41" s="16"/>
      <c r="U41" s="16"/>
      <c r="V41" s="16"/>
      <c r="W41" s="16"/>
      <c r="X41" s="16"/>
    </row>
    <row r="42" spans="1:24" s="17" customFormat="1" ht="33.9" customHeight="1" x14ac:dyDescent="0.25">
      <c r="A42" s="39">
        <v>24</v>
      </c>
      <c r="B42" s="38" t="s">
        <v>152</v>
      </c>
      <c r="C42" s="53" t="s">
        <v>153</v>
      </c>
      <c r="D42" s="41" t="s">
        <v>154</v>
      </c>
      <c r="E42" s="42"/>
      <c r="F42" s="43" t="s">
        <v>22</v>
      </c>
      <c r="G42" s="41"/>
      <c r="H42" s="48" t="s">
        <v>26</v>
      </c>
      <c r="I42" s="52" t="s">
        <v>27</v>
      </c>
      <c r="J42" s="45"/>
      <c r="K42" s="14" t="s">
        <v>23</v>
      </c>
      <c r="L42" s="46" t="s">
        <v>24</v>
      </c>
      <c r="M42" s="49" t="s">
        <v>126</v>
      </c>
      <c r="N42" s="15" t="s">
        <v>127</v>
      </c>
      <c r="O42" s="42">
        <v>1</v>
      </c>
      <c r="P42" s="8" t="e">
        <f>VLOOKUP(C42,[1]外购件开发申请单!$C$8:$Q$148,15,0)</f>
        <v>#N/A</v>
      </c>
      <c r="Q42" s="42" t="s">
        <v>25</v>
      </c>
      <c r="R42" s="42" t="s">
        <v>128</v>
      </c>
      <c r="S42" s="16" t="s">
        <v>129</v>
      </c>
      <c r="T42" s="16"/>
      <c r="U42" s="16"/>
      <c r="V42" s="16"/>
      <c r="W42" s="16"/>
      <c r="X42" s="16"/>
    </row>
    <row r="43" spans="1:24" s="17" customFormat="1" ht="33.9" customHeight="1" x14ac:dyDescent="0.25">
      <c r="A43" s="39"/>
      <c r="B43" s="38"/>
      <c r="C43" s="53" t="s">
        <v>155</v>
      </c>
      <c r="D43" s="41" t="s">
        <v>156</v>
      </c>
      <c r="E43" s="42"/>
      <c r="F43" s="43" t="s">
        <v>22</v>
      </c>
      <c r="G43" s="41"/>
      <c r="H43" s="48" t="s">
        <v>73</v>
      </c>
      <c r="I43" s="52" t="s">
        <v>122</v>
      </c>
      <c r="J43" s="45"/>
      <c r="K43" s="14" t="s">
        <v>23</v>
      </c>
      <c r="L43" s="46" t="s">
        <v>24</v>
      </c>
      <c r="M43" s="49" t="s">
        <v>126</v>
      </c>
      <c r="N43" s="15"/>
      <c r="O43" s="42"/>
      <c r="P43" s="8"/>
      <c r="Q43" s="42"/>
      <c r="R43" s="42"/>
      <c r="S43" s="16"/>
      <c r="T43" s="16"/>
      <c r="U43" s="16"/>
      <c r="V43" s="16"/>
      <c r="W43" s="16"/>
      <c r="X43" s="16"/>
    </row>
    <row r="44" spans="1:24" s="17" customFormat="1" ht="33.9" customHeight="1" x14ac:dyDescent="0.25">
      <c r="A44" s="39">
        <v>25</v>
      </c>
      <c r="B44" s="32" t="s">
        <v>157</v>
      </c>
      <c r="C44" s="51" t="s">
        <v>157</v>
      </c>
      <c r="D44" s="41" t="s">
        <v>158</v>
      </c>
      <c r="E44" s="42"/>
      <c r="F44" s="43" t="s">
        <v>22</v>
      </c>
      <c r="G44" s="41"/>
      <c r="H44" s="48" t="s">
        <v>26</v>
      </c>
      <c r="I44" s="52" t="s">
        <v>27</v>
      </c>
      <c r="J44" s="45"/>
      <c r="K44" s="14" t="s">
        <v>23</v>
      </c>
      <c r="L44" s="46" t="s">
        <v>24</v>
      </c>
      <c r="M44" s="49" t="s">
        <v>126</v>
      </c>
      <c r="N44" s="15" t="s">
        <v>127</v>
      </c>
      <c r="O44" s="42">
        <v>1</v>
      </c>
      <c r="P44" s="8" t="e">
        <f>VLOOKUP(C44,[1]外购件开发申请单!$C$8:$Q$148,15,0)</f>
        <v>#N/A</v>
      </c>
      <c r="Q44" s="42" t="s">
        <v>25</v>
      </c>
      <c r="R44" s="42" t="s">
        <v>128</v>
      </c>
      <c r="S44" s="16" t="s">
        <v>129</v>
      </c>
      <c r="T44" s="16"/>
      <c r="U44" s="16"/>
      <c r="V44" s="16"/>
      <c r="W44" s="16"/>
      <c r="X44" s="16"/>
    </row>
    <row r="45" spans="1:24" s="17" customFormat="1" ht="33.9" customHeight="1" x14ac:dyDescent="0.25">
      <c r="A45" s="39"/>
      <c r="B45" s="32"/>
      <c r="C45" s="51" t="s">
        <v>159</v>
      </c>
      <c r="D45" s="41" t="s">
        <v>160</v>
      </c>
      <c r="E45" s="42"/>
      <c r="F45" s="43" t="s">
        <v>22</v>
      </c>
      <c r="G45" s="41"/>
      <c r="H45" s="48" t="s">
        <v>73</v>
      </c>
      <c r="I45" s="52" t="s">
        <v>161</v>
      </c>
      <c r="J45" s="45"/>
      <c r="K45" s="14" t="s">
        <v>23</v>
      </c>
      <c r="L45" s="46" t="s">
        <v>24</v>
      </c>
      <c r="M45" s="49" t="s">
        <v>126</v>
      </c>
      <c r="N45" s="15"/>
      <c r="O45" s="42"/>
      <c r="P45" s="8"/>
      <c r="Q45" s="42"/>
      <c r="R45" s="42"/>
      <c r="S45" s="16"/>
      <c r="T45" s="16"/>
      <c r="U45" s="16"/>
      <c r="V45" s="16"/>
      <c r="W45" s="16"/>
      <c r="X45" s="16"/>
    </row>
    <row r="46" spans="1:24" s="17" customFormat="1" ht="33.9" customHeight="1" x14ac:dyDescent="0.25">
      <c r="A46" s="39">
        <v>26</v>
      </c>
      <c r="B46" s="38" t="s">
        <v>162</v>
      </c>
      <c r="C46" s="53" t="s">
        <v>162</v>
      </c>
      <c r="D46" s="41" t="s">
        <v>163</v>
      </c>
      <c r="E46" s="42"/>
      <c r="F46" s="43" t="s">
        <v>22</v>
      </c>
      <c r="G46" s="41"/>
      <c r="H46" s="48" t="s">
        <v>73</v>
      </c>
      <c r="I46" s="52" t="s">
        <v>115</v>
      </c>
      <c r="J46" s="45"/>
      <c r="K46" s="14" t="s">
        <v>23</v>
      </c>
      <c r="L46" s="46" t="s">
        <v>24</v>
      </c>
      <c r="M46" s="49" t="s">
        <v>126</v>
      </c>
      <c r="N46" s="15" t="s">
        <v>127</v>
      </c>
      <c r="O46" s="42">
        <v>1</v>
      </c>
      <c r="P46" s="8" t="e">
        <f>VLOOKUP(C46,[1]外购件开发申请单!$C$8:$Q$148,15,0)</f>
        <v>#N/A</v>
      </c>
      <c r="Q46" s="42" t="s">
        <v>25</v>
      </c>
      <c r="R46" s="42" t="s">
        <v>128</v>
      </c>
      <c r="S46" s="16" t="s">
        <v>129</v>
      </c>
      <c r="T46" s="16"/>
      <c r="U46" s="16"/>
      <c r="V46" s="16"/>
      <c r="W46" s="16"/>
      <c r="X46" s="16"/>
    </row>
    <row r="47" spans="1:24" s="17" customFormat="1" ht="33.9" customHeight="1" x14ac:dyDescent="0.25">
      <c r="A47" s="39">
        <v>27</v>
      </c>
      <c r="B47" s="38" t="s">
        <v>164</v>
      </c>
      <c r="C47" s="53" t="s">
        <v>164</v>
      </c>
      <c r="D47" s="41" t="s">
        <v>165</v>
      </c>
      <c r="E47" s="42"/>
      <c r="F47" s="43" t="s">
        <v>22</v>
      </c>
      <c r="G47" s="41"/>
      <c r="H47" s="48" t="s">
        <v>73</v>
      </c>
      <c r="I47" s="52" t="s">
        <v>115</v>
      </c>
      <c r="J47" s="45"/>
      <c r="K47" s="14" t="s">
        <v>23</v>
      </c>
      <c r="L47" s="46" t="s">
        <v>24</v>
      </c>
      <c r="M47" s="49" t="s">
        <v>126</v>
      </c>
      <c r="N47" s="15" t="s">
        <v>127</v>
      </c>
      <c r="O47" s="42">
        <v>1</v>
      </c>
      <c r="P47" s="8" t="e">
        <f>VLOOKUP(C47,[1]外购件开发申请单!$C$8:$Q$148,15,0)</f>
        <v>#N/A</v>
      </c>
      <c r="Q47" s="42" t="s">
        <v>25</v>
      </c>
      <c r="R47" s="42" t="s">
        <v>128</v>
      </c>
      <c r="S47" s="16" t="s">
        <v>129</v>
      </c>
      <c r="T47" s="16"/>
      <c r="U47" s="16"/>
      <c r="V47" s="16"/>
      <c r="W47" s="16"/>
      <c r="X47" s="16"/>
    </row>
    <row r="48" spans="1:24" s="17" customFormat="1" ht="33.9" customHeight="1" x14ac:dyDescent="0.25">
      <c r="A48" s="39">
        <v>28</v>
      </c>
      <c r="B48" s="38" t="s">
        <v>166</v>
      </c>
      <c r="C48" s="53" t="s">
        <v>166</v>
      </c>
      <c r="D48" s="41" t="s">
        <v>167</v>
      </c>
      <c r="E48" s="42"/>
      <c r="F48" s="43" t="s">
        <v>22</v>
      </c>
      <c r="G48" s="41"/>
      <c r="H48" s="48" t="s">
        <v>73</v>
      </c>
      <c r="I48" s="52" t="s">
        <v>122</v>
      </c>
      <c r="J48" s="45"/>
      <c r="K48" s="14" t="s">
        <v>23</v>
      </c>
      <c r="L48" s="46" t="s">
        <v>24</v>
      </c>
      <c r="M48" s="49" t="s">
        <v>126</v>
      </c>
      <c r="N48" s="15" t="s">
        <v>127</v>
      </c>
      <c r="O48" s="42">
        <v>1</v>
      </c>
      <c r="P48" s="8" t="e">
        <f>VLOOKUP(C48,[1]外购件开发申请单!$C$8:$Q$148,15,0)</f>
        <v>#N/A</v>
      </c>
      <c r="Q48" s="42" t="s">
        <v>25</v>
      </c>
      <c r="R48" s="42" t="s">
        <v>128</v>
      </c>
      <c r="S48" s="16" t="s">
        <v>129</v>
      </c>
      <c r="T48" s="16"/>
      <c r="U48" s="16"/>
      <c r="V48" s="16"/>
      <c r="W48" s="16"/>
      <c r="X48" s="16"/>
    </row>
  </sheetData>
  <mergeCells count="1">
    <mergeCell ref="W10:W12"/>
  </mergeCells>
  <phoneticPr fontId="3" type="noConversion"/>
  <conditionalFormatting sqref="B13">
    <cfRule type="duplicateValues" dxfId="88" priority="13"/>
    <cfRule type="duplicateValues" dxfId="87" priority="14"/>
  </conditionalFormatting>
  <conditionalFormatting sqref="C13">
    <cfRule type="duplicateValues" dxfId="86" priority="15"/>
  </conditionalFormatting>
  <conditionalFormatting sqref="B14">
    <cfRule type="duplicateValues" dxfId="85" priority="10"/>
    <cfRule type="duplicateValues" dxfId="84" priority="11"/>
  </conditionalFormatting>
  <conditionalFormatting sqref="C14">
    <cfRule type="duplicateValues" dxfId="83" priority="12"/>
  </conditionalFormatting>
  <conditionalFormatting sqref="C12 E12">
    <cfRule type="duplicateValues" dxfId="82" priority="9"/>
  </conditionalFormatting>
  <conditionalFormatting sqref="B1">
    <cfRule type="duplicateValues" dxfId="81" priority="16"/>
    <cfRule type="duplicateValues" dxfId="80" priority="17"/>
  </conditionalFormatting>
  <conditionalFormatting sqref="B2:B4">
    <cfRule type="duplicateValues" dxfId="79" priority="18"/>
  </conditionalFormatting>
  <conditionalFormatting sqref="C4">
    <cfRule type="duplicateValues" dxfId="78" priority="19"/>
  </conditionalFormatting>
  <conditionalFormatting sqref="C5:C11">
    <cfRule type="duplicateValues" dxfId="77" priority="20"/>
  </conditionalFormatting>
  <conditionalFormatting sqref="B5:B12">
    <cfRule type="duplicateValues" dxfId="76" priority="21"/>
    <cfRule type="duplicateValues" dxfId="75" priority="22"/>
  </conditionalFormatting>
  <conditionalFormatting sqref="C2:C3">
    <cfRule type="duplicateValues" dxfId="74" priority="23"/>
  </conditionalFormatting>
  <conditionalFormatting sqref="B28:B30">
    <cfRule type="duplicateValues" dxfId="73" priority="24"/>
    <cfRule type="duplicateValues" dxfId="72" priority="25"/>
    <cfRule type="duplicateValues" dxfId="71" priority="26"/>
    <cfRule type="duplicateValues" dxfId="70" priority="27"/>
  </conditionalFormatting>
  <conditionalFormatting sqref="C28:C30">
    <cfRule type="duplicateValues" dxfId="69" priority="28"/>
    <cfRule type="duplicateValues" dxfId="68" priority="29"/>
    <cfRule type="duplicateValues" dxfId="67" priority="30"/>
    <cfRule type="duplicateValues" dxfId="66" priority="31"/>
  </conditionalFormatting>
  <conditionalFormatting sqref="B15:B27 B1">
    <cfRule type="duplicateValues" dxfId="65" priority="32"/>
  </conditionalFormatting>
  <conditionalFormatting sqref="C15:C27 C1">
    <cfRule type="duplicateValues" dxfId="64" priority="33"/>
  </conditionalFormatting>
  <conditionalFormatting sqref="B15:B27">
    <cfRule type="duplicateValues" dxfId="63" priority="34"/>
  </conditionalFormatting>
  <conditionalFormatting sqref="B5:B27 B1">
    <cfRule type="duplicateValues" dxfId="62" priority="35"/>
    <cfRule type="duplicateValues" dxfId="61" priority="36"/>
  </conditionalFormatting>
  <conditionalFormatting sqref="B31:B40 B42:B48">
    <cfRule type="duplicateValues" dxfId="60" priority="37"/>
    <cfRule type="duplicateValues" dxfId="59" priority="38"/>
    <cfRule type="duplicateValues" dxfId="58" priority="39"/>
    <cfRule type="duplicateValues" dxfId="57" priority="40"/>
  </conditionalFormatting>
  <conditionalFormatting sqref="C31:C40 C42:C48">
    <cfRule type="duplicateValues" dxfId="56" priority="41"/>
    <cfRule type="duplicateValues" dxfId="55" priority="42"/>
    <cfRule type="duplicateValues" dxfId="54" priority="43"/>
    <cfRule type="duplicateValues" dxfId="53" priority="44"/>
  </conditionalFormatting>
  <conditionalFormatting sqref="B41">
    <cfRule type="duplicateValues" dxfId="52" priority="1"/>
    <cfRule type="duplicateValues" dxfId="51" priority="2"/>
    <cfRule type="duplicateValues" dxfId="50" priority="3"/>
    <cfRule type="duplicateValues" dxfId="49" priority="4"/>
  </conditionalFormatting>
  <conditionalFormatting sqref="C41">
    <cfRule type="duplicateValues" dxfId="48" priority="5"/>
    <cfRule type="duplicateValues" dxfId="47" priority="6"/>
    <cfRule type="duplicateValues" dxfId="46" priority="7"/>
    <cfRule type="duplicateValues" dxfId="45" priority="8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第一批</vt:lpstr>
      <vt:lpstr>外购件开发申请单-冲压模具</vt:lpstr>
      <vt:lpstr>第二批</vt:lpstr>
      <vt:lpstr>汇总</vt:lpstr>
      <vt:lpstr>'外购件开发申请单-冲压模具'!Print_Area</vt:lpstr>
      <vt:lpstr>'外购件开发申请单-冲压模具'!Print_Titles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2022-05-13T06:22:32Z</dcterms:modified>
</cp:coreProperties>
</file>