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刘志富开发\"/>
    </mc:Choice>
  </mc:AlternateContent>
  <xr:revisionPtr revIDLastSave="0" documentId="13_ncr:1_{DDC36A53-891F-4D3D-B243-E429D800BD6E}" xr6:coauthVersionLast="47" xr6:coauthVersionMax="47" xr10:uidLastSave="{00000000-0000-0000-0000-000000000000}"/>
  <bookViews>
    <workbookView xWindow="-108" yWindow="-108" windowWidth="23256" windowHeight="12720" tabRatio="766" activeTab="3" xr2:uid="{00000000-000D-0000-FFFF-FFFF00000000}"/>
  </bookViews>
  <sheets>
    <sheet name="封面 " sheetId="11" r:id="rId1"/>
    <sheet name="文件修改记录表" sheetId="10" state="hidden" r:id="rId2"/>
    <sheet name="外购件开发申请单" sheetId="5" state="hidden" r:id="rId3"/>
    <sheet name="外购件开发申请单-刘志富开" sheetId="14" r:id="rId4"/>
    <sheet name="Sheet1" sheetId="15" r:id="rId5"/>
    <sheet name="外购件开发申请单-删除" sheetId="13" state="hidden" r:id="rId6"/>
    <sheet name="河北-外购件申请单" sheetId="12" state="hidden" r:id="rId7"/>
    <sheet name="零件类型" sheetId="9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6" hidden="1">'河北-外购件申请单'!$A$7:$P$34</definedName>
    <definedName name="_xlnm._FilterDatabase" localSheetId="2" hidden="1">外购件开发申请单!$A$6:$W$148</definedName>
    <definedName name="_xlnm._FilterDatabase" localSheetId="3" hidden="1">'外购件开发申请单-刘志富开'!$A$6:$AF$112</definedName>
    <definedName name="_xlnm._FilterDatabase" localSheetId="5" hidden="1">'外购件开发申请单-删除'!$A$7:$P$36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6">'河北-外购件申请单'!$A$1:$P$34</definedName>
    <definedName name="_xlnm.Print_Area" localSheetId="2">外购件开发申请单!$A$1:$W$148</definedName>
    <definedName name="_xlnm.Print_Area" localSheetId="3">'外购件开发申请单-刘志富开'!$A$1:$AE$112</definedName>
    <definedName name="_xlnm.Print_Area" localSheetId="5">'外购件开发申请单-删除'!$A$1:$P$36</definedName>
    <definedName name="Print_Area_MI" localSheetId="0">#REF!</definedName>
    <definedName name="Print_Area_MI" localSheetId="1">#REF!</definedName>
    <definedName name="_xlnm.Print_Titles" localSheetId="6">'河北-外购件申请单'!$1:$7</definedName>
    <definedName name="_xlnm.Print_Titles" localSheetId="2">外购件开发申请单!$5:$6</definedName>
    <definedName name="_xlnm.Print_Titles" localSheetId="3">'外购件开发申请单-刘志富开'!$5:$6</definedName>
    <definedName name="_xlnm.Print_Titles" localSheetId="5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14" i="13"/>
  <c r="A13" i="13"/>
  <c r="A12" i="13"/>
  <c r="A11" i="13"/>
  <c r="A10" i="13"/>
  <c r="A9" i="13"/>
  <c r="A8" i="13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2" i="15"/>
  <c r="P112" i="14"/>
  <c r="A112" i="14"/>
  <c r="P111" i="14"/>
  <c r="A111" i="14"/>
  <c r="P110" i="14"/>
  <c r="A110" i="14"/>
  <c r="P109" i="14"/>
  <c r="A109" i="14"/>
  <c r="P108" i="14"/>
  <c r="A108" i="14"/>
  <c r="P107" i="14"/>
  <c r="P106" i="14"/>
  <c r="P105" i="14"/>
  <c r="A105" i="14"/>
  <c r="P104" i="14"/>
  <c r="P103" i="14"/>
  <c r="P102" i="14"/>
  <c r="P101" i="14"/>
  <c r="A101" i="14"/>
  <c r="P100" i="14"/>
  <c r="A100" i="14"/>
  <c r="P99" i="14"/>
  <c r="A99" i="14"/>
  <c r="P98" i="14"/>
  <c r="A98" i="14"/>
  <c r="P97" i="14"/>
  <c r="A97" i="14"/>
  <c r="P96" i="14"/>
  <c r="A96" i="14"/>
  <c r="P95" i="14"/>
  <c r="P94" i="14"/>
  <c r="P93" i="14"/>
  <c r="P92" i="14"/>
  <c r="A92" i="14"/>
  <c r="P91" i="14"/>
  <c r="P90" i="14"/>
  <c r="P89" i="14"/>
  <c r="P88" i="14"/>
  <c r="A88" i="14"/>
  <c r="P87" i="14"/>
  <c r="P86" i="14"/>
  <c r="P85" i="14"/>
  <c r="A85" i="14"/>
  <c r="P84" i="14"/>
  <c r="N84" i="14"/>
  <c r="M84" i="14"/>
  <c r="A84" i="14"/>
  <c r="P83" i="14"/>
  <c r="N83" i="14"/>
  <c r="M83" i="14"/>
  <c r="A83" i="14"/>
  <c r="X82" i="14"/>
  <c r="P82" i="14"/>
  <c r="V81" i="14"/>
  <c r="P81" i="14"/>
  <c r="P80" i="14"/>
  <c r="M80" i="14"/>
  <c r="A80" i="14"/>
  <c r="V79" i="14"/>
  <c r="P79" i="14"/>
  <c r="M79" i="14"/>
  <c r="A79" i="14"/>
  <c r="P78" i="14"/>
  <c r="M78" i="14"/>
  <c r="A78" i="14"/>
  <c r="P77" i="14"/>
  <c r="N77" i="14"/>
  <c r="M77" i="14"/>
  <c r="A77" i="14"/>
  <c r="P76" i="14"/>
  <c r="N76" i="14"/>
  <c r="M76" i="14"/>
  <c r="A76" i="14"/>
  <c r="P75" i="14"/>
  <c r="N75" i="14"/>
  <c r="M75" i="14"/>
  <c r="A75" i="14"/>
  <c r="P74" i="14"/>
  <c r="N74" i="14"/>
  <c r="M74" i="14"/>
  <c r="A74" i="14"/>
  <c r="P73" i="14"/>
  <c r="N73" i="14"/>
  <c r="M73" i="14"/>
  <c r="A73" i="14"/>
  <c r="P72" i="14"/>
  <c r="N72" i="14"/>
  <c r="M72" i="14"/>
  <c r="A72" i="14"/>
  <c r="P71" i="14"/>
  <c r="M71" i="14"/>
  <c r="A71" i="14"/>
  <c r="P70" i="14"/>
  <c r="M70" i="14"/>
  <c r="A70" i="14"/>
  <c r="P69" i="14"/>
  <c r="V68" i="14"/>
  <c r="P68" i="14"/>
  <c r="P67" i="14"/>
  <c r="M67" i="14"/>
  <c r="A67" i="14"/>
  <c r="P66" i="14"/>
  <c r="V65" i="14"/>
  <c r="P65" i="14"/>
  <c r="P64" i="14"/>
  <c r="M64" i="14"/>
  <c r="A64" i="14"/>
  <c r="V63" i="14"/>
  <c r="P63" i="14"/>
  <c r="M63" i="14"/>
  <c r="A63" i="14"/>
  <c r="P62" i="14"/>
  <c r="N62" i="14"/>
  <c r="M62" i="14"/>
  <c r="A62" i="14"/>
  <c r="P61" i="14"/>
  <c r="M61" i="14"/>
  <c r="A61" i="14"/>
  <c r="P60" i="14"/>
  <c r="M60" i="14"/>
  <c r="A60" i="14"/>
  <c r="P59" i="14"/>
  <c r="M59" i="14"/>
  <c r="A59" i="14"/>
  <c r="P58" i="14"/>
  <c r="V57" i="14"/>
  <c r="P57" i="14"/>
  <c r="P56" i="14"/>
  <c r="M56" i="14"/>
  <c r="A56" i="14"/>
  <c r="P55" i="14"/>
  <c r="V54" i="14"/>
  <c r="P54" i="14"/>
  <c r="P53" i="14"/>
  <c r="M53" i="14"/>
  <c r="A53" i="14"/>
  <c r="P52" i="14"/>
  <c r="P51" i="14"/>
  <c r="P50" i="14"/>
  <c r="M50" i="14"/>
  <c r="A50" i="14"/>
  <c r="P49" i="14"/>
  <c r="P48" i="14"/>
  <c r="P47" i="14"/>
  <c r="M47" i="14"/>
  <c r="A47" i="14"/>
  <c r="P46" i="14"/>
  <c r="M46" i="14"/>
  <c r="A46" i="14"/>
  <c r="V45" i="14"/>
  <c r="P45" i="14"/>
  <c r="M45" i="14"/>
  <c r="A45" i="14"/>
  <c r="P44" i="14"/>
  <c r="M44" i="14"/>
  <c r="A44" i="14"/>
  <c r="P43" i="14"/>
  <c r="M43" i="14"/>
  <c r="A43" i="14"/>
  <c r="P42" i="14"/>
  <c r="M42" i="14"/>
  <c r="A42" i="14"/>
  <c r="P41" i="14"/>
  <c r="M41" i="14"/>
  <c r="A41" i="14"/>
  <c r="P40" i="14"/>
  <c r="N40" i="14"/>
  <c r="M40" i="14"/>
  <c r="A40" i="14"/>
  <c r="P39" i="14"/>
  <c r="M39" i="14"/>
  <c r="A39" i="14"/>
  <c r="V38" i="14"/>
  <c r="P38" i="14"/>
  <c r="M38" i="14"/>
  <c r="A38" i="14"/>
  <c r="P37" i="14"/>
  <c r="M37" i="14"/>
  <c r="A37" i="14"/>
  <c r="P36" i="14"/>
  <c r="M36" i="14"/>
  <c r="A36" i="14"/>
  <c r="P35" i="14"/>
  <c r="M35" i="14"/>
  <c r="A35" i="14"/>
  <c r="P34" i="14"/>
  <c r="M34" i="14"/>
  <c r="A34" i="14"/>
  <c r="P33" i="14"/>
  <c r="M33" i="14"/>
  <c r="A33" i="14"/>
  <c r="P32" i="14"/>
  <c r="M32" i="14"/>
  <c r="A32" i="14"/>
  <c r="P31" i="14"/>
  <c r="P30" i="14"/>
  <c r="P29" i="14"/>
  <c r="M29" i="14"/>
  <c r="A29" i="14"/>
  <c r="P28" i="14"/>
  <c r="P27" i="14"/>
  <c r="P26" i="14"/>
  <c r="N26" i="14"/>
  <c r="M26" i="14"/>
  <c r="A26" i="14"/>
  <c r="P25" i="14"/>
  <c r="V24" i="14"/>
  <c r="P24" i="14"/>
  <c r="P23" i="14"/>
  <c r="N23" i="14"/>
  <c r="M23" i="14"/>
  <c r="A23" i="14"/>
  <c r="P22" i="14"/>
  <c r="V21" i="14"/>
  <c r="V82" i="14" s="1"/>
  <c r="P21" i="14"/>
  <c r="P20" i="14"/>
  <c r="N20" i="14"/>
  <c r="M20" i="14"/>
  <c r="A20" i="14"/>
  <c r="P19" i="14"/>
  <c r="P18" i="14"/>
  <c r="P17" i="14"/>
  <c r="P16" i="14"/>
  <c r="P15" i="14"/>
  <c r="M15" i="14"/>
  <c r="A15" i="14"/>
  <c r="P14" i="14"/>
  <c r="M14" i="14"/>
  <c r="A14" i="14"/>
  <c r="P13" i="14"/>
  <c r="M13" i="14"/>
  <c r="A13" i="14"/>
  <c r="P12" i="14"/>
  <c r="M12" i="14"/>
  <c r="A12" i="14"/>
  <c r="P11" i="14"/>
  <c r="N11" i="14"/>
  <c r="M11" i="14"/>
  <c r="A11" i="14"/>
  <c r="P10" i="14"/>
  <c r="M10" i="14"/>
  <c r="A10" i="14"/>
  <c r="P9" i="14"/>
  <c r="M9" i="14"/>
  <c r="A9" i="14"/>
  <c r="P8" i="14"/>
  <c r="M8" i="14"/>
  <c r="A8" i="14"/>
  <c r="P7" i="14"/>
  <c r="M7" i="14"/>
  <c r="A7" i="14"/>
  <c r="X148" i="5"/>
  <c r="O148" i="5"/>
  <c r="A148" i="5"/>
  <c r="X147" i="5"/>
  <c r="O147" i="5"/>
  <c r="A147" i="5"/>
  <c r="X146" i="5"/>
  <c r="O146" i="5"/>
  <c r="A146" i="5"/>
  <c r="X145" i="5"/>
  <c r="O145" i="5"/>
  <c r="A145" i="5"/>
  <c r="X144" i="5"/>
  <c r="O144" i="5"/>
  <c r="A144" i="5"/>
  <c r="X143" i="5"/>
  <c r="O143" i="5"/>
  <c r="A143" i="5"/>
  <c r="X142" i="5"/>
  <c r="O142" i="5"/>
  <c r="A142" i="5"/>
  <c r="X141" i="5"/>
  <c r="O141" i="5"/>
  <c r="A141" i="5"/>
  <c r="X140" i="5"/>
  <c r="O140" i="5"/>
  <c r="A140" i="5"/>
  <c r="X139" i="5"/>
  <c r="O139" i="5"/>
  <c r="A139" i="5"/>
  <c r="X138" i="5"/>
  <c r="O138" i="5"/>
  <c r="A138" i="5"/>
  <c r="X137" i="5"/>
  <c r="O137" i="5"/>
  <c r="A137" i="5"/>
  <c r="X136" i="5"/>
  <c r="O136" i="5"/>
  <c r="A136" i="5"/>
  <c r="X135" i="5"/>
  <c r="O135" i="5"/>
  <c r="A135" i="5"/>
  <c r="X134" i="5"/>
  <c r="O134" i="5"/>
  <c r="A134" i="5"/>
  <c r="X133" i="5"/>
  <c r="O133" i="5"/>
  <c r="A133" i="5"/>
  <c r="X132" i="5"/>
  <c r="O132" i="5"/>
  <c r="A132" i="5"/>
  <c r="X131" i="5"/>
  <c r="O131" i="5"/>
  <c r="A131" i="5"/>
  <c r="X130" i="5"/>
  <c r="O130" i="5"/>
  <c r="A130" i="5"/>
  <c r="X129" i="5"/>
  <c r="O129" i="5"/>
  <c r="A129" i="5"/>
  <c r="X128" i="5"/>
  <c r="O128" i="5"/>
  <c r="A128" i="5"/>
  <c r="X127" i="5"/>
  <c r="O127" i="5"/>
  <c r="M127" i="5"/>
  <c r="L127" i="5"/>
  <c r="A127" i="5"/>
  <c r="X126" i="5"/>
  <c r="O126" i="5"/>
  <c r="M126" i="5"/>
  <c r="L126" i="5"/>
  <c r="A126" i="5"/>
  <c r="X125" i="5"/>
  <c r="O125" i="5"/>
  <c r="M125" i="5"/>
  <c r="L125" i="5"/>
  <c r="A125" i="5"/>
  <c r="X124" i="5"/>
  <c r="O124" i="5"/>
  <c r="M124" i="5"/>
  <c r="L124" i="5"/>
  <c r="A124" i="5"/>
  <c r="X123" i="5"/>
  <c r="O123" i="5"/>
  <c r="M123" i="5"/>
  <c r="L123" i="5"/>
  <c r="A123" i="5"/>
  <c r="X122" i="5"/>
  <c r="O122" i="5"/>
  <c r="A122" i="5"/>
  <c r="X121" i="5"/>
  <c r="O121" i="5"/>
  <c r="A121" i="5"/>
  <c r="X120" i="5"/>
  <c r="O120" i="5"/>
  <c r="M120" i="5"/>
  <c r="L120" i="5"/>
  <c r="A120" i="5"/>
  <c r="X119" i="5"/>
  <c r="O119" i="5"/>
  <c r="M119" i="5"/>
  <c r="L119" i="5"/>
  <c r="A119" i="5"/>
  <c r="X118" i="5"/>
  <c r="O118" i="5"/>
  <c r="M118" i="5"/>
  <c r="L118" i="5"/>
  <c r="A118" i="5"/>
  <c r="X117" i="5"/>
  <c r="O117" i="5"/>
  <c r="M117" i="5"/>
  <c r="L117" i="5"/>
  <c r="A117" i="5"/>
  <c r="X116" i="5"/>
  <c r="O116" i="5"/>
  <c r="M116" i="5"/>
  <c r="L116" i="5"/>
  <c r="A116" i="5"/>
  <c r="X115" i="5"/>
  <c r="O115" i="5"/>
  <c r="M115" i="5"/>
  <c r="L115" i="5"/>
  <c r="A115" i="5"/>
  <c r="X114" i="5"/>
  <c r="O114" i="5"/>
  <c r="M114" i="5"/>
  <c r="L114" i="5"/>
  <c r="A114" i="5"/>
  <c r="X113" i="5"/>
  <c r="O113" i="5"/>
  <c r="M113" i="5"/>
  <c r="L113" i="5"/>
  <c r="A113" i="5"/>
  <c r="X112" i="5"/>
  <c r="O112" i="5"/>
  <c r="M112" i="5"/>
  <c r="L112" i="5"/>
  <c r="A112" i="5"/>
  <c r="X111" i="5"/>
  <c r="O111" i="5"/>
  <c r="M111" i="5"/>
  <c r="L111" i="5"/>
  <c r="A111" i="5"/>
  <c r="X110" i="5"/>
  <c r="O110" i="5"/>
  <c r="M110" i="5"/>
  <c r="L110" i="5"/>
  <c r="A110" i="5"/>
  <c r="X109" i="5"/>
  <c r="O109" i="5"/>
  <c r="M109" i="5"/>
  <c r="L109" i="5"/>
  <c r="A109" i="5"/>
  <c r="X108" i="5"/>
  <c r="O108" i="5"/>
  <c r="M108" i="5"/>
  <c r="L108" i="5"/>
  <c r="A108" i="5"/>
  <c r="X107" i="5"/>
  <c r="O107" i="5"/>
  <c r="M107" i="5"/>
  <c r="L107" i="5"/>
  <c r="A107" i="5"/>
  <c r="X106" i="5"/>
  <c r="O106" i="5"/>
  <c r="M106" i="5"/>
  <c r="L106" i="5"/>
  <c r="A106" i="5"/>
  <c r="X105" i="5"/>
  <c r="O105" i="5"/>
  <c r="M105" i="5"/>
  <c r="L105" i="5"/>
  <c r="A105" i="5"/>
  <c r="X104" i="5"/>
  <c r="O104" i="5"/>
  <c r="M104" i="5"/>
  <c r="L104" i="5"/>
  <c r="A104" i="5"/>
  <c r="X103" i="5"/>
  <c r="O103" i="5"/>
  <c r="M103" i="5"/>
  <c r="L103" i="5"/>
  <c r="A103" i="5"/>
  <c r="X102" i="5"/>
  <c r="O102" i="5"/>
  <c r="M102" i="5"/>
  <c r="L102" i="5"/>
  <c r="A102" i="5"/>
  <c r="X101" i="5"/>
  <c r="O101" i="5"/>
  <c r="A101" i="5"/>
  <c r="X100" i="5"/>
  <c r="O100" i="5"/>
  <c r="M100" i="5"/>
  <c r="L100" i="5"/>
  <c r="A100" i="5"/>
  <c r="X99" i="5"/>
  <c r="O99" i="5"/>
  <c r="A99" i="5"/>
  <c r="X98" i="5"/>
  <c r="O98" i="5"/>
  <c r="M98" i="5"/>
  <c r="L98" i="5"/>
  <c r="A98" i="5"/>
  <c r="X97" i="5"/>
  <c r="O97" i="5"/>
  <c r="A97" i="5"/>
  <c r="X96" i="5"/>
  <c r="O96" i="5"/>
  <c r="A96" i="5"/>
  <c r="X95" i="5"/>
  <c r="O95" i="5"/>
  <c r="A95" i="5"/>
  <c r="X94" i="5"/>
  <c r="O94" i="5"/>
  <c r="A94" i="5"/>
  <c r="X93" i="5"/>
  <c r="O93" i="5"/>
  <c r="A93" i="5"/>
  <c r="X92" i="5"/>
  <c r="O92" i="5"/>
  <c r="A92" i="5"/>
  <c r="X91" i="5"/>
  <c r="O91" i="5"/>
  <c r="A91" i="5"/>
  <c r="X90" i="5"/>
  <c r="O90" i="5"/>
  <c r="M90" i="5"/>
  <c r="L90" i="5"/>
  <c r="A90" i="5"/>
  <c r="X89" i="5"/>
  <c r="O89" i="5"/>
  <c r="A89" i="5"/>
  <c r="X88" i="5"/>
  <c r="O88" i="5"/>
  <c r="A88" i="5"/>
  <c r="X87" i="5"/>
  <c r="O87" i="5"/>
  <c r="A87" i="5"/>
  <c r="X86" i="5"/>
  <c r="O86" i="5"/>
  <c r="A86" i="5"/>
  <c r="X85" i="5"/>
  <c r="O85" i="5"/>
  <c r="M85" i="5"/>
  <c r="L85" i="5"/>
  <c r="A85" i="5"/>
  <c r="X84" i="5"/>
  <c r="O84" i="5"/>
  <c r="M84" i="5"/>
  <c r="L84" i="5"/>
  <c r="A84" i="5"/>
  <c r="X83" i="5"/>
  <c r="O83" i="5"/>
  <c r="A83" i="5"/>
  <c r="X82" i="5"/>
  <c r="O82" i="5"/>
  <c r="A82" i="5"/>
  <c r="X81" i="5"/>
  <c r="O81" i="5"/>
  <c r="A81" i="5"/>
  <c r="X80" i="5"/>
  <c r="O80" i="5"/>
  <c r="A80" i="5"/>
  <c r="X79" i="5"/>
  <c r="O79" i="5"/>
  <c r="M79" i="5"/>
  <c r="L79" i="5"/>
  <c r="A79" i="5"/>
  <c r="X78" i="5"/>
  <c r="O78" i="5"/>
  <c r="M78" i="5"/>
  <c r="L78" i="5"/>
  <c r="A78" i="5"/>
  <c r="X77" i="5"/>
  <c r="O77" i="5"/>
  <c r="M77" i="5"/>
  <c r="L77" i="5"/>
  <c r="A77" i="5"/>
  <c r="X76" i="5"/>
  <c r="O76" i="5"/>
  <c r="M76" i="5"/>
  <c r="L76" i="5"/>
  <c r="A76" i="5"/>
  <c r="X75" i="5"/>
  <c r="O75" i="5"/>
  <c r="M75" i="5"/>
  <c r="L75" i="5"/>
  <c r="A75" i="5"/>
  <c r="X74" i="5"/>
  <c r="O74" i="5"/>
  <c r="M74" i="5"/>
  <c r="L74" i="5"/>
  <c r="A74" i="5"/>
  <c r="X73" i="5"/>
  <c r="O73" i="5"/>
  <c r="M73" i="5"/>
  <c r="L73" i="5"/>
  <c r="A73" i="5"/>
  <c r="X72" i="5"/>
  <c r="O72" i="5"/>
  <c r="M72" i="5"/>
  <c r="L72" i="5"/>
  <c r="A72" i="5"/>
  <c r="X71" i="5"/>
  <c r="O71" i="5"/>
  <c r="M71" i="5"/>
  <c r="L71" i="5"/>
  <c r="A71" i="5"/>
  <c r="X70" i="5"/>
  <c r="O70" i="5"/>
  <c r="M70" i="5"/>
  <c r="L70" i="5"/>
  <c r="A70" i="5"/>
  <c r="X69" i="5"/>
  <c r="O69" i="5"/>
  <c r="M69" i="5"/>
  <c r="L69" i="5"/>
  <c r="A69" i="5"/>
  <c r="X68" i="5"/>
  <c r="O68" i="5"/>
  <c r="M68" i="5"/>
  <c r="L68" i="5"/>
  <c r="A68" i="5"/>
  <c r="X67" i="5"/>
  <c r="O67" i="5"/>
  <c r="M67" i="5"/>
  <c r="L67" i="5"/>
  <c r="A67" i="5"/>
  <c r="X66" i="5"/>
  <c r="O66" i="5"/>
  <c r="M66" i="5"/>
  <c r="L66" i="5"/>
  <c r="A66" i="5"/>
  <c r="X65" i="5"/>
  <c r="X64" i="5"/>
  <c r="X63" i="5"/>
  <c r="O63" i="5"/>
  <c r="M63" i="5"/>
  <c r="L63" i="5"/>
  <c r="A63" i="5"/>
  <c r="X62" i="5"/>
  <c r="O62" i="5"/>
  <c r="M62" i="5"/>
  <c r="L62" i="5"/>
  <c r="A62" i="5"/>
  <c r="X61" i="5"/>
  <c r="O61" i="5"/>
  <c r="M61" i="5"/>
  <c r="L61" i="5"/>
  <c r="A61" i="5"/>
  <c r="X60" i="5"/>
  <c r="O60" i="5"/>
  <c r="M60" i="5"/>
  <c r="L60" i="5"/>
  <c r="A60" i="5"/>
  <c r="X59" i="5"/>
  <c r="O59" i="5"/>
  <c r="A59" i="5"/>
  <c r="X58" i="5"/>
  <c r="O58" i="5"/>
  <c r="A58" i="5"/>
  <c r="X57" i="5"/>
  <c r="O57" i="5"/>
  <c r="A57" i="5"/>
  <c r="X56" i="5"/>
  <c r="O56" i="5"/>
  <c r="A56" i="5"/>
  <c r="X55" i="5"/>
  <c r="O55" i="5"/>
  <c r="A55" i="5"/>
  <c r="X54" i="5"/>
  <c r="O54" i="5"/>
  <c r="A54" i="5"/>
  <c r="X53" i="5"/>
  <c r="O53" i="5"/>
  <c r="A53" i="5"/>
  <c r="X52" i="5"/>
  <c r="O52" i="5"/>
  <c r="A52" i="5"/>
  <c r="X51" i="5"/>
  <c r="O51" i="5"/>
  <c r="M51" i="5"/>
  <c r="L51" i="5"/>
  <c r="A51" i="5"/>
  <c r="X50" i="5"/>
  <c r="O50" i="5"/>
  <c r="A50" i="5"/>
  <c r="X49" i="5"/>
  <c r="O49" i="5"/>
  <c r="A49" i="5"/>
  <c r="X48" i="5"/>
  <c r="O48" i="5"/>
  <c r="A48" i="5"/>
  <c r="X47" i="5"/>
  <c r="O47" i="5"/>
  <c r="A47" i="5"/>
  <c r="X46" i="5"/>
  <c r="O46" i="5"/>
  <c r="A46" i="5"/>
  <c r="X45" i="5"/>
  <c r="O45" i="5"/>
  <c r="A45" i="5"/>
  <c r="X44" i="5"/>
  <c r="O44" i="5"/>
  <c r="A44" i="5"/>
  <c r="X43" i="5"/>
  <c r="O43" i="5"/>
  <c r="A43" i="5"/>
  <c r="X42" i="5"/>
  <c r="O42" i="5"/>
  <c r="A42" i="5"/>
  <c r="X41" i="5"/>
  <c r="O41" i="5"/>
  <c r="A41" i="5"/>
  <c r="X40" i="5"/>
  <c r="O40" i="5"/>
  <c r="A40" i="5"/>
  <c r="X39" i="5"/>
  <c r="O39" i="5"/>
  <c r="A39" i="5"/>
  <c r="X38" i="5"/>
  <c r="O38" i="5"/>
  <c r="A38" i="5"/>
  <c r="X37" i="5"/>
  <c r="O37" i="5"/>
  <c r="M37" i="5"/>
  <c r="L37" i="5"/>
  <c r="A37" i="5"/>
  <c r="X36" i="5"/>
  <c r="O36" i="5"/>
  <c r="A36" i="5"/>
  <c r="X35" i="5"/>
  <c r="O35" i="5"/>
  <c r="A35" i="5"/>
  <c r="X34" i="5"/>
  <c r="O34" i="5"/>
  <c r="A34" i="5"/>
  <c r="X33" i="5"/>
  <c r="O33" i="5"/>
  <c r="M33" i="5"/>
  <c r="L33" i="5"/>
  <c r="A33" i="5"/>
  <c r="X32" i="5"/>
  <c r="O32" i="5"/>
  <c r="M32" i="5"/>
  <c r="L32" i="5"/>
  <c r="A32" i="5"/>
  <c r="X31" i="5"/>
  <c r="O31" i="5"/>
  <c r="A31" i="5"/>
  <c r="X30" i="5"/>
  <c r="O30" i="5"/>
  <c r="A30" i="5"/>
  <c r="X29" i="5"/>
  <c r="O29" i="5"/>
  <c r="A29" i="5"/>
  <c r="X28" i="5"/>
  <c r="O28" i="5"/>
  <c r="A28" i="5"/>
  <c r="X27" i="5"/>
  <c r="O27" i="5"/>
  <c r="A27" i="5"/>
  <c r="X26" i="5"/>
  <c r="O26" i="5"/>
  <c r="A26" i="5"/>
  <c r="X25" i="5"/>
  <c r="O25" i="5"/>
  <c r="A25" i="5"/>
  <c r="X24" i="5"/>
  <c r="O24" i="5"/>
  <c r="A24" i="5"/>
  <c r="X23" i="5"/>
  <c r="O23" i="5"/>
  <c r="M23" i="5"/>
  <c r="L23" i="5"/>
  <c r="A23" i="5"/>
  <c r="X22" i="5"/>
  <c r="O22" i="5"/>
  <c r="M22" i="5"/>
  <c r="L22" i="5"/>
  <c r="A22" i="5"/>
  <c r="X21" i="5"/>
  <c r="O21" i="5"/>
  <c r="A21" i="5"/>
  <c r="X20" i="5"/>
  <c r="O20" i="5"/>
  <c r="A20" i="5"/>
  <c r="X19" i="5"/>
  <c r="O19" i="5"/>
  <c r="A19" i="5"/>
  <c r="X18" i="5"/>
  <c r="O18" i="5"/>
  <c r="A18" i="5"/>
  <c r="X17" i="5"/>
  <c r="O17" i="5"/>
  <c r="A17" i="5"/>
  <c r="X16" i="5"/>
  <c r="O16" i="5"/>
  <c r="A16" i="5"/>
  <c r="X15" i="5"/>
  <c r="O15" i="5"/>
  <c r="A15" i="5"/>
  <c r="X14" i="5"/>
  <c r="O14" i="5"/>
  <c r="A14" i="5"/>
  <c r="X13" i="5"/>
  <c r="O13" i="5"/>
  <c r="A13" i="5"/>
  <c r="X12" i="5"/>
  <c r="O12" i="5"/>
  <c r="A12" i="5"/>
  <c r="X11" i="5"/>
  <c r="O11" i="5"/>
  <c r="A11" i="5"/>
  <c r="X10" i="5"/>
  <c r="O10" i="5"/>
  <c r="A10" i="5"/>
  <c r="X9" i="5"/>
  <c r="O9" i="5"/>
  <c r="A9" i="5"/>
  <c r="X8" i="5"/>
  <c r="O8" i="5"/>
  <c r="A8" i="5"/>
  <c r="X7" i="5"/>
  <c r="O7" i="5"/>
  <c r="A7" i="5"/>
</calcChain>
</file>

<file path=xl/sharedStrings.xml><?xml version="1.0" encoding="utf-8"?>
<sst xmlns="http://schemas.openxmlformats.org/spreadsheetml/2006/main" count="3893" uniqueCount="684">
  <si>
    <t>外 购 件 开 发 申 请 单</t>
  </si>
  <si>
    <t>福田欧马可</t>
  </si>
  <si>
    <t>编制：</t>
  </si>
  <si>
    <t>李雪佳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</si>
  <si>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</si>
  <si>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</si>
  <si>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</si>
  <si>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</si>
  <si>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</si>
  <si>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</si>
  <si>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</si>
  <si>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</si>
  <si>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</si>
  <si>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</si>
  <si>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</si>
  <si>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外购件开发申请单/福田欧马可</t>
  </si>
  <si>
    <t>A1</t>
  </si>
  <si>
    <t>2022.03.11</t>
  </si>
  <si>
    <t>根据EBOM，编制清单</t>
  </si>
  <si>
    <t>A2</t>
  </si>
  <si>
    <t>2022.03.24</t>
  </si>
  <si>
    <t>增加骨架和减震配置里的零件</t>
  </si>
  <si>
    <t>A3</t>
  </si>
  <si>
    <t>根据设计要求，增加SLT0011243ECU固定卡扣</t>
  </si>
  <si>
    <t>A4</t>
  </si>
  <si>
    <t>2022.04.12</t>
  </si>
  <si>
    <t>删除SLT0010628、SLT0010897、SLT0010876；
增加SLT0011320、SLT0010910</t>
  </si>
  <si>
    <t>A5</t>
  </si>
  <si>
    <t>2022.04.26</t>
  </si>
  <si>
    <t>增加SLT0010958、SLT0011102、SLT0011371、SLT0011367、SLT0011308；
删除SLT0010928、SLT0011098</t>
  </si>
  <si>
    <t>A6</t>
  </si>
  <si>
    <t>2022.04.27</t>
  </si>
  <si>
    <t>调角器焊接总成改为自制，增加它的下级件；
塑料件删除，改为自制
副驾扣手总成删除，增加它外购的下级件。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</si>
  <si>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</si>
  <si>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</si>
  <si>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</si>
  <si>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</si>
  <si>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</si>
  <si>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</si>
  <si>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</si>
  <si>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</si>
  <si>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项目名称：福田欧马可</t>
  </si>
  <si>
    <t>项目代码：ZY2130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</si>
  <si>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</si>
  <si>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</si>
  <si>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</si>
  <si>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</si>
  <si>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</si>
  <si>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</si>
  <si>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</si>
  <si>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</si>
  <si>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</si>
  <si>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</si>
  <si>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</si>
  <si>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</si>
  <si>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责任人</t>
  </si>
  <si>
    <t>供应商</t>
  </si>
  <si>
    <t>单台使用量</t>
  </si>
  <si>
    <t>年使用量</t>
  </si>
  <si>
    <t>设计对接人</t>
  </si>
  <si>
    <t>自制/委外</t>
  </si>
  <si>
    <t>厂家1</t>
  </si>
  <si>
    <t>含税报价</t>
  </si>
  <si>
    <t>厂家2</t>
  </si>
  <si>
    <t>未税报价</t>
  </si>
  <si>
    <t>SLT0010856</t>
  </si>
  <si>
    <t>驾驶员头枕骨架泡沫总成</t>
  </si>
  <si>
    <t>EA</t>
  </si>
  <si>
    <t>分总成</t>
  </si>
  <si>
    <t>ASSY</t>
  </si>
  <si>
    <t>河北外购</t>
  </si>
  <si>
    <t>北京</t>
  </si>
  <si>
    <t>李燕龙</t>
  </si>
  <si>
    <t>SLT0010861</t>
  </si>
  <si>
    <t>头枕面套总成</t>
  </si>
  <si>
    <t>欧马可面料</t>
  </si>
  <si>
    <t>织物</t>
  </si>
  <si>
    <t>马新雷</t>
  </si>
  <si>
    <t>SLT0010973</t>
  </si>
  <si>
    <t>奥铃面料</t>
  </si>
  <si>
    <t>SLT0010974</t>
  </si>
  <si>
    <t>仿皮面料</t>
  </si>
  <si>
    <t>仿皮</t>
  </si>
  <si>
    <t>SLT0010870</t>
  </si>
  <si>
    <t>靠背粘扣A</t>
  </si>
  <si>
    <t>塑料件</t>
  </si>
  <si>
    <t>尼龙    250*10</t>
  </si>
  <si>
    <t>SLT0010871</t>
  </si>
  <si>
    <t>靠背粘扣B</t>
  </si>
  <si>
    <t>尼龙60*10</t>
  </si>
  <si>
    <t>SLT0010965</t>
  </si>
  <si>
    <t>主驾靠背泡沫无纺布LH</t>
  </si>
  <si>
    <t>无纺布</t>
  </si>
  <si>
    <t>SLT0011214</t>
  </si>
  <si>
    <t>主驾靠背泡沫无纺布RH</t>
  </si>
  <si>
    <t>SLT0010865</t>
  </si>
  <si>
    <t>驾驶员靠背面套总成</t>
  </si>
  <si>
    <t>SLT0010976</t>
  </si>
  <si>
    <t>SLT0010978</t>
  </si>
  <si>
    <t>SLT0010873</t>
  </si>
  <si>
    <t>靠背加热垫总成</t>
  </si>
  <si>
    <t>名称由加热系统改为加热垫</t>
  </si>
  <si>
    <t>SLT0010925</t>
  </si>
  <si>
    <t>左滑轨总成</t>
  </si>
  <si>
    <t>外购件</t>
  </si>
  <si>
    <t>电泳</t>
  </si>
  <si>
    <t>SLT0010926</t>
  </si>
  <si>
    <t>右滑轨总成</t>
  </si>
  <si>
    <t>SLT0010927</t>
  </si>
  <si>
    <t>滑轨解锁手把</t>
  </si>
  <si>
    <t>管材</t>
  </si>
  <si>
    <t>SPCC 
φ10*1.0</t>
  </si>
  <si>
    <t>SLT0010929</t>
  </si>
  <si>
    <t>驾驶员大护板固定钢丝A</t>
  </si>
  <si>
    <t>左侧护板固定
新开</t>
  </si>
  <si>
    <t>钢丝</t>
  </si>
  <si>
    <t>Q235 φ6</t>
  </si>
  <si>
    <t>委外</t>
  </si>
  <si>
    <t>海兴中盛</t>
  </si>
  <si>
    <t>SLT0010930</t>
  </si>
  <si>
    <t>驾驶员大护板固定钢丝B</t>
  </si>
  <si>
    <t>SLT0010923</t>
  </si>
  <si>
    <t>二级解锁拉带</t>
  </si>
  <si>
    <t>织带</t>
  </si>
  <si>
    <t>SLT0010924</t>
  </si>
  <si>
    <t>背板支撑块</t>
  </si>
  <si>
    <t>PP+GF30</t>
  </si>
  <si>
    <t>SLT0010931</t>
  </si>
  <si>
    <t>安全带带扣总成</t>
  </si>
  <si>
    <t>SLT0011001</t>
  </si>
  <si>
    <t>主驾座垫泡沫无纺布</t>
  </si>
  <si>
    <t>新开</t>
  </si>
  <si>
    <t>SLT0010938</t>
  </si>
  <si>
    <t>驾驶员座垫面套总成</t>
  </si>
  <si>
    <t>SLT0010989</t>
  </si>
  <si>
    <t>SLT0010990</t>
  </si>
  <si>
    <t>SLT0010992</t>
  </si>
  <si>
    <t>座垫加热垫总成</t>
  </si>
  <si>
    <t>安路普外购</t>
  </si>
  <si>
    <t>SLT0010949</t>
  </si>
  <si>
    <t>座垫骨架电泳总成</t>
  </si>
  <si>
    <t>新开，非通风配置</t>
  </si>
  <si>
    <t>SLT0011219</t>
  </si>
  <si>
    <t>新开，通风配置</t>
  </si>
  <si>
    <t>SLT0010946</t>
  </si>
  <si>
    <t>扶手堵盖</t>
  </si>
  <si>
    <t>— —</t>
  </si>
  <si>
    <t>SLT0010947</t>
  </si>
  <si>
    <t>扶手总成</t>
  </si>
  <si>
    <t>SLT0010948</t>
  </si>
  <si>
    <t>衬套</t>
  </si>
  <si>
    <t xml:space="preserve"> φ16  1.0</t>
  </si>
  <si>
    <t>BFA0010084</t>
  </si>
  <si>
    <t>十字槽沉头螺钉</t>
  </si>
  <si>
    <t>标准件</t>
  </si>
  <si>
    <t>M6*16
4.8级</t>
  </si>
  <si>
    <t>常州上锐</t>
  </si>
  <si>
    <t>北京三浦</t>
  </si>
  <si>
    <t>SLT0010950</t>
  </si>
  <si>
    <t>主驾背板总成</t>
  </si>
  <si>
    <t>SLT0011053</t>
  </si>
  <si>
    <t>副驾靠背背板总成</t>
  </si>
  <si>
    <t>SLT0011058</t>
  </si>
  <si>
    <t>副驾靠背面套总成</t>
  </si>
  <si>
    <t>新开，欧马可面料</t>
  </si>
  <si>
    <t>SLT0011059</t>
  </si>
  <si>
    <t>新开，奥铃面料</t>
  </si>
  <si>
    <t>SLT0011060</t>
  </si>
  <si>
    <t>新开，仿皮面料</t>
  </si>
  <si>
    <t>SLT0011072</t>
  </si>
  <si>
    <t>小背面套总成</t>
  </si>
  <si>
    <t>2060车身+欧马可面料</t>
  </si>
  <si>
    <t>SLT0011073</t>
  </si>
  <si>
    <t>2060车身+奥铃面料</t>
  </si>
  <si>
    <t>SLT0011074</t>
  </si>
  <si>
    <t>2060车身+仿皮面料</t>
  </si>
  <si>
    <t>SLT0011197</t>
  </si>
  <si>
    <t>翻转背板本体</t>
  </si>
  <si>
    <t>pp混纺玻纤+pp蜂窝板
5.0</t>
  </si>
  <si>
    <t>SLT0011198</t>
  </si>
  <si>
    <t>小背固定背板总成</t>
  </si>
  <si>
    <t>SLT0011122</t>
  </si>
  <si>
    <t>座垫面套总成</t>
  </si>
  <si>
    <t>SLT0011123</t>
  </si>
  <si>
    <t>SLT0011124</t>
  </si>
  <si>
    <t>SLT0011134</t>
  </si>
  <si>
    <t>SLT0011223</t>
  </si>
  <si>
    <t>座垫支撑电泳总成</t>
  </si>
  <si>
    <t>SLT0011155</t>
  </si>
  <si>
    <t>1880车身+欧马可面料</t>
  </si>
  <si>
    <t>SLT0011156</t>
  </si>
  <si>
    <t>1880车身+奥铃面料</t>
  </si>
  <si>
    <t>SLT0011157</t>
  </si>
  <si>
    <t>1880车身+仿皮面料</t>
  </si>
  <si>
    <t>SLT0011177</t>
  </si>
  <si>
    <t>SLT0011178</t>
  </si>
  <si>
    <t>SLT0011171</t>
  </si>
  <si>
    <t>SLT0011172</t>
  </si>
  <si>
    <t>SLT0011173</t>
  </si>
  <si>
    <t>SLT0011225</t>
  </si>
  <si>
    <t>SLT0010880</t>
  </si>
  <si>
    <t>靠背下横管焊接总成</t>
  </si>
  <si>
    <t>2022.03.24增加</t>
  </si>
  <si>
    <t>SLT0010886</t>
  </si>
  <si>
    <t>驾驶员调角器芯盘连动杆</t>
  </si>
  <si>
    <t>SLT0010922</t>
  </si>
  <si>
    <t>二级调节右侧上连接板电泳总成</t>
  </si>
  <si>
    <t>产品自制，模具委外</t>
  </si>
  <si>
    <t>56-1</t>
  </si>
  <si>
    <t>SLT0010906</t>
  </si>
  <si>
    <t>二级调节上连接板RH</t>
  </si>
  <si>
    <t>QSTE500TM，t=2.5</t>
  </si>
  <si>
    <t>刘志富</t>
  </si>
  <si>
    <t>荣威</t>
  </si>
  <si>
    <t>56-2</t>
  </si>
  <si>
    <t>SLT0010909</t>
  </si>
  <si>
    <t>扶手固定板</t>
  </si>
  <si>
    <t>SPFH590 ,t=3.0</t>
  </si>
  <si>
    <t>SLT0010915</t>
  </si>
  <si>
    <t>背板支撑板小总成A</t>
  </si>
  <si>
    <t>分总成，支撑背板用</t>
  </si>
  <si>
    <t>SLT0010916</t>
  </si>
  <si>
    <t>背板支撑板小总成B</t>
  </si>
  <si>
    <t>SLT0010917</t>
  </si>
  <si>
    <t>背板支撑板小总成C</t>
  </si>
  <si>
    <t>SLT0010918</t>
  </si>
  <si>
    <t>背板支撑板小总成D</t>
  </si>
  <si>
    <t>SLT0010920</t>
  </si>
  <si>
    <t>肩部前支撑钢丝</t>
  </si>
  <si>
    <t>Q235  φ6</t>
  </si>
  <si>
    <t>SLT0010882</t>
  </si>
  <si>
    <t>主驾靠背侧翼支撑钢丝</t>
  </si>
  <si>
    <t>Q235  φ7</t>
  </si>
  <si>
    <t>SLT0010885</t>
  </si>
  <si>
    <t>主驾背板支撑钢丝A</t>
  </si>
  <si>
    <t>Q235  φ5</t>
  </si>
  <si>
    <t>SLT0010921</t>
  </si>
  <si>
    <t>肩部后支撑钢丝</t>
  </si>
  <si>
    <t>SLT0010997</t>
  </si>
  <si>
    <t>风机固定钢丝A</t>
  </si>
  <si>
    <t>SLT0010998</t>
  </si>
  <si>
    <t>风机固定钢丝B</t>
  </si>
  <si>
    <t>SLT0010884</t>
  </si>
  <si>
    <t>通风加热控制器固定钣金</t>
  </si>
  <si>
    <t>钣金件</t>
  </si>
  <si>
    <t>Q235 2.0</t>
  </si>
  <si>
    <t>SLT0010887</t>
  </si>
  <si>
    <t>面套卡接钢丝</t>
  </si>
  <si>
    <t>BFA0010088</t>
  </si>
  <si>
    <t>Q40112</t>
  </si>
  <si>
    <t>平垫圈</t>
  </si>
  <si>
    <t>Q235 2.5T</t>
  </si>
  <si>
    <t>SLT0010889</t>
  </si>
  <si>
    <t>靠背锁付阶梯螺栓</t>
  </si>
  <si>
    <t>非标件</t>
  </si>
  <si>
    <t>45# M8</t>
  </si>
  <si>
    <t>修改规格型号</t>
  </si>
  <si>
    <t>SLT0011273</t>
  </si>
  <si>
    <t>靠背通风袋体</t>
  </si>
  <si>
    <t>SLT0010937</t>
  </si>
  <si>
    <t>坐垫通风袋体</t>
  </si>
  <si>
    <t>SLT0011215</t>
  </si>
  <si>
    <t>通风加热线束及控制器总成</t>
  </si>
  <si>
    <t>SLT0010980</t>
  </si>
  <si>
    <t>SLT0011258</t>
  </si>
  <si>
    <t>侧翼支撑钢丝焊接总成</t>
  </si>
  <si>
    <t>SLT0011259</t>
  </si>
  <si>
    <t>腰托支撑钢丝</t>
  </si>
  <si>
    <t>SLT0011267</t>
  </si>
  <si>
    <t>SLT0011270</t>
  </si>
  <si>
    <t>SLT0011274</t>
  </si>
  <si>
    <t>气腰托总成</t>
  </si>
  <si>
    <t>SLT0011313</t>
  </si>
  <si>
    <t>侧翼气袋支撑总成</t>
  </si>
  <si>
    <t>SLT0011289</t>
  </si>
  <si>
    <t>SLT0011301</t>
  </si>
  <si>
    <t>座垫通风轴流风扇总成</t>
  </si>
  <si>
    <t>电器件</t>
  </si>
  <si>
    <t>SLT0011302</t>
  </si>
  <si>
    <t>座垫通风3D网格</t>
  </si>
  <si>
    <t>3D织物</t>
  </si>
  <si>
    <t>SLT0011303</t>
  </si>
  <si>
    <t>舒适性海绵</t>
  </si>
  <si>
    <t>PU</t>
  </si>
  <si>
    <t>PUR</t>
  </si>
  <si>
    <t>SLT0011304</t>
  </si>
  <si>
    <t>SLT0011305</t>
  </si>
  <si>
    <t>SLT0011306</t>
  </si>
  <si>
    <t>SLT0011307</t>
  </si>
  <si>
    <t>SLT0011308</t>
  </si>
  <si>
    <t>安全上挂钩</t>
  </si>
  <si>
    <t>SPFH590 3.0</t>
  </si>
  <si>
    <t>SLT0011309</t>
  </si>
  <si>
    <t>驾驶员腰托开关</t>
  </si>
  <si>
    <t>新开印漆，结构借用BA95</t>
  </si>
  <si>
    <t>SLT0011051</t>
  </si>
  <si>
    <t>固定板锁付螺纹套筒</t>
  </si>
  <si>
    <t>新开，锁付副驾靠背固定板</t>
  </si>
  <si>
    <t>45#  M8</t>
  </si>
  <si>
    <t>SLT0010903</t>
  </si>
  <si>
    <t>外购,易格斯MKM-10</t>
  </si>
  <si>
    <t xml:space="preserve"> φ12  1.0</t>
  </si>
  <si>
    <t>SLT0011221</t>
  </si>
  <si>
    <t>副驾靠背左固定板电泳总成</t>
  </si>
  <si>
    <t>新开，固定副驾靠背</t>
  </si>
  <si>
    <t>SLT0011041</t>
  </si>
  <si>
    <t>副驾背板支撑钣金总成A</t>
  </si>
  <si>
    <t>SLT0011045</t>
  </si>
  <si>
    <t>副驾背板支撑钣金总成C</t>
  </si>
  <si>
    <t>SLT0011047</t>
  </si>
  <si>
    <t>副驾背板支撑钣金总成B</t>
  </si>
  <si>
    <t>SLT0011049</t>
  </si>
  <si>
    <t>背板支撑钢丝A</t>
  </si>
  <si>
    <t>SLT0011050</t>
  </si>
  <si>
    <t>背板支撑钢丝B</t>
  </si>
  <si>
    <t>SLT0011040</t>
  </si>
  <si>
    <t>副驾中间固定支架旋转轴</t>
  </si>
  <si>
    <t>机加件</t>
  </si>
  <si>
    <t xml:space="preserve">Q195  </t>
  </si>
  <si>
    <t>SLT0011039</t>
  </si>
  <si>
    <t>侧翼支撑钢丝</t>
  </si>
  <si>
    <t>SLT0011085</t>
  </si>
  <si>
    <t>小背解锁扣手固定座</t>
  </si>
  <si>
    <t>QStE420TM 2.0</t>
  </si>
  <si>
    <t>SLT0011104</t>
  </si>
  <si>
    <t>小背背板支撑板小总成B</t>
  </si>
  <si>
    <t>SLT0011108</t>
  </si>
  <si>
    <t>小背背板支撑板小总成D</t>
  </si>
  <si>
    <t>SLT0011100</t>
  </si>
  <si>
    <t>限位轴</t>
  </si>
  <si>
    <t xml:space="preserve">Q235 </t>
  </si>
  <si>
    <t>SLT0011101</t>
  </si>
  <si>
    <t>旋转轴</t>
  </si>
  <si>
    <t>SLT0011078</t>
  </si>
  <si>
    <t>小背背板后支撑钢丝A</t>
  </si>
  <si>
    <t>线材</t>
  </si>
  <si>
    <t>Q235 φ5</t>
  </si>
  <si>
    <t>SLT0011093</t>
  </si>
  <si>
    <t>小背下支撑钢丝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</si>
  <si>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</si>
  <si>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</si>
  <si>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</si>
  <si>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</si>
  <si>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</si>
  <si>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</si>
  <si>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SLT0011083</t>
  </si>
  <si>
    <t>SLT0011325</t>
  </si>
  <si>
    <t>加热线束及控制器总成</t>
  </si>
  <si>
    <t>SLT0011243</t>
  </si>
  <si>
    <t>ECU固定卡扣</t>
  </si>
  <si>
    <t>SLT0010910</t>
  </si>
  <si>
    <t>扶手旋转轴</t>
  </si>
  <si>
    <t>固定扶手用</t>
  </si>
  <si>
    <t>2022.04.12增加</t>
  </si>
  <si>
    <t>SLT0010958</t>
  </si>
  <si>
    <t>驾驶员座垫固定支架LH</t>
  </si>
  <si>
    <t>QStE500TM 2.5</t>
  </si>
  <si>
    <t>2022.04.26增加</t>
  </si>
  <si>
    <t>SLT0011102</t>
  </si>
  <si>
    <t>小背背板支撑板小总成A</t>
  </si>
  <si>
    <t>SLT0011371</t>
  </si>
  <si>
    <t>上盖板焊接总成</t>
  </si>
  <si>
    <t>焊接总成件</t>
  </si>
  <si>
    <t>张涛</t>
  </si>
  <si>
    <t>SLT0011367</t>
  </si>
  <si>
    <t>下底板焊接总成</t>
  </si>
  <si>
    <t>SLT0010899</t>
  </si>
  <si>
    <t>一级调节上连接板铆接总成</t>
  </si>
  <si>
    <t>吴英格</t>
  </si>
  <si>
    <t>文安恒德，航天宏达，沧州智凯，成卓，鑫昌，捷润</t>
  </si>
  <si>
    <t>2022.04.27增加</t>
  </si>
  <si>
    <t>自行开发模具</t>
  </si>
  <si>
    <t>SLT0010900</t>
  </si>
  <si>
    <t>一级调节调角器总成RH</t>
  </si>
  <si>
    <t>左核心件，新开件</t>
  </si>
  <si>
    <t>纪内蒙</t>
  </si>
  <si>
    <t>SLT0010901</t>
  </si>
  <si>
    <t>一级调节右旁接板焊接总成</t>
  </si>
  <si>
    <t>SLT0011254</t>
  </si>
  <si>
    <t>SLT0010895</t>
  </si>
  <si>
    <t>一级调节上连接板LH</t>
  </si>
  <si>
    <r>
      <rPr>
        <sz val="12"/>
        <rFont val="微软雅黑"/>
        <family val="2"/>
        <charset val="134"/>
      </rPr>
      <t>SPF</t>
    </r>
    <r>
      <rPr>
        <sz val="12"/>
        <rFont val="微软雅黑"/>
        <family val="2"/>
        <charset val="134"/>
      </rPr>
      <t xml:space="preserve">H590 </t>
    </r>
    <r>
      <rPr>
        <sz val="12"/>
        <rFont val="微软雅黑"/>
        <family val="2"/>
        <charset val="134"/>
      </rPr>
      <t>4</t>
    </r>
    <r>
      <rPr>
        <sz val="12"/>
        <rFont val="微软雅黑"/>
        <family val="2"/>
        <charset val="134"/>
      </rPr>
      <t>.0</t>
    </r>
  </si>
  <si>
    <t>SLT0010896</t>
  </si>
  <si>
    <t>一级调节调角器总成LH</t>
  </si>
  <si>
    <t>SLT0010898</t>
  </si>
  <si>
    <t>靠背一级调节下边板LH</t>
  </si>
  <si>
    <t>SLT0011252</t>
  </si>
  <si>
    <r>
      <rPr>
        <sz val="12"/>
        <rFont val="微软雅黑"/>
        <family val="2"/>
        <charset val="134"/>
      </rPr>
      <t>SP</t>
    </r>
    <r>
      <rPr>
        <sz val="12"/>
        <rFont val="微软雅黑"/>
        <family val="2"/>
        <charset val="134"/>
      </rPr>
      <t>F</t>
    </r>
    <r>
      <rPr>
        <sz val="12"/>
        <rFont val="微软雅黑"/>
        <family val="2"/>
        <charset val="134"/>
      </rPr>
      <t>H590 3.0</t>
    </r>
  </si>
  <si>
    <t>SLT0010890</t>
  </si>
  <si>
    <t>二级调节调角器总成</t>
  </si>
  <si>
    <t>SLT0010891</t>
  </si>
  <si>
    <t>二级调节解锁手柄</t>
  </si>
  <si>
    <t>QStE420TM 2.5</t>
  </si>
  <si>
    <t>SLT0010893</t>
  </si>
  <si>
    <t>座椅靠背调节限位柱A</t>
  </si>
  <si>
    <t>圆钢</t>
  </si>
  <si>
    <t>Q235  φ8</t>
  </si>
  <si>
    <t>兴岳/旭兴/政锦</t>
  </si>
  <si>
    <t>SLT0010894</t>
  </si>
  <si>
    <t>二级调节调角器上连接板LH</t>
  </si>
  <si>
    <t>SLT0011030</t>
  </si>
  <si>
    <t>副驾靠背右侧上连接板焊接总成</t>
  </si>
  <si>
    <t>SLT0011033</t>
  </si>
  <si>
    <t>副驾靠背右侧装车钣金焊接总成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</si>
  <si>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</si>
  <si>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</si>
  <si>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</si>
  <si>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</si>
  <si>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</si>
  <si>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</si>
  <si>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SLT0011090</t>
  </si>
  <si>
    <t>左侧手动调角器总成</t>
  </si>
  <si>
    <t>SLT0011113</t>
  </si>
  <si>
    <t>解锁旋转轴</t>
  </si>
  <si>
    <t>Q235 φ4</t>
  </si>
  <si>
    <t>SLT0011114</t>
  </si>
  <si>
    <t>扭簧</t>
  </si>
  <si>
    <t>SWPB φ1.2</t>
  </si>
  <si>
    <t>SLT0011116</t>
  </si>
  <si>
    <t>拉线总成</t>
  </si>
  <si>
    <t>报价情况</t>
  </si>
  <si>
    <t>定价情况</t>
  </si>
  <si>
    <t>借用/新开</t>
  </si>
  <si>
    <t>初选供应商</t>
  </si>
  <si>
    <t>目标价</t>
  </si>
  <si>
    <t>厂家3</t>
  </si>
  <si>
    <t>厂家4</t>
  </si>
  <si>
    <t>推荐供应商</t>
  </si>
  <si>
    <t>说明</t>
  </si>
  <si>
    <t>部件</t>
  </si>
  <si>
    <t>海兴中盛/黄骅振兴/黄骅宏达（原名盛荣）</t>
  </si>
  <si>
    <t>黄骅振兴</t>
  </si>
  <si>
    <t>不做</t>
  </si>
  <si>
    <t>黄骅宏达（原盛荣）</t>
  </si>
  <si>
    <t>无设备，做不了</t>
  </si>
  <si>
    <t>三家均为体系内供应商，体系内无其他厂家</t>
  </si>
  <si>
    <t>未报价</t>
  </si>
  <si>
    <t>沧州旭兴</t>
  </si>
  <si>
    <t>河北自制</t>
  </si>
  <si>
    <t>自制</t>
  </si>
  <si>
    <t>桥行/苏州荣威/天津京兆</t>
  </si>
  <si>
    <t>模具委外</t>
  </si>
  <si>
    <t>黄骅桥行</t>
  </si>
  <si>
    <t>苏州荣威</t>
  </si>
  <si>
    <t>1.黄骅桥行和苏州荣威均属于体系内供应商，天津津兆反馈无时间参与
2.荣威可参与全部类别开发
3.桥行可参与二类件及以下开发</t>
  </si>
  <si>
    <t>二类件</t>
  </si>
  <si>
    <t>BFA0000518</t>
  </si>
  <si>
    <t>焊接方螺母</t>
  </si>
  <si>
    <t>M8</t>
  </si>
  <si>
    <t>借用</t>
  </si>
  <si>
    <t>SLT0010907</t>
  </si>
  <si>
    <t>座椅靠背调节限位柱B</t>
  </si>
  <si>
    <t>Q235 Ø8</t>
  </si>
  <si>
    <t>SLT0011003</t>
  </si>
  <si>
    <t>背板支撑板A</t>
  </si>
  <si>
    <t>三类件</t>
  </si>
  <si>
    <t>BFA0000316</t>
  </si>
  <si>
    <t xml:space="preserve">  M6</t>
  </si>
  <si>
    <t>SLT0011004</t>
  </si>
  <si>
    <t>背板支撑板B</t>
  </si>
  <si>
    <t>SLT0011005</t>
  </si>
  <si>
    <t>背板支撑板C</t>
  </si>
  <si>
    <t>SLT0011006</t>
  </si>
  <si>
    <t>背板支撑板D</t>
  </si>
  <si>
    <t>1.黄骅桥行和苏州荣威均属于体系内供应商，天津津兆反馈无时间参与
2.荣威可参与全部类别开发
3.桥行可参与二类件及以下开发
4.黄骅源宏为津华制动有限公司、瑞福汽配有限公司、黄骅正大（间接为荣昌开发模具）等公司制作冲压模具，推荐仅承接三类产品
5.黄骅旭鑫为黄骅跃达（间接为长城开模具）、黄骅鑫昌、黄骅成卓等公司制作冲压模具，推荐仅承接三类产品</t>
  </si>
  <si>
    <t>旭兴/兴岳/霸州政锦</t>
  </si>
  <si>
    <t>兴岳</t>
  </si>
  <si>
    <t>霸州政锦</t>
  </si>
  <si>
    <t>暂未报价</t>
  </si>
  <si>
    <t>SLT0011029</t>
  </si>
  <si>
    <t>副驾靠背左固定板</t>
  </si>
  <si>
    <t>321721801400</t>
  </si>
  <si>
    <t>中排独立软带轴承</t>
  </si>
  <si>
    <t>DC01 0.5</t>
  </si>
  <si>
    <t>SLT0011042</t>
  </si>
  <si>
    <t>副驾背板支撑钣金A</t>
  </si>
  <si>
    <t xml:space="preserve"> M6</t>
  </si>
  <si>
    <t>SLT0011046</t>
  </si>
  <si>
    <t>副驾背板支撑钣金C</t>
  </si>
  <si>
    <t>SLT0011048</t>
  </si>
  <si>
    <t>副驾背板支撑钣金B</t>
  </si>
  <si>
    <t>SLT0011105</t>
  </si>
  <si>
    <t>小背背板支撑板B</t>
  </si>
  <si>
    <t>M6</t>
  </si>
  <si>
    <t>SLT0011109</t>
  </si>
  <si>
    <t>小背背板支撑板D</t>
  </si>
  <si>
    <t>SLT0011103</t>
  </si>
  <si>
    <t>小背背板支撑板A</t>
  </si>
  <si>
    <t>2022.5.10图纸刚下发</t>
  </si>
  <si>
    <t>SLT0010902</t>
  </si>
  <si>
    <t>一级调节上连接板RH</t>
  </si>
  <si>
    <t>暂未提报</t>
  </si>
  <si>
    <t>黄骅源宏</t>
  </si>
  <si>
    <t>一类件</t>
  </si>
  <si>
    <t>SLT0010904</t>
  </si>
  <si>
    <t>靠背一级调节下边板RH</t>
  </si>
  <si>
    <t>新开件</t>
  </si>
  <si>
    <t>QC /T712</t>
  </si>
  <si>
    <t>7/16'螺母</t>
  </si>
  <si>
    <t>安全带带扣锁付用</t>
  </si>
  <si>
    <t>7/16'</t>
  </si>
  <si>
    <t>SLT0011255</t>
  </si>
  <si>
    <t>源宏</t>
  </si>
  <si>
    <t>SLT0010433</t>
  </si>
  <si>
    <t>副驾靠背右侧上连接板</t>
  </si>
  <si>
    <t>SLT0011191</t>
  </si>
  <si>
    <t>副驾靠背调角限位片</t>
  </si>
  <si>
    <t>SLT0010190</t>
  </si>
  <si>
    <t>复位卷簧下限位支架</t>
  </si>
  <si>
    <t>SLT0011034</t>
  </si>
  <si>
    <t>副驾靠背右侧装车钣金</t>
  </si>
  <si>
    <t>QStE500TM 3.0</t>
  </si>
  <si>
    <t>一类</t>
  </si>
  <si>
    <t>6801634X2001A</t>
  </si>
  <si>
    <t>前排靠背复位卷簧安装支架</t>
  </si>
  <si>
    <t>SAPH440 4.0</t>
  </si>
  <si>
    <t>旭兴</t>
  </si>
  <si>
    <t>无图纸</t>
  </si>
  <si>
    <t>QAD码</t>
  </si>
  <si>
    <t>物料名称</t>
  </si>
  <si>
    <t>全</t>
  </si>
  <si>
    <t>SLT0010981</t>
  </si>
  <si>
    <t>靠背通风系统总成</t>
  </si>
  <si>
    <t>删除</t>
  </si>
  <si>
    <t>SLT0010993</t>
  </si>
  <si>
    <t>座垫通风系统总成</t>
  </si>
  <si>
    <t>SLT0010897</t>
  </si>
  <si>
    <t>卷簧限位支架焊接总成</t>
  </si>
  <si>
    <t>喷涂</t>
  </si>
  <si>
    <t>2022.04.12删除</t>
  </si>
  <si>
    <t>SLT0010628</t>
  </si>
  <si>
    <t>靠背调角器涡簧</t>
  </si>
  <si>
    <t>板簧</t>
  </si>
  <si>
    <t>65Mn</t>
  </si>
  <si>
    <t>SLT0010876</t>
  </si>
  <si>
    <t>二级调节调角器焊接总成</t>
  </si>
  <si>
    <t>SLT0010928</t>
  </si>
  <si>
    <t>驾驶员座垫前横梁总成</t>
  </si>
  <si>
    <t>2022.04.26删除</t>
  </si>
  <si>
    <t>SLT0011098</t>
  </si>
  <si>
    <t>小背旋转轴固定板焊接总成</t>
  </si>
  <si>
    <t>SLT0010942</t>
  </si>
  <si>
    <t>主驾靠背一级调节解锁手柄</t>
  </si>
  <si>
    <t>PA6+GF30 2.5</t>
  </si>
  <si>
    <t>2022.04.27删除</t>
  </si>
  <si>
    <t>SLT0010943</t>
  </si>
  <si>
    <t>主驾二级调节左罩壳</t>
  </si>
  <si>
    <t>PP+TD20 2.5</t>
  </si>
  <si>
    <t>SLT0010944</t>
  </si>
  <si>
    <t>主驾右侧罩壳</t>
  </si>
  <si>
    <t>SLT0010945</t>
  </si>
  <si>
    <t>主驾驶左侧大护板.</t>
  </si>
  <si>
    <t>SLT0010951</t>
  </si>
  <si>
    <t>L168100000207</t>
  </si>
  <si>
    <t>驾驶员前端左侧安装脚罩</t>
  </si>
  <si>
    <t>SLT0010952</t>
  </si>
  <si>
    <t>L168100000208</t>
  </si>
  <si>
    <t>驾驶员前端右侧安装脚罩</t>
  </si>
  <si>
    <t>SLT0011052</t>
  </si>
  <si>
    <t>副驾右罩壳</t>
  </si>
  <si>
    <t>PP-TD20 2.5</t>
  </si>
  <si>
    <t>SLT0011054</t>
  </si>
  <si>
    <t>副驾靠背解锁手把</t>
  </si>
  <si>
    <t>2.5
PA6+GF30</t>
  </si>
  <si>
    <t>SLT0011110</t>
  </si>
  <si>
    <t>靠背解锁扣手总成</t>
  </si>
  <si>
    <t>SLT0011117</t>
  </si>
  <si>
    <t>副驾左侧罩壳</t>
  </si>
  <si>
    <t>SLT0011196</t>
  </si>
  <si>
    <t>扣手螺钉堵盖</t>
  </si>
  <si>
    <t>PP-TD20 2.0</t>
  </si>
  <si>
    <t>SLT0011118</t>
  </si>
  <si>
    <t>L168100000158</t>
  </si>
  <si>
    <t>副驾罩壳堵盖</t>
  </si>
  <si>
    <t>PP-TD20 1.5</t>
  </si>
  <si>
    <t>SLT0011148</t>
  </si>
  <si>
    <t>L168100000273</t>
  </si>
  <si>
    <t>副驾驶员前端右侧安装脚罩</t>
  </si>
  <si>
    <t>SLT0010878</t>
  </si>
  <si>
    <t>靠背调角器焊接总成RH</t>
  </si>
  <si>
    <t>SLT0011253</t>
  </si>
  <si>
    <t>SLT0011250</t>
  </si>
  <si>
    <t>靠背调角器焊接总成LH</t>
  </si>
  <si>
    <t>SLT0011310</t>
  </si>
  <si>
    <t>主驾驶左侧大护板</t>
  </si>
  <si>
    <t>SLT0011311</t>
  </si>
  <si>
    <t>L168100000271</t>
  </si>
  <si>
    <t>SLT0011312</t>
  </si>
  <si>
    <t>L168100000272</t>
  </si>
  <si>
    <t>SLT0011032</t>
  </si>
  <si>
    <t>右调角器焊接总成</t>
  </si>
  <si>
    <t>SLT0011086</t>
  </si>
  <si>
    <t>小背左侧调角器焊接总成</t>
  </si>
  <si>
    <t>SLT0011320</t>
  </si>
  <si>
    <t>靠背一级调角器焊接总成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</si>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</sst>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0_);[Red]\(0\)"/>
    <numFmt numFmtId="179" formatCode="0.000_);[Red]\(0.000\)"/>
    <numFmt numFmtId="180" formatCode="0.0000_ "/>
    <numFmt numFmtId="181" formatCode="0.00_ "/>
  </numFmts>
  <fonts count="3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color rgb="FFFF000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>
      <alignment vertical="center"/>
    </xf>
    <xf numFmtId="0" fontId="24" fillId="0" borderId="0"/>
    <xf numFmtId="0" fontId="22" fillId="0" borderId="0">
      <alignment vertical="center"/>
    </xf>
    <xf numFmtId="0" fontId="25" fillId="0" borderId="1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24" fillId="0" borderId="0"/>
    <xf numFmtId="0" fontId="22" fillId="0" borderId="0">
      <alignment vertical="center"/>
    </xf>
    <xf numFmtId="0" fontId="24" fillId="0" borderId="0"/>
    <xf numFmtId="0" fontId="24" fillId="0" borderId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4" fillId="0" borderId="0"/>
    <xf numFmtId="0" fontId="28" fillId="0" borderId="0" applyNumberFormat="0" applyBorder="0" applyProtection="0">
      <alignment vertical="center"/>
    </xf>
    <xf numFmtId="0" fontId="22" fillId="0" borderId="0">
      <alignment vertical="center"/>
    </xf>
    <xf numFmtId="0" fontId="29" fillId="10" borderId="21" applyNumberFormat="0" applyFont="0" applyAlignment="0" applyProtection="0">
      <alignment vertical="center"/>
    </xf>
    <xf numFmtId="0" fontId="30" fillId="0" borderId="0"/>
    <xf numFmtId="0" fontId="22" fillId="0" borderId="0">
      <alignment vertical="center"/>
    </xf>
    <xf numFmtId="0" fontId="22" fillId="0" borderId="0">
      <alignment vertical="center"/>
    </xf>
    <xf numFmtId="0" fontId="24" fillId="0" borderId="0"/>
    <xf numFmtId="0" fontId="22" fillId="0" borderId="0">
      <alignment vertical="center"/>
    </xf>
    <xf numFmtId="0" fontId="22" fillId="0" borderId="0">
      <alignment vertical="center"/>
    </xf>
    <xf numFmtId="0" fontId="24" fillId="0" borderId="0"/>
    <xf numFmtId="0" fontId="24" fillId="0" borderId="0"/>
    <xf numFmtId="0" fontId="22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24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6" applyFont="1" applyFill="1" applyBorder="1" applyAlignment="1" applyProtection="1">
      <alignment horizontal="center" vertical="center" wrapText="1"/>
      <protection locked="0"/>
    </xf>
    <xf numFmtId="0" fontId="3" fillId="0" borderId="2" xfId="30" applyNumberFormat="1" applyFont="1" applyFill="1" applyBorder="1" applyAlignment="1" applyProtection="1">
      <alignment vertical="center" wrapText="1"/>
      <protection locked="0"/>
    </xf>
    <xf numFmtId="0" fontId="3" fillId="0" borderId="3" xfId="30" applyNumberFormat="1" applyFont="1" applyFill="1" applyBorder="1" applyAlignment="1" applyProtection="1">
      <alignment vertical="center" wrapText="1"/>
      <protection locked="0"/>
    </xf>
    <xf numFmtId="0" fontId="5" fillId="0" borderId="6" xfId="30" applyNumberFormat="1" applyFont="1" applyFill="1" applyBorder="1" applyAlignment="1" applyProtection="1">
      <alignment vertical="center" wrapText="1"/>
      <protection locked="0"/>
    </xf>
    <xf numFmtId="0" fontId="5" fillId="0" borderId="0" xfId="30" applyNumberFormat="1" applyFont="1" applyFill="1" applyBorder="1" applyAlignment="1" applyProtection="1">
      <alignment vertical="center" wrapText="1"/>
      <protection locked="0"/>
    </xf>
    <xf numFmtId="0" fontId="4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30" applyNumberFormat="1" applyFont="1" applyFill="1" applyBorder="1" applyAlignment="1" applyProtection="1">
      <alignment vertical="center" wrapText="1"/>
      <protection locked="0"/>
    </xf>
    <xf numFmtId="0" fontId="6" fillId="0" borderId="9" xfId="30" applyNumberFormat="1" applyFont="1" applyFill="1" applyBorder="1" applyAlignment="1" applyProtection="1">
      <alignment vertical="center" wrapText="1"/>
      <protection locked="0"/>
    </xf>
    <xf numFmtId="49" fontId="7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6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6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17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0" xfId="26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6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1" xfId="3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26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Fill="1" applyBorder="1" applyAlignment="1">
      <alignment horizontal="center" vertical="center" wrapText="1"/>
    </xf>
    <xf numFmtId="180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21" applyNumberFormat="1" applyFont="1" applyFill="1" applyBorder="1" applyAlignment="1">
      <alignment horizontal="center" vertical="center" wrapText="1"/>
    </xf>
    <xf numFmtId="0" fontId="10" fillId="0" borderId="1" xfId="21" applyNumberFormat="1" applyFont="1" applyFill="1" applyBorder="1" applyAlignment="1">
      <alignment horizontal="center" vertical="center" wrapText="1"/>
    </xf>
    <xf numFmtId="181" fontId="0" fillId="0" borderId="0" xfId="0" applyNumberFormat="1">
      <alignment vertical="center"/>
    </xf>
    <xf numFmtId="0" fontId="2" fillId="3" borderId="0" xfId="3" applyFont="1" applyFill="1" applyBorder="1" applyAlignment="1" applyProtection="1">
      <alignment horizontal="center" vertical="center" wrapText="1"/>
      <protection locked="0"/>
    </xf>
    <xf numFmtId="0" fontId="2" fillId="3" borderId="0" xfId="26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26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3" applyFont="1" applyFill="1" applyBorder="1" applyAlignment="1" applyProtection="1">
      <alignment horizontal="center" vertical="center" wrapText="1"/>
      <protection locked="0"/>
    </xf>
    <xf numFmtId="0" fontId="2" fillId="6" borderId="0" xfId="3" applyFont="1" applyFill="1" applyBorder="1" applyAlignment="1" applyProtection="1">
      <alignment horizontal="center" vertical="center" wrapText="1"/>
      <protection locked="0"/>
    </xf>
    <xf numFmtId="0" fontId="2" fillId="4" borderId="0" xfId="3" applyFont="1" applyFill="1" applyBorder="1" applyAlignment="1" applyProtection="1">
      <alignment horizontal="center" vertical="center" wrapText="1"/>
      <protection locked="0"/>
    </xf>
    <xf numFmtId="181" fontId="2" fillId="7" borderId="0" xfId="26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26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26" applyNumberFormat="1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26" applyNumberFormat="1" applyFont="1" applyFill="1" applyBorder="1" applyAlignment="1" applyProtection="1">
      <alignment horizontal="center" vertical="center" wrapText="1"/>
      <protection locked="0"/>
    </xf>
    <xf numFmtId="177" fontId="2" fillId="3" borderId="1" xfId="26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26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26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5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5" borderId="1" xfId="26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2" fillId="6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26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14" fillId="6" borderId="1" xfId="26" applyFont="1" applyFill="1" applyBorder="1" applyAlignment="1" applyProtection="1">
      <alignment horizontal="center" vertical="center" wrapText="1"/>
      <protection locked="0"/>
    </xf>
    <xf numFmtId="49" fontId="14" fillId="6" borderId="1" xfId="1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2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7" fontId="13" fillId="4" borderId="1" xfId="0" applyNumberFormat="1" applyFont="1" applyFill="1" applyBorder="1" applyAlignment="1">
      <alignment horizontal="center" vertical="center" wrapText="1"/>
    </xf>
    <xf numFmtId="49" fontId="2" fillId="5" borderId="1" xfId="26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26" applyNumberFormat="1" applyFont="1" applyFill="1" applyBorder="1" applyAlignment="1" applyProtection="1">
      <alignment horizontal="center" vertical="center" wrapText="1"/>
      <protection locked="0"/>
    </xf>
    <xf numFmtId="177" fontId="13" fillId="5" borderId="1" xfId="0" applyNumberFormat="1" applyFont="1" applyFill="1" applyBorder="1" applyAlignment="1">
      <alignment horizontal="center" vertical="center" wrapText="1"/>
    </xf>
    <xf numFmtId="177" fontId="13" fillId="6" borderId="1" xfId="0" applyNumberFormat="1" applyFont="1" applyFill="1" applyBorder="1" applyAlignment="1">
      <alignment horizontal="center" vertical="center" wrapText="1"/>
    </xf>
    <xf numFmtId="0" fontId="7" fillId="0" borderId="17" xfId="26" applyFont="1" applyFill="1" applyBorder="1" applyAlignment="1" applyProtection="1">
      <alignment horizontal="center" vertical="center" wrapText="1"/>
      <protection locked="0"/>
    </xf>
    <xf numFmtId="0" fontId="13" fillId="3" borderId="1" xfId="21" applyNumberFormat="1" applyFont="1" applyFill="1" applyBorder="1" applyAlignment="1">
      <alignment horizontal="center" vertical="center" wrapText="1"/>
    </xf>
    <xf numFmtId="180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3" applyNumberFormat="1" applyFont="1" applyFill="1" applyBorder="1" applyAlignment="1" applyProtection="1">
      <alignment horizontal="center" vertical="center" wrapText="1"/>
      <protection locked="0"/>
    </xf>
    <xf numFmtId="180" fontId="2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13" fillId="3" borderId="1" xfId="21" applyNumberFormat="1" applyFont="1" applyFill="1" applyBorder="1" applyAlignment="1">
      <alignment horizontal="center" vertical="center" wrapText="1"/>
    </xf>
    <xf numFmtId="49" fontId="13" fillId="5" borderId="1" xfId="21" applyNumberFormat="1" applyFont="1" applyFill="1" applyBorder="1" applyAlignment="1">
      <alignment horizontal="center" vertical="center" wrapText="1"/>
    </xf>
    <xf numFmtId="0" fontId="2" fillId="5" borderId="1" xfId="3" applyNumberFormat="1" applyFont="1" applyFill="1" applyBorder="1" applyAlignment="1" applyProtection="1">
      <alignment horizontal="center" vertical="center" wrapText="1"/>
      <protection locked="0"/>
    </xf>
    <xf numFmtId="180" fontId="2" fillId="5" borderId="1" xfId="3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21" applyNumberFormat="1" applyFont="1" applyFill="1" applyBorder="1" applyAlignment="1">
      <alignment horizontal="center" vertical="center" wrapText="1"/>
    </xf>
    <xf numFmtId="0" fontId="2" fillId="6" borderId="1" xfId="3" applyNumberFormat="1" applyFont="1" applyFill="1" applyBorder="1" applyAlignment="1" applyProtection="1">
      <alignment horizontal="center" vertical="center" wrapText="1"/>
      <protection locked="0"/>
    </xf>
    <xf numFmtId="180" fontId="2" fillId="6" borderId="1" xfId="3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21" applyNumberFormat="1" applyFont="1" applyFill="1" applyBorder="1" applyAlignment="1">
      <alignment horizontal="center" vertical="center" wrapText="1"/>
    </xf>
    <xf numFmtId="0" fontId="12" fillId="3" borderId="1" xfId="21" applyNumberFormat="1" applyFont="1" applyFill="1" applyBorder="1" applyAlignment="1">
      <alignment horizontal="center" vertical="center" wrapText="1"/>
    </xf>
    <xf numFmtId="0" fontId="13" fillId="6" borderId="1" xfId="21" applyNumberFormat="1" applyFont="1" applyFill="1" applyBorder="1" applyAlignment="1">
      <alignment horizontal="center" vertical="center" wrapText="1"/>
    </xf>
    <xf numFmtId="0" fontId="13" fillId="0" borderId="1" xfId="21" applyNumberFormat="1" applyFont="1" applyFill="1" applyBorder="1" applyAlignment="1">
      <alignment horizontal="center" vertical="center" wrapText="1"/>
    </xf>
    <xf numFmtId="18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21" applyNumberFormat="1" applyFont="1" applyFill="1" applyBorder="1" applyAlignment="1">
      <alignment horizontal="center" vertical="center" wrapText="1"/>
    </xf>
    <xf numFmtId="0" fontId="12" fillId="5" borderId="1" xfId="21" applyNumberFormat="1" applyFont="1" applyFill="1" applyBorder="1" applyAlignment="1">
      <alignment horizontal="center" vertical="center" wrapText="1"/>
    </xf>
    <xf numFmtId="0" fontId="12" fillId="6" borderId="1" xfId="21" applyNumberFormat="1" applyFont="1" applyFill="1" applyBorder="1" applyAlignment="1">
      <alignment horizontal="center" vertical="center" wrapText="1"/>
    </xf>
    <xf numFmtId="0" fontId="13" fillId="5" borderId="1" xfId="21" applyNumberFormat="1" applyFont="1" applyFill="1" applyBorder="1" applyAlignment="1">
      <alignment horizontal="center" vertical="center" wrapText="1"/>
    </xf>
    <xf numFmtId="181" fontId="0" fillId="7" borderId="0" xfId="0" applyNumberFormat="1" applyFont="1" applyFill="1" applyBorder="1" applyAlignment="1">
      <alignment vertical="center"/>
    </xf>
    <xf numFmtId="181" fontId="7" fillId="7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2" fillId="3" borderId="1" xfId="3" applyFont="1" applyFill="1" applyBorder="1" applyAlignment="1" applyProtection="1">
      <alignment horizontal="center" vertical="center" wrapText="1"/>
      <protection locked="0"/>
    </xf>
    <xf numFmtId="181" fontId="2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3" applyFont="1" applyFill="1" applyBorder="1" applyAlignment="1" applyProtection="1">
      <alignment horizontal="center" vertical="center" wrapText="1"/>
      <protection locked="0"/>
    </xf>
    <xf numFmtId="0" fontId="2" fillId="5" borderId="1" xfId="3" applyFont="1" applyFill="1" applyBorder="1" applyAlignment="1" applyProtection="1">
      <alignment horizontal="center" vertical="center" wrapText="1"/>
      <protection locked="0"/>
    </xf>
    <xf numFmtId="0" fontId="2" fillId="6" borderId="1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2" fontId="2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2" fillId="3" borderId="1" xfId="3" applyFont="1" applyFill="1" applyBorder="1" applyAlignment="1" applyProtection="1">
      <alignment horizontal="left" vertical="center" wrapText="1"/>
      <protection locked="0"/>
    </xf>
    <xf numFmtId="0" fontId="2" fillId="6" borderId="1" xfId="3" applyFont="1" applyFill="1" applyBorder="1" applyAlignment="1" applyProtection="1">
      <alignment horizontal="left" vertical="center" wrapText="1"/>
      <protection locked="0"/>
    </xf>
    <xf numFmtId="49" fontId="12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6" applyNumberFormat="1" applyFont="1" applyFill="1" applyBorder="1" applyAlignment="1" applyProtection="1">
      <alignment horizontal="center" vertical="center" wrapText="1"/>
      <protection locked="0"/>
    </xf>
    <xf numFmtId="49" fontId="15" fillId="4" borderId="1" xfId="21" applyNumberFormat="1" applyFont="1" applyFill="1" applyBorder="1" applyAlignment="1">
      <alignment horizontal="center" vertical="center" wrapText="1"/>
    </xf>
    <xf numFmtId="0" fontId="15" fillId="6" borderId="1" xfId="21" applyNumberFormat="1" applyFont="1" applyFill="1" applyBorder="1" applyAlignment="1">
      <alignment horizontal="center" vertical="center" wrapText="1"/>
    </xf>
    <xf numFmtId="0" fontId="15" fillId="5" borderId="1" xfId="21" applyNumberFormat="1" applyFont="1" applyFill="1" applyBorder="1" applyAlignment="1">
      <alignment horizontal="center" vertical="center" wrapText="1"/>
    </xf>
    <xf numFmtId="49" fontId="13" fillId="0" borderId="1" xfId="21" applyNumberFormat="1" applyFont="1" applyFill="1" applyBorder="1" applyAlignment="1">
      <alignment horizontal="center" vertical="center" wrapText="1"/>
    </xf>
    <xf numFmtId="49" fontId="15" fillId="0" borderId="1" xfId="21" applyNumberFormat="1" applyFont="1" applyFill="1" applyBorder="1" applyAlignment="1">
      <alignment horizontal="center" vertical="center" wrapText="1"/>
    </xf>
    <xf numFmtId="2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1" fontId="2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3" applyFont="1" applyFill="1" applyBorder="1" applyAlignment="1" applyProtection="1">
      <alignment horizontal="center" vertical="center" wrapText="1"/>
      <protection locked="0"/>
    </xf>
    <xf numFmtId="0" fontId="13" fillId="8" borderId="0" xfId="3" applyFont="1" applyFill="1" applyBorder="1" applyAlignment="1" applyProtection="1">
      <alignment horizontal="center" vertical="center" wrapText="1"/>
      <protection locked="0"/>
    </xf>
    <xf numFmtId="0" fontId="2" fillId="8" borderId="0" xfId="3" applyFont="1" applyFill="1" applyBorder="1" applyAlignment="1" applyProtection="1">
      <alignment horizontal="center" vertical="center" wrapText="1"/>
      <protection locked="0"/>
    </xf>
    <xf numFmtId="0" fontId="2" fillId="9" borderId="0" xfId="3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180" fontId="1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3" applyNumberFormat="1" applyFont="1" applyFill="1" applyBorder="1" applyAlignment="1" applyProtection="1">
      <alignment horizontal="center" vertical="center" wrapText="1"/>
      <protection locked="0"/>
    </xf>
    <xf numFmtId="180" fontId="2" fillId="9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9" borderId="1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0" fontId="13" fillId="0" borderId="1" xfId="3" applyFont="1" applyFill="1" applyBorder="1" applyAlignment="1" applyProtection="1">
      <alignment horizontal="center" vertical="center" wrapText="1"/>
      <protection locked="0"/>
    </xf>
    <xf numFmtId="0" fontId="13" fillId="8" borderId="1" xfId="3" applyFont="1" applyFill="1" applyBorder="1" applyAlignment="1" applyProtection="1">
      <alignment horizontal="center" vertical="center" wrapText="1"/>
      <protection locked="0"/>
    </xf>
    <xf numFmtId="0" fontId="2" fillId="8" borderId="1" xfId="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2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2" fillId="8" borderId="1" xfId="26" applyNumberFormat="1" applyFont="1" applyFill="1" applyBorder="1" applyAlignment="1" applyProtection="1">
      <alignment horizontal="center" vertical="center" wrapText="1"/>
      <protection locked="0"/>
    </xf>
    <xf numFmtId="0" fontId="1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2" fillId="8" borderId="1" xfId="26" applyNumberFormat="1" applyFont="1" applyFill="1" applyBorder="1" applyAlignment="1" applyProtection="1">
      <alignment horizontal="center" vertical="center" wrapText="1"/>
      <protection locked="0"/>
    </xf>
    <xf numFmtId="177" fontId="13" fillId="8" borderId="1" xfId="0" applyNumberFormat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>
      <alignment horizontal="center" vertical="center" wrapText="1"/>
    </xf>
    <xf numFmtId="49" fontId="12" fillId="8" borderId="1" xfId="26" applyNumberFormat="1" applyFont="1" applyFill="1" applyBorder="1" applyAlignment="1" applyProtection="1">
      <alignment horizontal="center" vertical="center" wrapText="1"/>
      <protection locked="0"/>
    </xf>
    <xf numFmtId="0" fontId="13" fillId="9" borderId="1" xfId="0" applyNumberFormat="1" applyFont="1" applyFill="1" applyBorder="1" applyAlignment="1">
      <alignment horizontal="center" vertical="center" wrapText="1"/>
    </xf>
    <xf numFmtId="0" fontId="12" fillId="0" borderId="1" xfId="21" applyNumberFormat="1" applyFont="1" applyFill="1" applyBorder="1" applyAlignment="1">
      <alignment horizontal="center" vertical="center" wrapText="1"/>
    </xf>
    <xf numFmtId="0" fontId="15" fillId="8" borderId="1" xfId="21" applyNumberFormat="1" applyFont="1" applyFill="1" applyBorder="1" applyAlignment="1">
      <alignment horizontal="center" vertical="center" wrapText="1"/>
    </xf>
    <xf numFmtId="0" fontId="2" fillId="8" borderId="1" xfId="3" applyNumberFormat="1" applyFont="1" applyFill="1" applyBorder="1" applyAlignment="1" applyProtection="1">
      <alignment horizontal="center" vertical="center" wrapText="1"/>
      <protection locked="0"/>
    </xf>
    <xf numFmtId="180" fontId="2" fillId="8" borderId="1" xfId="3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1" applyNumberFormat="1" applyFont="1" applyFill="1" applyBorder="1" applyAlignment="1">
      <alignment horizontal="center" vertical="center" wrapText="1"/>
    </xf>
    <xf numFmtId="49" fontId="15" fillId="8" borderId="1" xfId="21" applyNumberFormat="1" applyFont="1" applyFill="1" applyBorder="1" applyAlignment="1">
      <alignment horizontal="center" vertical="center" wrapText="1"/>
    </xf>
    <xf numFmtId="0" fontId="2" fillId="9" borderId="1" xfId="3" applyFont="1" applyFill="1" applyBorder="1" applyAlignment="1" applyProtection="1">
      <alignment horizontal="center" vertical="center" wrapText="1"/>
      <protection locked="0"/>
    </xf>
    <xf numFmtId="49" fontId="13" fillId="9" borderId="1" xfId="0" applyNumberFormat="1" applyFont="1" applyFill="1" applyBorder="1" applyAlignment="1">
      <alignment horizontal="center" vertical="center" wrapText="1"/>
    </xf>
    <xf numFmtId="177" fontId="13" fillId="9" borderId="1" xfId="0" applyNumberFormat="1" applyFont="1" applyFill="1" applyBorder="1" applyAlignment="1">
      <alignment horizontal="center" vertical="center" wrapText="1"/>
    </xf>
    <xf numFmtId="0" fontId="13" fillId="8" borderId="1" xfId="21" applyNumberFormat="1" applyFont="1" applyFill="1" applyBorder="1" applyAlignment="1">
      <alignment horizontal="center" vertical="center" wrapText="1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58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19" fillId="0" borderId="0" xfId="8" applyFont="1" applyFill="1" applyAlignment="1">
      <alignment horizontal="right"/>
    </xf>
    <xf numFmtId="0" fontId="0" fillId="0" borderId="9" xfId="8" applyFont="1" applyFill="1" applyBorder="1" applyAlignment="1">
      <alignment vertical="center"/>
    </xf>
    <xf numFmtId="0" fontId="0" fillId="0" borderId="20" xfId="8" applyFont="1" applyFill="1" applyBorder="1" applyAlignment="1">
      <alignment vertical="center"/>
    </xf>
    <xf numFmtId="0" fontId="20" fillId="0" borderId="9" xfId="8" applyFont="1" applyFill="1" applyBorder="1" applyAlignment="1">
      <alignment horizontal="center" vertical="center"/>
    </xf>
    <xf numFmtId="0" fontId="21" fillId="0" borderId="0" xfId="8" applyFont="1" applyFill="1" applyAlignment="1">
      <alignment vertical="center"/>
    </xf>
    <xf numFmtId="0" fontId="2" fillId="6" borderId="1" xfId="26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horizontal="center" vertical="center"/>
    </xf>
    <xf numFmtId="0" fontId="18" fillId="0" borderId="0" xfId="8" applyFont="1" applyFill="1" applyAlignment="1">
      <alignment horizontal="center" vertical="center"/>
    </xf>
    <xf numFmtId="0" fontId="19" fillId="0" borderId="0" xfId="8" applyFont="1" applyFill="1" applyAlignment="1">
      <alignment horizontal="right"/>
    </xf>
    <xf numFmtId="0" fontId="16" fillId="0" borderId="1" xfId="8" applyFont="1" applyFill="1" applyBorder="1" applyAlignment="1">
      <alignment horizontal="center" vertical="center" wrapText="1"/>
    </xf>
    <xf numFmtId="0" fontId="8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3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6" borderId="17" xfId="3" applyFont="1" applyFill="1" applyBorder="1" applyAlignment="1" applyProtection="1">
      <alignment horizontal="center" vertical="center" wrapText="1"/>
      <protection locked="0"/>
    </xf>
    <xf numFmtId="0" fontId="2" fillId="6" borderId="18" xfId="3" applyFont="1" applyFill="1" applyBorder="1" applyAlignment="1" applyProtection="1">
      <alignment horizontal="center" vertical="center" wrapText="1"/>
      <protection locked="0"/>
    </xf>
    <xf numFmtId="0" fontId="2" fillId="6" borderId="19" xfId="3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6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8" fillId="0" borderId="5" xfId="3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0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0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0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3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6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6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6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0" applyNumberFormat="1" applyFont="1" applyFill="1" applyBorder="1" applyAlignment="1" applyProtection="1">
      <alignment horizontal="center" vertical="center" wrapText="1"/>
      <protection locked="0"/>
    </xf>
  </cellXfs>
  <cellStyles count="31">
    <cellStyle name="BOM_Level_1" xfId="10" xr:uid="{00000000-0005-0000-0000-00003A000000}"/>
    <cellStyle name="BOM_Level_Below3" xfId="3" xr:uid="{00000000-0005-0000-0000-00000C000000}"/>
    <cellStyle name="RowLevel_1" xfId="11" xr:uid="{00000000-0005-0000-0000-00003B000000}"/>
    <cellStyle name="常规" xfId="0" builtinId="0"/>
    <cellStyle name="常规 10" xfId="9" xr:uid="{00000000-0005-0000-0000-000037000000}"/>
    <cellStyle name="常规 10 4" xfId="12" xr:uid="{00000000-0005-0000-0000-00003C000000}"/>
    <cellStyle name="常规 12" xfId="6" xr:uid="{00000000-0005-0000-0000-000017000000}"/>
    <cellStyle name="常规 2" xfId="13" xr:uid="{00000000-0005-0000-0000-00003D000000}"/>
    <cellStyle name="常规 2 2" xfId="8" xr:uid="{00000000-0005-0000-0000-000033000000}"/>
    <cellStyle name="常规 2 27" xfId="4" xr:uid="{00000000-0005-0000-0000-00000F000000}"/>
    <cellStyle name="常规 2 27 2" xfId="14" xr:uid="{00000000-0005-0000-0000-00003E000000}"/>
    <cellStyle name="常规 3" xfId="16" xr:uid="{00000000-0005-0000-0000-000040000000}"/>
    <cellStyle name="常规 3 29" xfId="2" xr:uid="{00000000-0005-0000-0000-000006000000}"/>
    <cellStyle name="常规 3 29 2" xfId="7" xr:uid="{00000000-0005-0000-0000-00002D000000}"/>
    <cellStyle name="常规 3 30" xfId="17" xr:uid="{00000000-0005-0000-0000-000041000000}"/>
    <cellStyle name="常规 3 31" xfId="18" xr:uid="{00000000-0005-0000-0000-000042000000}"/>
    <cellStyle name="常规 4 2" xfId="19" xr:uid="{00000000-0005-0000-0000-000043000000}"/>
    <cellStyle name="常规 40" xfId="20" xr:uid="{00000000-0005-0000-0000-000044000000}"/>
    <cellStyle name="常规 41" xfId="21" xr:uid="{00000000-0005-0000-0000-000045000000}"/>
    <cellStyle name="常规 44" xfId="1" xr:uid="{00000000-0005-0000-0000-000003000000}"/>
    <cellStyle name="常规 45" xfId="23" xr:uid="{00000000-0005-0000-0000-000047000000}"/>
    <cellStyle name="常规 47" xfId="24" xr:uid="{00000000-0005-0000-0000-000048000000}"/>
    <cellStyle name="常规 5" xfId="25" xr:uid="{00000000-0005-0000-0000-000049000000}"/>
    <cellStyle name="常规 5 2" xfId="5" xr:uid="{00000000-0005-0000-0000-000016000000}"/>
    <cellStyle name="常规 50" xfId="22" xr:uid="{00000000-0005-0000-0000-000046000000}"/>
    <cellStyle name="样式 1" xfId="26" xr:uid="{00000000-0005-0000-0000-00004A000000}"/>
    <cellStyle name="样式 1 10" xfId="27" xr:uid="{00000000-0005-0000-0000-00004B000000}"/>
    <cellStyle name="样式 1 2" xfId="28" xr:uid="{00000000-0005-0000-0000-00004C000000}"/>
    <cellStyle name="样式 1 3" xfId="29" xr:uid="{00000000-0005-0000-0000-00004D000000}"/>
    <cellStyle name="样式 1 5 2" xfId="30" xr:uid="{00000000-0005-0000-0000-00004E000000}"/>
    <cellStyle name="注释 10" xfId="15" xr:uid="{00000000-0005-0000-0000-00003F000000}"/>
  </cellStyles>
  <dxfs count="28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12" Type="http://schemas.openxmlformats.org/officeDocument/2006/relationships/image" Target="../media/image111.emf"/><Relationship Id="rId16" Type="http://schemas.openxmlformats.org/officeDocument/2006/relationships/image" Target="../media/image16.emf"/><Relationship Id="rId107" Type="http://schemas.openxmlformats.org/officeDocument/2006/relationships/image" Target="../media/image106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102" Type="http://schemas.openxmlformats.org/officeDocument/2006/relationships/image" Target="../media/image101.emf"/><Relationship Id="rId5" Type="http://schemas.openxmlformats.org/officeDocument/2006/relationships/image" Target="../media/image5.emf"/><Relationship Id="rId90" Type="http://schemas.openxmlformats.org/officeDocument/2006/relationships/image" Target="../media/image90.png"/><Relationship Id="rId95" Type="http://schemas.openxmlformats.org/officeDocument/2006/relationships/image" Target="../media/image94.w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113" Type="http://schemas.openxmlformats.org/officeDocument/2006/relationships/image" Target="../media/image112.emf"/><Relationship Id="rId118" Type="http://schemas.openxmlformats.org/officeDocument/2006/relationships/image" Target="../media/image117.png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2.emf"/><Relationship Id="rId108" Type="http://schemas.openxmlformats.org/officeDocument/2006/relationships/image" Target="../media/image107.emf"/><Relationship Id="rId54" Type="http://schemas.openxmlformats.org/officeDocument/2006/relationships/image" Target="../media/image54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91" Type="http://schemas.openxmlformats.org/officeDocument/2006/relationships/image" Target="NULL" TargetMode="External"/><Relationship Id="rId96" Type="http://schemas.openxmlformats.org/officeDocument/2006/relationships/image" Target="../media/image95.w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49" Type="http://schemas.openxmlformats.org/officeDocument/2006/relationships/image" Target="../media/image49.emf"/><Relationship Id="rId114" Type="http://schemas.openxmlformats.org/officeDocument/2006/relationships/image" Target="../media/image113.emf"/><Relationship Id="rId119" Type="http://schemas.openxmlformats.org/officeDocument/2006/relationships/image" Target="../media/image118.png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3.emf"/><Relationship Id="rId99" Type="http://schemas.openxmlformats.org/officeDocument/2006/relationships/image" Target="../media/image98.emf"/><Relationship Id="rId101" Type="http://schemas.openxmlformats.org/officeDocument/2006/relationships/image" Target="../media/image100.emf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wmf"/><Relationship Id="rId39" Type="http://schemas.openxmlformats.org/officeDocument/2006/relationships/image" Target="../media/image39.png"/><Relationship Id="rId109" Type="http://schemas.openxmlformats.org/officeDocument/2006/relationships/image" Target="../media/image108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6.emf"/><Relationship Id="rId104" Type="http://schemas.openxmlformats.org/officeDocument/2006/relationships/image" Target="../media/image103.emf"/><Relationship Id="rId120" Type="http://schemas.openxmlformats.org/officeDocument/2006/relationships/image" Target="../media/image119.png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1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09.emf"/><Relationship Id="rId115" Type="http://schemas.openxmlformats.org/officeDocument/2006/relationships/image" Target="../media/image114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99.emf"/><Relationship Id="rId105" Type="http://schemas.openxmlformats.org/officeDocument/2006/relationships/image" Target="../media/image104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2.emf"/><Relationship Id="rId98" Type="http://schemas.openxmlformats.org/officeDocument/2006/relationships/image" Target="../media/image97.emf"/><Relationship Id="rId3" Type="http://schemas.openxmlformats.org/officeDocument/2006/relationships/image" Target="../media/image3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Relationship Id="rId116" Type="http://schemas.openxmlformats.org/officeDocument/2006/relationships/image" Target="../media/image115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62" Type="http://schemas.openxmlformats.org/officeDocument/2006/relationships/image" Target="../media/image62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111" Type="http://schemas.openxmlformats.org/officeDocument/2006/relationships/image" Target="../media/image110.emf"/><Relationship Id="rId15" Type="http://schemas.openxmlformats.org/officeDocument/2006/relationships/image" Target="../media/image15.emf"/><Relationship Id="rId36" Type="http://schemas.openxmlformats.org/officeDocument/2006/relationships/image" Target="../media/image36.emf"/><Relationship Id="rId57" Type="http://schemas.openxmlformats.org/officeDocument/2006/relationships/image" Target="../media/image57.emf"/><Relationship Id="rId106" Type="http://schemas.openxmlformats.org/officeDocument/2006/relationships/image" Target="../media/image105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8.emf"/><Relationship Id="rId21" Type="http://schemas.openxmlformats.org/officeDocument/2006/relationships/image" Target="../media/image53.emf"/><Relationship Id="rId42" Type="http://schemas.openxmlformats.org/officeDocument/2006/relationships/image" Target="../media/image85.emf"/><Relationship Id="rId47" Type="http://schemas.openxmlformats.org/officeDocument/2006/relationships/image" Target="../media/image91.emf"/><Relationship Id="rId63" Type="http://schemas.openxmlformats.org/officeDocument/2006/relationships/image" Target="../media/image113.emf"/><Relationship Id="rId68" Type="http://schemas.openxmlformats.org/officeDocument/2006/relationships/image" Target="../media/image119.png"/><Relationship Id="rId84" Type="http://schemas.openxmlformats.org/officeDocument/2006/relationships/image" Target="../media/image135.emf"/><Relationship Id="rId89" Type="http://schemas.openxmlformats.org/officeDocument/2006/relationships/image" Target="../media/image139.emf"/><Relationship Id="rId16" Type="http://schemas.openxmlformats.org/officeDocument/2006/relationships/image" Target="../media/image48.emf"/><Relationship Id="rId11" Type="http://schemas.openxmlformats.org/officeDocument/2006/relationships/image" Target="../media/image43.emf"/><Relationship Id="rId32" Type="http://schemas.openxmlformats.org/officeDocument/2006/relationships/image" Target="../media/image75.emf"/><Relationship Id="rId37" Type="http://schemas.openxmlformats.org/officeDocument/2006/relationships/image" Target="../media/image80.emf"/><Relationship Id="rId53" Type="http://schemas.openxmlformats.org/officeDocument/2006/relationships/image" Target="../media/image98.emf"/><Relationship Id="rId58" Type="http://schemas.openxmlformats.org/officeDocument/2006/relationships/image" Target="../media/image107.emf"/><Relationship Id="rId74" Type="http://schemas.openxmlformats.org/officeDocument/2006/relationships/image" Target="../media/image125.emf"/><Relationship Id="rId79" Type="http://schemas.openxmlformats.org/officeDocument/2006/relationships/image" Target="../media/image130.emf"/><Relationship Id="rId5" Type="http://schemas.openxmlformats.org/officeDocument/2006/relationships/image" Target="../media/image24.emf"/><Relationship Id="rId90" Type="http://schemas.openxmlformats.org/officeDocument/2006/relationships/image" Target="../media/image140.emf"/><Relationship Id="rId95" Type="http://schemas.openxmlformats.org/officeDocument/2006/relationships/image" Target="../media/image145.wmf"/><Relationship Id="rId22" Type="http://schemas.openxmlformats.org/officeDocument/2006/relationships/image" Target="../media/image54.emf"/><Relationship Id="rId27" Type="http://schemas.openxmlformats.org/officeDocument/2006/relationships/image" Target="../media/image70.emf"/><Relationship Id="rId43" Type="http://schemas.openxmlformats.org/officeDocument/2006/relationships/image" Target="../media/image86.emf"/><Relationship Id="rId48" Type="http://schemas.openxmlformats.org/officeDocument/2006/relationships/image" Target="../media/image92.emf"/><Relationship Id="rId64" Type="http://schemas.openxmlformats.org/officeDocument/2006/relationships/image" Target="../media/image115.emf"/><Relationship Id="rId69" Type="http://schemas.openxmlformats.org/officeDocument/2006/relationships/image" Target="../media/image120.emf"/><Relationship Id="rId80" Type="http://schemas.openxmlformats.org/officeDocument/2006/relationships/image" Target="../media/image131.emf"/><Relationship Id="rId85" Type="http://schemas.openxmlformats.org/officeDocument/2006/relationships/image" Target="../media/image136.emf"/><Relationship Id="rId3" Type="http://schemas.openxmlformats.org/officeDocument/2006/relationships/image" Target="../media/image18.wmf"/><Relationship Id="rId12" Type="http://schemas.openxmlformats.org/officeDocument/2006/relationships/image" Target="../media/image44.emf"/><Relationship Id="rId17" Type="http://schemas.openxmlformats.org/officeDocument/2006/relationships/image" Target="../media/image49.emf"/><Relationship Id="rId25" Type="http://schemas.openxmlformats.org/officeDocument/2006/relationships/image" Target="../media/image64.emf"/><Relationship Id="rId33" Type="http://schemas.openxmlformats.org/officeDocument/2006/relationships/image" Target="../media/image76.emf"/><Relationship Id="rId38" Type="http://schemas.openxmlformats.org/officeDocument/2006/relationships/image" Target="../media/image81.emf"/><Relationship Id="rId46" Type="http://schemas.openxmlformats.org/officeDocument/2006/relationships/image" Target="../media/image89.emf"/><Relationship Id="rId59" Type="http://schemas.openxmlformats.org/officeDocument/2006/relationships/image" Target="../media/image108.emf"/><Relationship Id="rId67" Type="http://schemas.openxmlformats.org/officeDocument/2006/relationships/image" Target="../media/image118.png"/><Relationship Id="rId20" Type="http://schemas.openxmlformats.org/officeDocument/2006/relationships/image" Target="../media/image52.emf"/><Relationship Id="rId41" Type="http://schemas.openxmlformats.org/officeDocument/2006/relationships/image" Target="../media/image84.emf"/><Relationship Id="rId54" Type="http://schemas.openxmlformats.org/officeDocument/2006/relationships/image" Target="../media/image99.emf"/><Relationship Id="rId62" Type="http://schemas.openxmlformats.org/officeDocument/2006/relationships/image" Target="../media/image112.emf"/><Relationship Id="rId70" Type="http://schemas.openxmlformats.org/officeDocument/2006/relationships/image" Target="../media/image121.emf"/><Relationship Id="rId75" Type="http://schemas.openxmlformats.org/officeDocument/2006/relationships/image" Target="../media/image126.emf"/><Relationship Id="rId83" Type="http://schemas.openxmlformats.org/officeDocument/2006/relationships/image" Target="../media/image134.emf"/><Relationship Id="rId88" Type="http://schemas.openxmlformats.org/officeDocument/2006/relationships/image" Target="../media/image103.emf"/><Relationship Id="rId91" Type="http://schemas.openxmlformats.org/officeDocument/2006/relationships/image" Target="../media/image141.emf"/><Relationship Id="rId96" Type="http://schemas.openxmlformats.org/officeDocument/2006/relationships/image" Target="../media/image146.emf"/><Relationship Id="rId1" Type="http://schemas.openxmlformats.org/officeDocument/2006/relationships/image" Target="../media/image10.emf"/><Relationship Id="rId6" Type="http://schemas.openxmlformats.org/officeDocument/2006/relationships/image" Target="../media/image31.emf"/><Relationship Id="rId15" Type="http://schemas.openxmlformats.org/officeDocument/2006/relationships/image" Target="../media/image47.emf"/><Relationship Id="rId23" Type="http://schemas.openxmlformats.org/officeDocument/2006/relationships/image" Target="../media/image58.emf"/><Relationship Id="rId28" Type="http://schemas.openxmlformats.org/officeDocument/2006/relationships/image" Target="../media/image71.emf"/><Relationship Id="rId36" Type="http://schemas.openxmlformats.org/officeDocument/2006/relationships/image" Target="../media/image79.emf"/><Relationship Id="rId49" Type="http://schemas.openxmlformats.org/officeDocument/2006/relationships/image" Target="../media/image93.emf"/><Relationship Id="rId57" Type="http://schemas.openxmlformats.org/officeDocument/2006/relationships/image" Target="../media/image106.emf"/><Relationship Id="rId10" Type="http://schemas.openxmlformats.org/officeDocument/2006/relationships/image" Target="../media/image42.emf"/><Relationship Id="rId31" Type="http://schemas.openxmlformats.org/officeDocument/2006/relationships/image" Target="../media/image74.emf"/><Relationship Id="rId44" Type="http://schemas.openxmlformats.org/officeDocument/2006/relationships/image" Target="../media/image87.emf"/><Relationship Id="rId52" Type="http://schemas.openxmlformats.org/officeDocument/2006/relationships/image" Target="../media/image96.emf"/><Relationship Id="rId60" Type="http://schemas.openxmlformats.org/officeDocument/2006/relationships/image" Target="../media/image109.emf"/><Relationship Id="rId65" Type="http://schemas.openxmlformats.org/officeDocument/2006/relationships/image" Target="../media/image116.emf"/><Relationship Id="rId73" Type="http://schemas.openxmlformats.org/officeDocument/2006/relationships/image" Target="../media/image124.emf"/><Relationship Id="rId78" Type="http://schemas.openxmlformats.org/officeDocument/2006/relationships/image" Target="../media/image129.emf"/><Relationship Id="rId81" Type="http://schemas.openxmlformats.org/officeDocument/2006/relationships/image" Target="../media/image132.emf"/><Relationship Id="rId86" Type="http://schemas.openxmlformats.org/officeDocument/2006/relationships/image" Target="../media/image137.emf"/><Relationship Id="rId94" Type="http://schemas.openxmlformats.org/officeDocument/2006/relationships/image" Target="../media/image144.wmf"/><Relationship Id="rId4" Type="http://schemas.openxmlformats.org/officeDocument/2006/relationships/image" Target="../media/image22.emf"/><Relationship Id="rId9" Type="http://schemas.openxmlformats.org/officeDocument/2006/relationships/image" Target="../media/image41.emf"/><Relationship Id="rId13" Type="http://schemas.openxmlformats.org/officeDocument/2006/relationships/image" Target="../media/image45.emf"/><Relationship Id="rId18" Type="http://schemas.openxmlformats.org/officeDocument/2006/relationships/image" Target="../media/image50.emf"/><Relationship Id="rId39" Type="http://schemas.openxmlformats.org/officeDocument/2006/relationships/image" Target="../media/image82.emf"/><Relationship Id="rId34" Type="http://schemas.openxmlformats.org/officeDocument/2006/relationships/image" Target="../media/image77.emf"/><Relationship Id="rId50" Type="http://schemas.openxmlformats.org/officeDocument/2006/relationships/image" Target="../media/image94.wmf"/><Relationship Id="rId55" Type="http://schemas.openxmlformats.org/officeDocument/2006/relationships/image" Target="../media/image102.emf"/><Relationship Id="rId76" Type="http://schemas.openxmlformats.org/officeDocument/2006/relationships/image" Target="../media/image127.emf"/><Relationship Id="rId97" Type="http://schemas.openxmlformats.org/officeDocument/2006/relationships/image" Target="../media/image104.emf"/><Relationship Id="rId7" Type="http://schemas.openxmlformats.org/officeDocument/2006/relationships/image" Target="../media/image36.emf"/><Relationship Id="rId71" Type="http://schemas.openxmlformats.org/officeDocument/2006/relationships/image" Target="../media/image122.emf"/><Relationship Id="rId92" Type="http://schemas.openxmlformats.org/officeDocument/2006/relationships/image" Target="../media/image142.emf"/><Relationship Id="rId2" Type="http://schemas.openxmlformats.org/officeDocument/2006/relationships/image" Target="../media/image11.emf"/><Relationship Id="rId29" Type="http://schemas.openxmlformats.org/officeDocument/2006/relationships/image" Target="../media/image72.emf"/><Relationship Id="rId24" Type="http://schemas.openxmlformats.org/officeDocument/2006/relationships/image" Target="../media/image59.emf"/><Relationship Id="rId40" Type="http://schemas.openxmlformats.org/officeDocument/2006/relationships/image" Target="../media/image83.emf"/><Relationship Id="rId45" Type="http://schemas.openxmlformats.org/officeDocument/2006/relationships/image" Target="../media/image88.emf"/><Relationship Id="rId66" Type="http://schemas.openxmlformats.org/officeDocument/2006/relationships/image" Target="../media/image117.png"/><Relationship Id="rId87" Type="http://schemas.openxmlformats.org/officeDocument/2006/relationships/image" Target="../media/image138.emf"/><Relationship Id="rId61" Type="http://schemas.openxmlformats.org/officeDocument/2006/relationships/image" Target="../media/image111.emf"/><Relationship Id="rId82" Type="http://schemas.openxmlformats.org/officeDocument/2006/relationships/image" Target="../media/image133.emf"/><Relationship Id="rId19" Type="http://schemas.openxmlformats.org/officeDocument/2006/relationships/image" Target="../media/image51.emf"/><Relationship Id="rId14" Type="http://schemas.openxmlformats.org/officeDocument/2006/relationships/image" Target="../media/image46.emf"/><Relationship Id="rId30" Type="http://schemas.openxmlformats.org/officeDocument/2006/relationships/image" Target="../media/image73.emf"/><Relationship Id="rId35" Type="http://schemas.openxmlformats.org/officeDocument/2006/relationships/image" Target="../media/image78.emf"/><Relationship Id="rId56" Type="http://schemas.openxmlformats.org/officeDocument/2006/relationships/image" Target="../media/image105.emf"/><Relationship Id="rId77" Type="http://schemas.openxmlformats.org/officeDocument/2006/relationships/image" Target="../media/image128.emf"/><Relationship Id="rId8" Type="http://schemas.openxmlformats.org/officeDocument/2006/relationships/image" Target="../media/image39.png"/><Relationship Id="rId51" Type="http://schemas.openxmlformats.org/officeDocument/2006/relationships/image" Target="../media/image95.wmf"/><Relationship Id="rId72" Type="http://schemas.openxmlformats.org/officeDocument/2006/relationships/image" Target="../media/image123.emf"/><Relationship Id="rId93" Type="http://schemas.openxmlformats.org/officeDocument/2006/relationships/image" Target="../media/image143.emf"/><Relationship Id="rId98" Type="http://schemas.openxmlformats.org/officeDocument/2006/relationships/image" Target="../media/image14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3.emf"/><Relationship Id="rId13" Type="http://schemas.openxmlformats.org/officeDocument/2006/relationships/image" Target="../media/image158.emf"/><Relationship Id="rId18" Type="http://schemas.openxmlformats.org/officeDocument/2006/relationships/image" Target="../media/image163.emf"/><Relationship Id="rId26" Type="http://schemas.openxmlformats.org/officeDocument/2006/relationships/image" Target="../media/image171.emf"/><Relationship Id="rId3" Type="http://schemas.openxmlformats.org/officeDocument/2006/relationships/image" Target="../media/image149.emf"/><Relationship Id="rId21" Type="http://schemas.openxmlformats.org/officeDocument/2006/relationships/image" Target="../media/image166.emf"/><Relationship Id="rId7" Type="http://schemas.openxmlformats.org/officeDocument/2006/relationships/image" Target="../media/image152.emf"/><Relationship Id="rId12" Type="http://schemas.openxmlformats.org/officeDocument/2006/relationships/image" Target="../media/image157.emf"/><Relationship Id="rId17" Type="http://schemas.openxmlformats.org/officeDocument/2006/relationships/image" Target="../media/image162.emf"/><Relationship Id="rId25" Type="http://schemas.openxmlformats.org/officeDocument/2006/relationships/image" Target="../media/image170.emf"/><Relationship Id="rId2" Type="http://schemas.openxmlformats.org/officeDocument/2006/relationships/image" Target="../media/image56.emf"/><Relationship Id="rId16" Type="http://schemas.openxmlformats.org/officeDocument/2006/relationships/image" Target="../media/image161.emf"/><Relationship Id="rId20" Type="http://schemas.openxmlformats.org/officeDocument/2006/relationships/image" Target="../media/image165.emf"/><Relationship Id="rId29" Type="http://schemas.openxmlformats.org/officeDocument/2006/relationships/image" Target="../media/image89.emf"/><Relationship Id="rId1" Type="http://schemas.openxmlformats.org/officeDocument/2006/relationships/image" Target="../media/image148.emf"/><Relationship Id="rId6" Type="http://schemas.openxmlformats.org/officeDocument/2006/relationships/image" Target="../media/image151.emf"/><Relationship Id="rId11" Type="http://schemas.openxmlformats.org/officeDocument/2006/relationships/image" Target="../media/image156.emf"/><Relationship Id="rId24" Type="http://schemas.openxmlformats.org/officeDocument/2006/relationships/image" Target="../media/image169.emf"/><Relationship Id="rId5" Type="http://schemas.openxmlformats.org/officeDocument/2006/relationships/image" Target="../media/image41.emf"/><Relationship Id="rId15" Type="http://schemas.openxmlformats.org/officeDocument/2006/relationships/image" Target="../media/image160.emf"/><Relationship Id="rId23" Type="http://schemas.openxmlformats.org/officeDocument/2006/relationships/image" Target="../media/image168.emf"/><Relationship Id="rId28" Type="http://schemas.openxmlformats.org/officeDocument/2006/relationships/image" Target="../media/image173.emf"/><Relationship Id="rId10" Type="http://schemas.openxmlformats.org/officeDocument/2006/relationships/image" Target="../media/image155.emf"/><Relationship Id="rId19" Type="http://schemas.openxmlformats.org/officeDocument/2006/relationships/image" Target="../media/image164.emf"/><Relationship Id="rId31" Type="http://schemas.openxmlformats.org/officeDocument/2006/relationships/image" Target="NULL" TargetMode="External"/><Relationship Id="rId4" Type="http://schemas.openxmlformats.org/officeDocument/2006/relationships/image" Target="../media/image150.png"/><Relationship Id="rId9" Type="http://schemas.openxmlformats.org/officeDocument/2006/relationships/image" Target="../media/image154.emf"/><Relationship Id="rId14" Type="http://schemas.openxmlformats.org/officeDocument/2006/relationships/image" Target="../media/image159.emf"/><Relationship Id="rId22" Type="http://schemas.openxmlformats.org/officeDocument/2006/relationships/image" Target="../media/image167.emf"/><Relationship Id="rId27" Type="http://schemas.openxmlformats.org/officeDocument/2006/relationships/image" Target="../media/image172.emf"/><Relationship Id="rId30" Type="http://schemas.openxmlformats.org/officeDocument/2006/relationships/image" Target="../media/image9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1.wmf"/><Relationship Id="rId13" Type="http://schemas.openxmlformats.org/officeDocument/2006/relationships/image" Target="../media/image186.wmf"/><Relationship Id="rId18" Type="http://schemas.openxmlformats.org/officeDocument/2006/relationships/image" Target="../media/image191.wmf"/><Relationship Id="rId26" Type="http://schemas.openxmlformats.org/officeDocument/2006/relationships/image" Target="../media/image199.wmf"/><Relationship Id="rId3" Type="http://schemas.openxmlformats.org/officeDocument/2006/relationships/image" Target="../media/image176.wmf"/><Relationship Id="rId21" Type="http://schemas.openxmlformats.org/officeDocument/2006/relationships/image" Target="../media/image194.wmf"/><Relationship Id="rId7" Type="http://schemas.openxmlformats.org/officeDocument/2006/relationships/image" Target="../media/image180.wmf"/><Relationship Id="rId12" Type="http://schemas.openxmlformats.org/officeDocument/2006/relationships/image" Target="../media/image185.wmf"/><Relationship Id="rId17" Type="http://schemas.openxmlformats.org/officeDocument/2006/relationships/image" Target="../media/image190.emf"/><Relationship Id="rId25" Type="http://schemas.openxmlformats.org/officeDocument/2006/relationships/image" Target="../media/image198.wmf"/><Relationship Id="rId2" Type="http://schemas.openxmlformats.org/officeDocument/2006/relationships/image" Target="../media/image175.emf"/><Relationship Id="rId16" Type="http://schemas.openxmlformats.org/officeDocument/2006/relationships/image" Target="../media/image189.emf"/><Relationship Id="rId20" Type="http://schemas.openxmlformats.org/officeDocument/2006/relationships/image" Target="../media/image193.emf"/><Relationship Id="rId1" Type="http://schemas.openxmlformats.org/officeDocument/2006/relationships/image" Target="../media/image174.emf"/><Relationship Id="rId6" Type="http://schemas.openxmlformats.org/officeDocument/2006/relationships/image" Target="../media/image179.wmf"/><Relationship Id="rId11" Type="http://schemas.openxmlformats.org/officeDocument/2006/relationships/image" Target="../media/image184.emf"/><Relationship Id="rId24" Type="http://schemas.openxmlformats.org/officeDocument/2006/relationships/image" Target="../media/image197.wmf"/><Relationship Id="rId5" Type="http://schemas.openxmlformats.org/officeDocument/2006/relationships/image" Target="../media/image178.wmf"/><Relationship Id="rId15" Type="http://schemas.openxmlformats.org/officeDocument/2006/relationships/image" Target="../media/image188.wmf"/><Relationship Id="rId23" Type="http://schemas.openxmlformats.org/officeDocument/2006/relationships/image" Target="../media/image196.wmf"/><Relationship Id="rId10" Type="http://schemas.openxmlformats.org/officeDocument/2006/relationships/image" Target="../media/image183.wmf"/><Relationship Id="rId19" Type="http://schemas.openxmlformats.org/officeDocument/2006/relationships/image" Target="../media/image192.emf"/><Relationship Id="rId4" Type="http://schemas.openxmlformats.org/officeDocument/2006/relationships/image" Target="../media/image177.wmf"/><Relationship Id="rId9" Type="http://schemas.openxmlformats.org/officeDocument/2006/relationships/image" Target="../media/image182.emf"/><Relationship Id="rId14" Type="http://schemas.openxmlformats.org/officeDocument/2006/relationships/image" Target="../media/image187.emf"/><Relationship Id="rId22" Type="http://schemas.openxmlformats.org/officeDocument/2006/relationships/image" Target="../media/image19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151130</xdr:colOff>
      <xdr:row>6</xdr:row>
      <xdr:rowOff>73660</xdr:rowOff>
    </xdr:from>
    <xdr:to>
      <xdr:col>6</xdr:col>
      <xdr:colOff>433070</xdr:colOff>
      <xdr:row>6</xdr:row>
      <xdr:rowOff>403860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6040" y="1591945"/>
          <a:ext cx="28194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17780</xdr:rowOff>
    </xdr:from>
    <xdr:to>
      <xdr:col>6</xdr:col>
      <xdr:colOff>438785</xdr:colOff>
      <xdr:row>7</xdr:row>
      <xdr:rowOff>342900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5880" y="196659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202565</xdr:colOff>
      <xdr:row>8</xdr:row>
      <xdr:rowOff>40640</xdr:rowOff>
    </xdr:from>
    <xdr:to>
      <xdr:col>6</xdr:col>
      <xdr:colOff>500380</xdr:colOff>
      <xdr:row>8</xdr:row>
      <xdr:rowOff>365760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241998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193675</xdr:colOff>
      <xdr:row>9</xdr:row>
      <xdr:rowOff>42545</xdr:rowOff>
    </xdr:from>
    <xdr:to>
      <xdr:col>6</xdr:col>
      <xdr:colOff>491490</xdr:colOff>
      <xdr:row>9</xdr:row>
      <xdr:rowOff>367665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8585" y="285242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11</xdr:row>
      <xdr:rowOff>59055</xdr:rowOff>
    </xdr:from>
    <xdr:to>
      <xdr:col>6</xdr:col>
      <xdr:colOff>393065</xdr:colOff>
      <xdr:row>11</xdr:row>
      <xdr:rowOff>298450</xdr:rowOff>
    </xdr:to>
    <xdr:pic>
      <xdr:nvPicPr>
        <xdr:cNvPr id="48" name="Picture 1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127625" y="3729990"/>
          <a:ext cx="260350" cy="2393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10</xdr:row>
      <xdr:rowOff>156845</xdr:rowOff>
    </xdr:from>
    <xdr:to>
      <xdr:col>6</xdr:col>
      <xdr:colOff>577215</xdr:colOff>
      <xdr:row>10</xdr:row>
      <xdr:rowOff>269240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790" y="3397250"/>
          <a:ext cx="521335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14</xdr:row>
      <xdr:rowOff>26035</xdr:rowOff>
    </xdr:from>
    <xdr:to>
      <xdr:col>6</xdr:col>
      <xdr:colOff>433070</xdr:colOff>
      <xdr:row>14</xdr:row>
      <xdr:rowOff>386715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3815" y="4988560"/>
          <a:ext cx="304165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15</xdr:row>
      <xdr:rowOff>19685</xdr:rowOff>
    </xdr:from>
    <xdr:to>
      <xdr:col>6</xdr:col>
      <xdr:colOff>416560</xdr:colOff>
      <xdr:row>15</xdr:row>
      <xdr:rowOff>386080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9685" y="5412740"/>
          <a:ext cx="31178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16</xdr:row>
      <xdr:rowOff>10795</xdr:rowOff>
    </xdr:from>
    <xdr:to>
      <xdr:col>6</xdr:col>
      <xdr:colOff>398145</xdr:colOff>
      <xdr:row>16</xdr:row>
      <xdr:rowOff>354965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9050" y="5834380"/>
          <a:ext cx="29400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17</xdr:row>
      <xdr:rowOff>49530</xdr:rowOff>
    </xdr:from>
    <xdr:to>
      <xdr:col>6</xdr:col>
      <xdr:colOff>414020</xdr:colOff>
      <xdr:row>17</xdr:row>
      <xdr:rowOff>361950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6303645"/>
          <a:ext cx="32639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18</xdr:row>
      <xdr:rowOff>73660</xdr:rowOff>
    </xdr:from>
    <xdr:to>
      <xdr:col>6</xdr:col>
      <xdr:colOff>361950</xdr:colOff>
      <xdr:row>18</xdr:row>
      <xdr:rowOff>413385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6758305"/>
          <a:ext cx="31623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19</xdr:row>
      <xdr:rowOff>54610</xdr:rowOff>
    </xdr:from>
    <xdr:to>
      <xdr:col>6</xdr:col>
      <xdr:colOff>340360</xdr:colOff>
      <xdr:row>19</xdr:row>
      <xdr:rowOff>372745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7169785"/>
          <a:ext cx="2946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20</xdr:row>
      <xdr:rowOff>93980</xdr:rowOff>
    </xdr:from>
    <xdr:to>
      <xdr:col>6</xdr:col>
      <xdr:colOff>445135</xdr:colOff>
      <xdr:row>20</xdr:row>
      <xdr:rowOff>289560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04130" y="7639685"/>
          <a:ext cx="335915" cy="19558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21</xdr:row>
      <xdr:rowOff>133985</xdr:rowOff>
    </xdr:from>
    <xdr:to>
      <xdr:col>6</xdr:col>
      <xdr:colOff>516890</xdr:colOff>
      <xdr:row>21</xdr:row>
      <xdr:rowOff>229235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1265" y="8110220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22</xdr:row>
      <xdr:rowOff>103505</xdr:rowOff>
    </xdr:from>
    <xdr:to>
      <xdr:col>6</xdr:col>
      <xdr:colOff>511175</xdr:colOff>
      <xdr:row>22</xdr:row>
      <xdr:rowOff>199390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9835" y="851027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23</xdr:row>
      <xdr:rowOff>131445</xdr:rowOff>
    </xdr:from>
    <xdr:to>
      <xdr:col>6</xdr:col>
      <xdr:colOff>481330</xdr:colOff>
      <xdr:row>23</xdr:row>
      <xdr:rowOff>236855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585" y="8968740"/>
          <a:ext cx="414655" cy="10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120650</xdr:colOff>
      <xdr:row>24</xdr:row>
      <xdr:rowOff>82550</xdr:rowOff>
    </xdr:from>
    <xdr:to>
      <xdr:col>6</xdr:col>
      <xdr:colOff>390525</xdr:colOff>
      <xdr:row>24</xdr:row>
      <xdr:rowOff>330200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15560" y="9350375"/>
          <a:ext cx="269875" cy="247650"/>
        </a:xfrm>
        <a:prstGeom prst="rect">
          <a:avLst/>
        </a:prstGeom>
      </xdr:spPr>
    </xdr:pic>
    <xdr:clientData/>
  </xdr:twoCellAnchor>
  <xdr:twoCellAnchor>
    <xdr:from>
      <xdr:col>6</xdr:col>
      <xdr:colOff>109220</xdr:colOff>
      <xdr:row>25</xdr:row>
      <xdr:rowOff>47625</xdr:rowOff>
    </xdr:from>
    <xdr:to>
      <xdr:col>6</xdr:col>
      <xdr:colOff>476250</xdr:colOff>
      <xdr:row>25</xdr:row>
      <xdr:rowOff>348615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4130" y="9745980"/>
          <a:ext cx="3670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27</xdr:row>
      <xdr:rowOff>76200</xdr:rowOff>
    </xdr:from>
    <xdr:to>
      <xdr:col>6</xdr:col>
      <xdr:colOff>391160</xdr:colOff>
      <xdr:row>27</xdr:row>
      <xdr:rowOff>366395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2070" y="10635615"/>
          <a:ext cx="25400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28</xdr:row>
      <xdr:rowOff>47625</xdr:rowOff>
    </xdr:from>
    <xdr:to>
      <xdr:col>6</xdr:col>
      <xdr:colOff>380365</xdr:colOff>
      <xdr:row>28</xdr:row>
      <xdr:rowOff>347980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1750" y="11037570"/>
          <a:ext cx="26352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160020</xdr:colOff>
      <xdr:row>29</xdr:row>
      <xdr:rowOff>112395</xdr:rowOff>
    </xdr:from>
    <xdr:to>
      <xdr:col>6</xdr:col>
      <xdr:colOff>426085</xdr:colOff>
      <xdr:row>29</xdr:row>
      <xdr:rowOff>414020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4930" y="11532870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26</xdr:row>
      <xdr:rowOff>59690</xdr:rowOff>
    </xdr:from>
    <xdr:to>
      <xdr:col>6</xdr:col>
      <xdr:colOff>437515</xdr:colOff>
      <xdr:row>26</xdr:row>
      <xdr:rowOff>334645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3335" y="10188575"/>
          <a:ext cx="33909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30</xdr:row>
      <xdr:rowOff>80645</xdr:rowOff>
    </xdr:from>
    <xdr:to>
      <xdr:col>6</xdr:col>
      <xdr:colOff>393700</xdr:colOff>
      <xdr:row>30</xdr:row>
      <xdr:rowOff>307340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2380" y="11931650"/>
          <a:ext cx="316230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32</xdr:row>
      <xdr:rowOff>16510</xdr:rowOff>
    </xdr:from>
    <xdr:to>
      <xdr:col>6</xdr:col>
      <xdr:colOff>527685</xdr:colOff>
      <xdr:row>32</xdr:row>
      <xdr:rowOff>376555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83175" y="12724765"/>
          <a:ext cx="43942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35</xdr:row>
      <xdr:rowOff>93980</xdr:rowOff>
    </xdr:from>
    <xdr:to>
      <xdr:col>6</xdr:col>
      <xdr:colOff>384810</xdr:colOff>
      <xdr:row>35</xdr:row>
      <xdr:rowOff>375285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7785" y="14093825"/>
          <a:ext cx="241935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34</xdr:row>
      <xdr:rowOff>133350</xdr:rowOff>
    </xdr:from>
    <xdr:to>
      <xdr:col>7</xdr:col>
      <xdr:colOff>15240</xdr:colOff>
      <xdr:row>34</xdr:row>
      <xdr:rowOff>347980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1425" y="13702665"/>
          <a:ext cx="542925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33</xdr:row>
      <xdr:rowOff>111760</xdr:rowOff>
    </xdr:from>
    <xdr:to>
      <xdr:col>6</xdr:col>
      <xdr:colOff>478155</xdr:colOff>
      <xdr:row>33</xdr:row>
      <xdr:rowOff>356235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0795" y="13250545"/>
          <a:ext cx="38227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36</xdr:row>
      <xdr:rowOff>81915</xdr:rowOff>
    </xdr:from>
    <xdr:to>
      <xdr:col>6</xdr:col>
      <xdr:colOff>372745</xdr:colOff>
      <xdr:row>36</xdr:row>
      <xdr:rowOff>302895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1451229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37</xdr:row>
      <xdr:rowOff>64135</xdr:rowOff>
    </xdr:from>
    <xdr:to>
      <xdr:col>6</xdr:col>
      <xdr:colOff>382905</xdr:colOff>
      <xdr:row>37</xdr:row>
      <xdr:rowOff>394970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2380" y="14925040"/>
          <a:ext cx="30543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31</xdr:row>
      <xdr:rowOff>15875</xdr:rowOff>
    </xdr:from>
    <xdr:to>
      <xdr:col>6</xdr:col>
      <xdr:colOff>450850</xdr:colOff>
      <xdr:row>31</xdr:row>
      <xdr:rowOff>362585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790" y="12295505"/>
          <a:ext cx="394970" cy="34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38</xdr:row>
      <xdr:rowOff>91440</xdr:rowOff>
    </xdr:from>
    <xdr:to>
      <xdr:col>6</xdr:col>
      <xdr:colOff>415925</xdr:colOff>
      <xdr:row>38</xdr:row>
      <xdr:rowOff>422910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15382875"/>
          <a:ext cx="3702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39</xdr:row>
      <xdr:rowOff>133985</xdr:rowOff>
    </xdr:from>
    <xdr:to>
      <xdr:col>6</xdr:col>
      <xdr:colOff>298450</xdr:colOff>
      <xdr:row>39</xdr:row>
      <xdr:rowOff>363855</xdr:rowOff>
    </xdr:to>
    <xdr:pic>
      <xdr:nvPicPr>
        <xdr:cNvPr id="95" name="Picture 4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5092700" y="15855950"/>
          <a:ext cx="20066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140970</xdr:colOff>
      <xdr:row>40</xdr:row>
      <xdr:rowOff>44450</xdr:rowOff>
    </xdr:from>
    <xdr:to>
      <xdr:col>6</xdr:col>
      <xdr:colOff>401320</xdr:colOff>
      <xdr:row>40</xdr:row>
      <xdr:rowOff>336550</xdr:rowOff>
    </xdr:to>
    <xdr:pic>
      <xdr:nvPicPr>
        <xdr:cNvPr id="96" name="Picture 4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5135880" y="16196945"/>
          <a:ext cx="260350" cy="2921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111125</xdr:colOff>
      <xdr:row>41</xdr:row>
      <xdr:rowOff>74295</xdr:rowOff>
    </xdr:from>
    <xdr:to>
      <xdr:col>6</xdr:col>
      <xdr:colOff>341630</xdr:colOff>
      <xdr:row>41</xdr:row>
      <xdr:rowOff>333375</xdr:rowOff>
    </xdr:to>
    <xdr:pic>
      <xdr:nvPicPr>
        <xdr:cNvPr id="97" name="Picture 4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5106035" y="16657320"/>
          <a:ext cx="230505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42</xdr:row>
      <xdr:rowOff>29210</xdr:rowOff>
    </xdr:from>
    <xdr:to>
      <xdr:col>6</xdr:col>
      <xdr:colOff>395605</xdr:colOff>
      <xdr:row>42</xdr:row>
      <xdr:rowOff>351155</xdr:rowOff>
    </xdr:to>
    <xdr:pic>
      <xdr:nvPicPr>
        <xdr:cNvPr id="99" name="Picture 5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5104765" y="1704276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132715</xdr:colOff>
      <xdr:row>43</xdr:row>
      <xdr:rowOff>63500</xdr:rowOff>
    </xdr:from>
    <xdr:to>
      <xdr:col>6</xdr:col>
      <xdr:colOff>408305</xdr:colOff>
      <xdr:row>43</xdr:row>
      <xdr:rowOff>373380</xdr:rowOff>
    </xdr:to>
    <xdr:pic>
      <xdr:nvPicPr>
        <xdr:cNvPr id="100" name="Picture 5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5127625" y="17507585"/>
          <a:ext cx="275590" cy="3098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151130</xdr:colOff>
      <xdr:row>44</xdr:row>
      <xdr:rowOff>20320</xdr:rowOff>
    </xdr:from>
    <xdr:to>
      <xdr:col>6</xdr:col>
      <xdr:colOff>415290</xdr:colOff>
      <xdr:row>44</xdr:row>
      <xdr:rowOff>316865</xdr:rowOff>
    </xdr:to>
    <xdr:pic>
      <xdr:nvPicPr>
        <xdr:cNvPr id="101" name="Picture 52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5146040" y="17894935"/>
          <a:ext cx="264160" cy="2965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88900</xdr:colOff>
      <xdr:row>46</xdr:row>
      <xdr:rowOff>45085</xdr:rowOff>
    </xdr:from>
    <xdr:to>
      <xdr:col>6</xdr:col>
      <xdr:colOff>358140</xdr:colOff>
      <xdr:row>46</xdr:row>
      <xdr:rowOff>346710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3810" y="18818860"/>
          <a:ext cx="26924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45</xdr:row>
      <xdr:rowOff>71120</xdr:rowOff>
    </xdr:from>
    <xdr:to>
      <xdr:col>6</xdr:col>
      <xdr:colOff>362585</xdr:colOff>
      <xdr:row>45</xdr:row>
      <xdr:rowOff>375920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4605" y="18376265"/>
          <a:ext cx="26289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47</xdr:row>
      <xdr:rowOff>102870</xdr:rowOff>
    </xdr:from>
    <xdr:to>
      <xdr:col>6</xdr:col>
      <xdr:colOff>467995</xdr:colOff>
      <xdr:row>47</xdr:row>
      <xdr:rowOff>338455</xdr:rowOff>
    </xdr:to>
    <xdr:pic>
      <xdr:nvPicPr>
        <xdr:cNvPr id="107" name="Picture 130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5050790" y="1930717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45085</xdr:colOff>
      <xdr:row>48</xdr:row>
      <xdr:rowOff>121285</xdr:rowOff>
    </xdr:from>
    <xdr:to>
      <xdr:col>6</xdr:col>
      <xdr:colOff>456565</xdr:colOff>
      <xdr:row>48</xdr:row>
      <xdr:rowOff>356235</xdr:rowOff>
    </xdr:to>
    <xdr:pic>
      <xdr:nvPicPr>
        <xdr:cNvPr id="108" name="Picture 1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5039995" y="1975612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49</xdr:row>
      <xdr:rowOff>20320</xdr:rowOff>
    </xdr:from>
    <xdr:to>
      <xdr:col>6</xdr:col>
      <xdr:colOff>445770</xdr:colOff>
      <xdr:row>49</xdr:row>
      <xdr:rowOff>255270</xdr:rowOff>
    </xdr:to>
    <xdr:pic>
      <xdr:nvPicPr>
        <xdr:cNvPr id="109" name="Picture 130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5028565" y="2008568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24130</xdr:colOff>
      <xdr:row>50</xdr:row>
      <xdr:rowOff>18415</xdr:rowOff>
    </xdr:from>
    <xdr:to>
      <xdr:col>6</xdr:col>
      <xdr:colOff>492760</xdr:colOff>
      <xdr:row>50</xdr:row>
      <xdr:rowOff>332740</xdr:rowOff>
    </xdr:to>
    <xdr:pic>
      <xdr:nvPicPr>
        <xdr:cNvPr id="110" name="Picture 101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5019040" y="20514310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51</xdr:row>
      <xdr:rowOff>82550</xdr:rowOff>
    </xdr:from>
    <xdr:to>
      <xdr:col>6</xdr:col>
      <xdr:colOff>294640</xdr:colOff>
      <xdr:row>51</xdr:row>
      <xdr:rowOff>359410</xdr:rowOff>
    </xdr:to>
    <xdr:pic>
      <xdr:nvPicPr>
        <xdr:cNvPr id="114" name="Picture 11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5083175" y="21008975"/>
          <a:ext cx="206375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52</xdr:row>
      <xdr:rowOff>96520</xdr:rowOff>
    </xdr:from>
    <xdr:to>
      <xdr:col>6</xdr:col>
      <xdr:colOff>330200</xdr:colOff>
      <xdr:row>52</xdr:row>
      <xdr:rowOff>393700</xdr:rowOff>
    </xdr:to>
    <xdr:pic>
      <xdr:nvPicPr>
        <xdr:cNvPr id="115" name="Picture 1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5104130" y="21453475"/>
          <a:ext cx="22098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</xdr:colOff>
      <xdr:row>53</xdr:row>
      <xdr:rowOff>66675</xdr:rowOff>
    </xdr:from>
    <xdr:to>
      <xdr:col>6</xdr:col>
      <xdr:colOff>316230</xdr:colOff>
      <xdr:row>53</xdr:row>
      <xdr:rowOff>384810</xdr:rowOff>
    </xdr:to>
    <xdr:pic>
      <xdr:nvPicPr>
        <xdr:cNvPr id="116" name="Picture 11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5073015" y="21854160"/>
          <a:ext cx="238125" cy="3181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55</xdr:row>
      <xdr:rowOff>53975</xdr:rowOff>
    </xdr:from>
    <xdr:to>
      <xdr:col>6</xdr:col>
      <xdr:colOff>358140</xdr:colOff>
      <xdr:row>55</xdr:row>
      <xdr:rowOff>365125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585" y="22767290"/>
          <a:ext cx="29146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155575</xdr:colOff>
      <xdr:row>54</xdr:row>
      <xdr:rowOff>59055</xdr:rowOff>
    </xdr:from>
    <xdr:to>
      <xdr:col>6</xdr:col>
      <xdr:colOff>303530</xdr:colOff>
      <xdr:row>54</xdr:row>
      <xdr:rowOff>363855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0485" y="22277070"/>
          <a:ext cx="14795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56</xdr:row>
      <xdr:rowOff>81280</xdr:rowOff>
    </xdr:from>
    <xdr:to>
      <xdr:col>6</xdr:col>
      <xdr:colOff>499745</xdr:colOff>
      <xdr:row>56</xdr:row>
      <xdr:rowOff>319405</xdr:rowOff>
    </xdr:to>
    <xdr:pic>
      <xdr:nvPicPr>
        <xdr:cNvPr id="119" name="Picture 4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5083175" y="23225125"/>
          <a:ext cx="41148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44450</xdr:colOff>
      <xdr:row>57</xdr:row>
      <xdr:rowOff>128270</xdr:rowOff>
    </xdr:from>
    <xdr:to>
      <xdr:col>6</xdr:col>
      <xdr:colOff>438785</xdr:colOff>
      <xdr:row>57</xdr:row>
      <xdr:rowOff>356235</xdr:rowOff>
    </xdr:to>
    <xdr:pic>
      <xdr:nvPicPr>
        <xdr:cNvPr id="120" name="Picture 4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5039360" y="23702645"/>
          <a:ext cx="394335" cy="227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58</xdr:row>
      <xdr:rowOff>111760</xdr:rowOff>
    </xdr:from>
    <xdr:to>
      <xdr:col>6</xdr:col>
      <xdr:colOff>410845</xdr:colOff>
      <xdr:row>58</xdr:row>
      <xdr:rowOff>329565</xdr:rowOff>
    </xdr:to>
    <xdr:pic>
      <xdr:nvPicPr>
        <xdr:cNvPr id="121" name="Picture 41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5028565" y="24116665"/>
          <a:ext cx="377190" cy="2178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59</xdr:row>
      <xdr:rowOff>60325</xdr:rowOff>
    </xdr:from>
    <xdr:to>
      <xdr:col>6</xdr:col>
      <xdr:colOff>474980</xdr:colOff>
      <xdr:row>59</xdr:row>
      <xdr:rowOff>347345</xdr:rowOff>
    </xdr:to>
    <xdr:pic>
      <xdr:nvPicPr>
        <xdr:cNvPr id="122" name="Picture 24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071745" y="24495760"/>
          <a:ext cx="398145" cy="2870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204470</xdr:colOff>
      <xdr:row>13</xdr:row>
      <xdr:rowOff>59690</xdr:rowOff>
    </xdr:from>
    <xdr:to>
      <xdr:col>6</xdr:col>
      <xdr:colOff>352425</xdr:colOff>
      <xdr:row>13</xdr:row>
      <xdr:rowOff>408305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9380" y="4591685"/>
          <a:ext cx="14795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179070</xdr:colOff>
      <xdr:row>12</xdr:row>
      <xdr:rowOff>51435</xdr:rowOff>
    </xdr:from>
    <xdr:to>
      <xdr:col>6</xdr:col>
      <xdr:colOff>316865</xdr:colOff>
      <xdr:row>12</xdr:row>
      <xdr:rowOff>381000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3980" y="4152900"/>
          <a:ext cx="13779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60</xdr:row>
      <xdr:rowOff>81280</xdr:rowOff>
    </xdr:from>
    <xdr:to>
      <xdr:col>6</xdr:col>
      <xdr:colOff>539115</xdr:colOff>
      <xdr:row>60</xdr:row>
      <xdr:rowOff>271780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040630" y="24947245"/>
          <a:ext cx="493395" cy="19050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61</xdr:row>
      <xdr:rowOff>91440</xdr:rowOff>
    </xdr:from>
    <xdr:to>
      <xdr:col>6</xdr:col>
      <xdr:colOff>520700</xdr:colOff>
      <xdr:row>61</xdr:row>
      <xdr:rowOff>356235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3170" y="25387935"/>
          <a:ext cx="47244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62</xdr:row>
      <xdr:rowOff>48895</xdr:rowOff>
    </xdr:from>
    <xdr:to>
      <xdr:col>6</xdr:col>
      <xdr:colOff>292735</xdr:colOff>
      <xdr:row>62</xdr:row>
      <xdr:rowOff>48895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1425" y="25775920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65</xdr:row>
      <xdr:rowOff>81280</xdr:rowOff>
    </xdr:from>
    <xdr:to>
      <xdr:col>6</xdr:col>
      <xdr:colOff>417830</xdr:colOff>
      <xdr:row>65</xdr:row>
      <xdr:rowOff>358775</xdr:rowOff>
    </xdr:to>
    <xdr:pic>
      <xdr:nvPicPr>
        <xdr:cNvPr id="40" name="Picture 2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5050790" y="27099895"/>
          <a:ext cx="361950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66</xdr:row>
      <xdr:rowOff>123825</xdr:rowOff>
    </xdr:from>
    <xdr:to>
      <xdr:col>6</xdr:col>
      <xdr:colOff>415290</xdr:colOff>
      <xdr:row>66</xdr:row>
      <xdr:rowOff>326390</xdr:rowOff>
    </xdr:to>
    <xdr:pic>
      <xdr:nvPicPr>
        <xdr:cNvPr id="41" name="Picture 2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5019675" y="27572970"/>
          <a:ext cx="390525" cy="202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67</xdr:row>
      <xdr:rowOff>84455</xdr:rowOff>
    </xdr:from>
    <xdr:to>
      <xdr:col>6</xdr:col>
      <xdr:colOff>386080</xdr:colOff>
      <xdr:row>67</xdr:row>
      <xdr:rowOff>317500</xdr:rowOff>
    </xdr:to>
    <xdr:pic>
      <xdr:nvPicPr>
        <xdr:cNvPr id="42" name="Picture 3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5071745" y="27964130"/>
          <a:ext cx="3092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68</xdr:row>
      <xdr:rowOff>79375</xdr:rowOff>
    </xdr:from>
    <xdr:to>
      <xdr:col>6</xdr:col>
      <xdr:colOff>399415</xdr:colOff>
      <xdr:row>68</xdr:row>
      <xdr:rowOff>306070</xdr:rowOff>
    </xdr:to>
    <xdr:pic>
      <xdr:nvPicPr>
        <xdr:cNvPr id="43" name="Picture 3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5040630" y="28389580"/>
          <a:ext cx="353695" cy="2266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99060</xdr:colOff>
      <xdr:row>69</xdr:row>
      <xdr:rowOff>27940</xdr:rowOff>
    </xdr:from>
    <xdr:to>
      <xdr:col>6</xdr:col>
      <xdr:colOff>416560</xdr:colOff>
      <xdr:row>69</xdr:row>
      <xdr:rowOff>399415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3970" y="28768675"/>
          <a:ext cx="3175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70</xdr:row>
      <xdr:rowOff>37465</xdr:rowOff>
    </xdr:from>
    <xdr:to>
      <xdr:col>6</xdr:col>
      <xdr:colOff>301625</xdr:colOff>
      <xdr:row>70</xdr:row>
      <xdr:rowOff>391160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5085" y="29208730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71</xdr:row>
      <xdr:rowOff>203835</xdr:rowOff>
    </xdr:from>
    <xdr:to>
      <xdr:col>6</xdr:col>
      <xdr:colOff>565785</xdr:colOff>
      <xdr:row>71</xdr:row>
      <xdr:rowOff>286385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585" y="29805630"/>
          <a:ext cx="49911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72</xdr:row>
      <xdr:rowOff>114935</xdr:rowOff>
    </xdr:from>
    <xdr:to>
      <xdr:col>6</xdr:col>
      <xdr:colOff>410210</xdr:colOff>
      <xdr:row>72</xdr:row>
      <xdr:rowOff>354965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3175" y="30147260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96520</xdr:colOff>
      <xdr:row>73</xdr:row>
      <xdr:rowOff>104775</xdr:rowOff>
    </xdr:from>
    <xdr:to>
      <xdr:col>6</xdr:col>
      <xdr:colOff>457835</xdr:colOff>
      <xdr:row>73</xdr:row>
      <xdr:rowOff>368935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1430" y="30567630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71755</xdr:colOff>
      <xdr:row>74</xdr:row>
      <xdr:rowOff>48895</xdr:rowOff>
    </xdr:from>
    <xdr:to>
      <xdr:col>6</xdr:col>
      <xdr:colOff>452120</xdr:colOff>
      <xdr:row>74</xdr:row>
      <xdr:rowOff>327025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066665" y="30942280"/>
          <a:ext cx="380365" cy="27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</xdr:colOff>
      <xdr:row>75</xdr:row>
      <xdr:rowOff>145415</xdr:rowOff>
    </xdr:from>
    <xdr:to>
      <xdr:col>6</xdr:col>
      <xdr:colOff>497205</xdr:colOff>
      <xdr:row>75</xdr:row>
      <xdr:rowOff>267970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9675" y="31469330"/>
          <a:ext cx="47244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76</xdr:row>
      <xdr:rowOff>59055</xdr:rowOff>
    </xdr:from>
    <xdr:to>
      <xdr:col>6</xdr:col>
      <xdr:colOff>401320</xdr:colOff>
      <xdr:row>76</xdr:row>
      <xdr:rowOff>410210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2860" y="31813500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77</xdr:row>
      <xdr:rowOff>47625</xdr:rowOff>
    </xdr:from>
    <xdr:to>
      <xdr:col>6</xdr:col>
      <xdr:colOff>352425</xdr:colOff>
      <xdr:row>77</xdr:row>
      <xdr:rowOff>370205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840" y="32232600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78</xdr:row>
      <xdr:rowOff>128905</xdr:rowOff>
    </xdr:from>
    <xdr:to>
      <xdr:col>6</xdr:col>
      <xdr:colOff>464185</xdr:colOff>
      <xdr:row>78</xdr:row>
      <xdr:rowOff>351790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5880" y="32744410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79</xdr:row>
      <xdr:rowOff>39370</xdr:rowOff>
    </xdr:from>
    <xdr:to>
      <xdr:col>6</xdr:col>
      <xdr:colOff>367665</xdr:colOff>
      <xdr:row>79</xdr:row>
      <xdr:rowOff>373380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3335" y="33085405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80</xdr:row>
      <xdr:rowOff>49530</xdr:rowOff>
    </xdr:from>
    <xdr:to>
      <xdr:col>6</xdr:col>
      <xdr:colOff>426720</xdr:colOff>
      <xdr:row>80</xdr:row>
      <xdr:rowOff>358775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5085" y="33526095"/>
          <a:ext cx="29654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81</xdr:row>
      <xdr:rowOff>102235</xdr:rowOff>
    </xdr:from>
    <xdr:to>
      <xdr:col>6</xdr:col>
      <xdr:colOff>321945</xdr:colOff>
      <xdr:row>81</xdr:row>
      <xdr:rowOff>393700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34009330"/>
          <a:ext cx="23431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82</xdr:row>
      <xdr:rowOff>46355</xdr:rowOff>
    </xdr:from>
    <xdr:to>
      <xdr:col>6</xdr:col>
      <xdr:colOff>328295</xdr:colOff>
      <xdr:row>82</xdr:row>
      <xdr:rowOff>354330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585" y="34383980"/>
          <a:ext cx="26162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83</xdr:row>
      <xdr:rowOff>28575</xdr:rowOff>
    </xdr:from>
    <xdr:to>
      <xdr:col>6</xdr:col>
      <xdr:colOff>266065</xdr:colOff>
      <xdr:row>84</xdr:row>
      <xdr:rowOff>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4130" y="34796730"/>
          <a:ext cx="156845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84</xdr:row>
      <xdr:rowOff>142875</xdr:rowOff>
    </xdr:from>
    <xdr:to>
      <xdr:col>6</xdr:col>
      <xdr:colOff>459105</xdr:colOff>
      <xdr:row>84</xdr:row>
      <xdr:rowOff>237490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7135" y="35341560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85</xdr:row>
      <xdr:rowOff>81280</xdr:rowOff>
    </xdr:from>
    <xdr:to>
      <xdr:col>6</xdr:col>
      <xdr:colOff>499745</xdr:colOff>
      <xdr:row>85</xdr:row>
      <xdr:rowOff>299085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9040" y="35710495"/>
          <a:ext cx="47561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86</xdr:row>
      <xdr:rowOff>69215</xdr:rowOff>
    </xdr:from>
    <xdr:to>
      <xdr:col>6</xdr:col>
      <xdr:colOff>433070</xdr:colOff>
      <xdr:row>86</xdr:row>
      <xdr:rowOff>355600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585" y="36128960"/>
          <a:ext cx="366395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87</xdr:row>
      <xdr:rowOff>81280</xdr:rowOff>
    </xdr:from>
    <xdr:to>
      <xdr:col>6</xdr:col>
      <xdr:colOff>516890</xdr:colOff>
      <xdr:row>87</xdr:row>
      <xdr:rowOff>361315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36571555"/>
          <a:ext cx="47117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88</xdr:row>
      <xdr:rowOff>50165</xdr:rowOff>
    </xdr:from>
    <xdr:to>
      <xdr:col>6</xdr:col>
      <xdr:colOff>423545</xdr:colOff>
      <xdr:row>88</xdr:row>
      <xdr:rowOff>403860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9995" y="36970970"/>
          <a:ext cx="37846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89</xdr:row>
      <xdr:rowOff>60325</xdr:rowOff>
    </xdr:from>
    <xdr:to>
      <xdr:col>6</xdr:col>
      <xdr:colOff>408305</xdr:colOff>
      <xdr:row>89</xdr:row>
      <xdr:rowOff>339725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2380" y="37411660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90</xdr:row>
      <xdr:rowOff>9525</xdr:rowOff>
    </xdr:from>
    <xdr:to>
      <xdr:col>6</xdr:col>
      <xdr:colOff>370840</xdr:colOff>
      <xdr:row>90</xdr:row>
      <xdr:rowOff>406400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1425" y="37791390"/>
          <a:ext cx="3143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180340</xdr:colOff>
      <xdr:row>91</xdr:row>
      <xdr:rowOff>93980</xdr:rowOff>
    </xdr:from>
    <xdr:to>
      <xdr:col>6</xdr:col>
      <xdr:colOff>434340</xdr:colOff>
      <xdr:row>91</xdr:row>
      <xdr:rowOff>304800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5250" y="38306375"/>
          <a:ext cx="254000" cy="21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92</xdr:row>
      <xdr:rowOff>67310</xdr:rowOff>
    </xdr:from>
    <xdr:to>
      <xdr:col>6</xdr:col>
      <xdr:colOff>461010</xdr:colOff>
      <xdr:row>92</xdr:row>
      <xdr:rowOff>363220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38710235"/>
          <a:ext cx="3733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93</xdr:row>
      <xdr:rowOff>80645</xdr:rowOff>
    </xdr:from>
    <xdr:to>
      <xdr:col>6</xdr:col>
      <xdr:colOff>381000</xdr:colOff>
      <xdr:row>93</xdr:row>
      <xdr:rowOff>391795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3495" y="39154100"/>
          <a:ext cx="27241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94</xdr:row>
      <xdr:rowOff>85090</xdr:rowOff>
    </xdr:from>
    <xdr:to>
      <xdr:col>6</xdr:col>
      <xdr:colOff>350520</xdr:colOff>
      <xdr:row>94</xdr:row>
      <xdr:rowOff>386715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9365" y="3958907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95</xdr:row>
      <xdr:rowOff>67310</xdr:rowOff>
    </xdr:from>
    <xdr:to>
      <xdr:col>6</xdr:col>
      <xdr:colOff>376555</xdr:colOff>
      <xdr:row>95</xdr:row>
      <xdr:rowOff>421005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0315" y="40001825"/>
          <a:ext cx="3111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96</xdr:row>
      <xdr:rowOff>58420</xdr:rowOff>
    </xdr:from>
    <xdr:to>
      <xdr:col>6</xdr:col>
      <xdr:colOff>364490</xdr:colOff>
      <xdr:row>96</xdr:row>
      <xdr:rowOff>351790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40423465"/>
          <a:ext cx="31877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97</xdr:row>
      <xdr:rowOff>39370</xdr:rowOff>
    </xdr:from>
    <xdr:to>
      <xdr:col>6</xdr:col>
      <xdr:colOff>332740</xdr:colOff>
      <xdr:row>97</xdr:row>
      <xdr:rowOff>423545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3335" y="40834945"/>
          <a:ext cx="23431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98</xdr:row>
      <xdr:rowOff>60960</xdr:rowOff>
    </xdr:from>
    <xdr:to>
      <xdr:col>6</xdr:col>
      <xdr:colOff>504190</xdr:colOff>
      <xdr:row>98</xdr:row>
      <xdr:rowOff>342265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790" y="41287065"/>
          <a:ext cx="44831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99</xdr:row>
      <xdr:rowOff>107950</xdr:rowOff>
    </xdr:from>
    <xdr:to>
      <xdr:col>6</xdr:col>
      <xdr:colOff>373380</xdr:colOff>
      <xdr:row>99</xdr:row>
      <xdr:rowOff>367665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9995" y="41764585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106680</xdr:colOff>
      <xdr:row>100</xdr:row>
      <xdr:rowOff>160655</xdr:rowOff>
    </xdr:from>
    <xdr:to>
      <xdr:col>6</xdr:col>
      <xdr:colOff>321310</xdr:colOff>
      <xdr:row>100</xdr:row>
      <xdr:rowOff>406400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1590" y="42247820"/>
          <a:ext cx="214630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101</xdr:row>
      <xdr:rowOff>130175</xdr:rowOff>
    </xdr:from>
    <xdr:to>
      <xdr:col>6</xdr:col>
      <xdr:colOff>348615</xdr:colOff>
      <xdr:row>101</xdr:row>
      <xdr:rowOff>306070</xdr:rowOff>
    </xdr:to>
    <xdr:pic>
      <xdr:nvPicPr>
        <xdr:cNvPr id="152" name="Picture 17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5080635" y="42647870"/>
          <a:ext cx="262890" cy="1758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140335</xdr:colOff>
      <xdr:row>102</xdr:row>
      <xdr:rowOff>78105</xdr:rowOff>
    </xdr:from>
    <xdr:to>
      <xdr:col>6</xdr:col>
      <xdr:colOff>491490</xdr:colOff>
      <xdr:row>102</xdr:row>
      <xdr:rowOff>369570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5245" y="43026330"/>
          <a:ext cx="35115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103</xdr:row>
      <xdr:rowOff>19050</xdr:rowOff>
    </xdr:from>
    <xdr:to>
      <xdr:col>6</xdr:col>
      <xdr:colOff>400050</xdr:colOff>
      <xdr:row>103</xdr:row>
      <xdr:rowOff>361950</xdr:rowOff>
    </xdr:to>
    <xdr:pic>
      <xdr:nvPicPr>
        <xdr:cNvPr id="155" name="Picture 33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5019040" y="43397805"/>
          <a:ext cx="375920" cy="342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104</xdr:row>
      <xdr:rowOff>27305</xdr:rowOff>
    </xdr:from>
    <xdr:to>
      <xdr:col>6</xdr:col>
      <xdr:colOff>359410</xdr:colOff>
      <xdr:row>104</xdr:row>
      <xdr:rowOff>411480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3335" y="43836590"/>
          <a:ext cx="26098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105</xdr:row>
      <xdr:rowOff>166370</xdr:rowOff>
    </xdr:from>
    <xdr:to>
      <xdr:col>6</xdr:col>
      <xdr:colOff>451485</xdr:colOff>
      <xdr:row>105</xdr:row>
      <xdr:rowOff>273685</xdr:rowOff>
    </xdr:to>
    <xdr:pic>
      <xdr:nvPicPr>
        <xdr:cNvPr id="157" name="Picture 38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5093335" y="44406185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50800</xdr:colOff>
      <xdr:row>106</xdr:row>
      <xdr:rowOff>128905</xdr:rowOff>
    </xdr:from>
    <xdr:to>
      <xdr:col>6</xdr:col>
      <xdr:colOff>461645</xdr:colOff>
      <xdr:row>106</xdr:row>
      <xdr:rowOff>243205</xdr:rowOff>
    </xdr:to>
    <xdr:pic>
      <xdr:nvPicPr>
        <xdr:cNvPr id="158" name="Picture 39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5045710" y="44799250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108</xdr:row>
      <xdr:rowOff>10160</xdr:rowOff>
    </xdr:from>
    <xdr:to>
      <xdr:col>6</xdr:col>
      <xdr:colOff>325755</xdr:colOff>
      <xdr:row>108</xdr:row>
      <xdr:rowOff>377825</xdr:rowOff>
    </xdr:to>
    <xdr:pic>
      <xdr:nvPicPr>
        <xdr:cNvPr id="159" name="Picture 23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5062855" y="45541565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107</xdr:row>
      <xdr:rowOff>28575</xdr:rowOff>
    </xdr:from>
    <xdr:to>
      <xdr:col>6</xdr:col>
      <xdr:colOff>559435</xdr:colOff>
      <xdr:row>107</xdr:row>
      <xdr:rowOff>323850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3335" y="45129450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110</xdr:row>
      <xdr:rowOff>131445</xdr:rowOff>
    </xdr:from>
    <xdr:to>
      <xdr:col>6</xdr:col>
      <xdr:colOff>378460</xdr:colOff>
      <xdr:row>110</xdr:row>
      <xdr:rowOff>377190</xdr:rowOff>
    </xdr:to>
    <xdr:pic>
      <xdr:nvPicPr>
        <xdr:cNvPr id="163" name="Picture 80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5039995" y="46523910"/>
          <a:ext cx="333375" cy="2457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99060</xdr:colOff>
      <xdr:row>109</xdr:row>
      <xdr:rowOff>155575</xdr:rowOff>
    </xdr:from>
    <xdr:to>
      <xdr:col>6</xdr:col>
      <xdr:colOff>523240</xdr:colOff>
      <xdr:row>109</xdr:row>
      <xdr:rowOff>380365</xdr:rowOff>
    </xdr:to>
    <xdr:pic>
      <xdr:nvPicPr>
        <xdr:cNvPr id="164" name="Picture 62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5093970" y="46117510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77470</xdr:colOff>
      <xdr:row>111</xdr:row>
      <xdr:rowOff>92075</xdr:rowOff>
    </xdr:from>
    <xdr:to>
      <xdr:col>6</xdr:col>
      <xdr:colOff>464185</xdr:colOff>
      <xdr:row>111</xdr:row>
      <xdr:rowOff>382905</xdr:rowOff>
    </xdr:to>
    <xdr:pic>
      <xdr:nvPicPr>
        <xdr:cNvPr id="165" name="Picture 8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5072380" y="46915070"/>
          <a:ext cx="386715" cy="2908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112</xdr:row>
      <xdr:rowOff>123825</xdr:rowOff>
    </xdr:from>
    <xdr:to>
      <xdr:col>6</xdr:col>
      <xdr:colOff>511810</xdr:colOff>
      <xdr:row>112</xdr:row>
      <xdr:rowOff>361950</xdr:rowOff>
    </xdr:to>
    <xdr:pic>
      <xdr:nvPicPr>
        <xdr:cNvPr id="166" name="Picture 74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5050790" y="47377350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113</xdr:row>
      <xdr:rowOff>160020</xdr:rowOff>
    </xdr:from>
    <xdr:to>
      <xdr:col>6</xdr:col>
      <xdr:colOff>542925</xdr:colOff>
      <xdr:row>113</xdr:row>
      <xdr:rowOff>363220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3965" y="47844075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114</xdr:row>
      <xdr:rowOff>113030</xdr:rowOff>
    </xdr:from>
    <xdr:to>
      <xdr:col>6</xdr:col>
      <xdr:colOff>518160</xdr:colOff>
      <xdr:row>114</xdr:row>
      <xdr:rowOff>274955</xdr:rowOff>
    </xdr:to>
    <xdr:pic>
      <xdr:nvPicPr>
        <xdr:cNvPr id="168" name="Picture 60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5029835" y="48227615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115</xdr:row>
      <xdr:rowOff>125095</xdr:rowOff>
    </xdr:from>
    <xdr:to>
      <xdr:col>6</xdr:col>
      <xdr:colOff>514350</xdr:colOff>
      <xdr:row>115</xdr:row>
      <xdr:rowOff>309880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915" y="4867021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117</xdr:row>
      <xdr:rowOff>10160</xdr:rowOff>
    </xdr:from>
    <xdr:to>
      <xdr:col>6</xdr:col>
      <xdr:colOff>403225</xdr:colOff>
      <xdr:row>117</xdr:row>
      <xdr:rowOff>349885</xdr:rowOff>
    </xdr:to>
    <xdr:pic>
      <xdr:nvPicPr>
        <xdr:cNvPr id="170" name="Picture 68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5147310" y="49416335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116</xdr:row>
      <xdr:rowOff>55245</xdr:rowOff>
    </xdr:from>
    <xdr:to>
      <xdr:col>6</xdr:col>
      <xdr:colOff>340360</xdr:colOff>
      <xdr:row>117</xdr:row>
      <xdr:rowOff>13970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6200" y="49030890"/>
          <a:ext cx="179070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118</xdr:row>
      <xdr:rowOff>50165</xdr:rowOff>
    </xdr:from>
    <xdr:to>
      <xdr:col>6</xdr:col>
      <xdr:colOff>379730</xdr:colOff>
      <xdr:row>118</xdr:row>
      <xdr:rowOff>379730</xdr:rowOff>
    </xdr:to>
    <xdr:pic>
      <xdr:nvPicPr>
        <xdr:cNvPr id="172" name="Picture 6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5146040" y="49886870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119</xdr:row>
      <xdr:rowOff>92710</xdr:rowOff>
    </xdr:from>
    <xdr:to>
      <xdr:col>6</xdr:col>
      <xdr:colOff>571500</xdr:colOff>
      <xdr:row>119</xdr:row>
      <xdr:rowOff>254635</xdr:rowOff>
    </xdr:to>
    <xdr:pic>
      <xdr:nvPicPr>
        <xdr:cNvPr id="8" name="Picture 6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5083175" y="50359945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62</xdr:row>
      <xdr:rowOff>28575</xdr:rowOff>
    </xdr:from>
    <xdr:to>
      <xdr:col>6</xdr:col>
      <xdr:colOff>348615</xdr:colOff>
      <xdr:row>62</xdr:row>
      <xdr:rowOff>409575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6835" y="25755600"/>
          <a:ext cx="18669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120</xdr:row>
      <xdr:rowOff>92710</xdr:rowOff>
    </xdr:from>
    <xdr:to>
      <xdr:col>6</xdr:col>
      <xdr:colOff>571500</xdr:colOff>
      <xdr:row>120</xdr:row>
      <xdr:rowOff>254635</xdr:rowOff>
    </xdr:to>
    <xdr:pic>
      <xdr:nvPicPr>
        <xdr:cNvPr id="10" name="Picture 6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5083175" y="50790475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151765</xdr:colOff>
      <xdr:row>121</xdr:row>
      <xdr:rowOff>50165</xdr:rowOff>
    </xdr:from>
    <xdr:to>
      <xdr:col>6</xdr:col>
      <xdr:colOff>410845</xdr:colOff>
      <xdr:row>121</xdr:row>
      <xdr:rowOff>318135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r:link="rId91"/>
        <a:stretch>
          <a:fillRect/>
        </a:stretch>
      </xdr:blipFill>
      <xdr:spPr>
        <a:xfrm>
          <a:off x="5146675" y="51178460"/>
          <a:ext cx="259080" cy="267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108585</xdr:colOff>
      <xdr:row>122</xdr:row>
      <xdr:rowOff>65405</xdr:rowOff>
    </xdr:from>
    <xdr:to>
      <xdr:col>6</xdr:col>
      <xdr:colOff>455295</xdr:colOff>
      <xdr:row>122</xdr:row>
      <xdr:rowOff>389890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3495" y="51624230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123</xdr:row>
      <xdr:rowOff>100965</xdr:rowOff>
    </xdr:from>
    <xdr:to>
      <xdr:col>6</xdr:col>
      <xdr:colOff>448310</xdr:colOff>
      <xdr:row>123</xdr:row>
      <xdr:rowOff>394335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4290" y="52090320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124</xdr:row>
      <xdr:rowOff>92075</xdr:rowOff>
    </xdr:from>
    <xdr:to>
      <xdr:col>6</xdr:col>
      <xdr:colOff>498475</xdr:colOff>
      <xdr:row>124</xdr:row>
      <xdr:rowOff>339725</xdr:rowOff>
    </xdr:to>
    <xdr:pic>
      <xdr:nvPicPr>
        <xdr:cNvPr id="18" name="Picture 7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5019040" y="52511960"/>
          <a:ext cx="47434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125</xdr:row>
      <xdr:rowOff>39370</xdr:rowOff>
    </xdr:from>
    <xdr:to>
      <xdr:col>6</xdr:col>
      <xdr:colOff>525145</xdr:colOff>
      <xdr:row>125</xdr:row>
      <xdr:rowOff>380365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050790" y="52889785"/>
          <a:ext cx="46926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126</xdr:row>
      <xdr:rowOff>69850</xdr:rowOff>
    </xdr:from>
    <xdr:to>
      <xdr:col>6</xdr:col>
      <xdr:colOff>517525</xdr:colOff>
      <xdr:row>126</xdr:row>
      <xdr:rowOff>367665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050790" y="53350795"/>
          <a:ext cx="46164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127</xdr:row>
      <xdr:rowOff>37465</xdr:rowOff>
    </xdr:from>
    <xdr:to>
      <xdr:col>6</xdr:col>
      <xdr:colOff>389890</xdr:colOff>
      <xdr:row>127</xdr:row>
      <xdr:rowOff>396875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5085" y="53748940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128</xdr:row>
      <xdr:rowOff>44450</xdr:rowOff>
    </xdr:from>
    <xdr:to>
      <xdr:col>6</xdr:col>
      <xdr:colOff>335915</xdr:colOff>
      <xdr:row>128</xdr:row>
      <xdr:rowOff>400050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2380" y="54186455"/>
          <a:ext cx="25844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130</xdr:row>
      <xdr:rowOff>95250</xdr:rowOff>
    </xdr:from>
    <xdr:to>
      <xdr:col>6</xdr:col>
      <xdr:colOff>527685</xdr:colOff>
      <xdr:row>130</xdr:row>
      <xdr:rowOff>327025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1425" y="55098315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131</xdr:row>
      <xdr:rowOff>59690</xdr:rowOff>
    </xdr:from>
    <xdr:to>
      <xdr:col>6</xdr:col>
      <xdr:colOff>352425</xdr:colOff>
      <xdr:row>131</xdr:row>
      <xdr:rowOff>422910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6830" y="55493285"/>
          <a:ext cx="230505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132</xdr:row>
      <xdr:rowOff>55880</xdr:rowOff>
    </xdr:from>
    <xdr:to>
      <xdr:col>6</xdr:col>
      <xdr:colOff>474345</xdr:colOff>
      <xdr:row>132</xdr:row>
      <xdr:rowOff>339725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1745" y="55920005"/>
          <a:ext cx="39751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135</xdr:row>
      <xdr:rowOff>8255</xdr:rowOff>
    </xdr:from>
    <xdr:to>
      <xdr:col>6</xdr:col>
      <xdr:colOff>478155</xdr:colOff>
      <xdr:row>135</xdr:row>
      <xdr:rowOff>342265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6835" y="57163970"/>
          <a:ext cx="31623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135</xdr:row>
      <xdr:rowOff>426085</xdr:rowOff>
    </xdr:from>
    <xdr:to>
      <xdr:col>6</xdr:col>
      <xdr:colOff>480695</xdr:colOff>
      <xdr:row>137</xdr:row>
      <xdr:rowOff>14605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885" y="57581800"/>
          <a:ext cx="42672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137</xdr:row>
      <xdr:rowOff>9525</xdr:rowOff>
    </xdr:from>
    <xdr:to>
      <xdr:col>6</xdr:col>
      <xdr:colOff>480060</xdr:colOff>
      <xdr:row>138</xdr:row>
      <xdr:rowOff>62230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9040" y="58026300"/>
          <a:ext cx="455930" cy="483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351790</xdr:colOff>
      <xdr:row>138</xdr:row>
      <xdr:rowOff>5080</xdr:rowOff>
    </xdr:from>
    <xdr:to>
      <xdr:col>6</xdr:col>
      <xdr:colOff>485140</xdr:colOff>
      <xdr:row>139</xdr:row>
      <xdr:rowOff>37465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1100" y="58452385"/>
          <a:ext cx="48895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134</xdr:row>
      <xdr:rowOff>83820</xdr:rowOff>
    </xdr:from>
    <xdr:to>
      <xdr:col>6</xdr:col>
      <xdr:colOff>384810</xdr:colOff>
      <xdr:row>134</xdr:row>
      <xdr:rowOff>382270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2860" y="56809005"/>
          <a:ext cx="27686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129</xdr:row>
      <xdr:rowOff>90805</xdr:rowOff>
    </xdr:from>
    <xdr:to>
      <xdr:col>6</xdr:col>
      <xdr:colOff>439420</xdr:colOff>
      <xdr:row>129</xdr:row>
      <xdr:rowOff>336550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585" y="54663340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133</xdr:row>
      <xdr:rowOff>48895</xdr:rowOff>
    </xdr:from>
    <xdr:to>
      <xdr:col>6</xdr:col>
      <xdr:colOff>468630</xdr:colOff>
      <xdr:row>133</xdr:row>
      <xdr:rowOff>347345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4130" y="56343550"/>
          <a:ext cx="35941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165735</xdr:colOff>
      <xdr:row>139</xdr:row>
      <xdr:rowOff>27940</xdr:rowOff>
    </xdr:from>
    <xdr:to>
      <xdr:col>6</xdr:col>
      <xdr:colOff>350520</xdr:colOff>
      <xdr:row>139</xdr:row>
      <xdr:rowOff>384175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0645" y="58905775"/>
          <a:ext cx="18478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140</xdr:row>
      <xdr:rowOff>63500</xdr:rowOff>
    </xdr:from>
    <xdr:to>
      <xdr:col>6</xdr:col>
      <xdr:colOff>393700</xdr:colOff>
      <xdr:row>140</xdr:row>
      <xdr:rowOff>367665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790" y="59371865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144</xdr:row>
      <xdr:rowOff>67310</xdr:rowOff>
    </xdr:from>
    <xdr:to>
      <xdr:col>6</xdr:col>
      <xdr:colOff>439420</xdr:colOff>
      <xdr:row>144</xdr:row>
      <xdr:rowOff>379095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6830" y="61097795"/>
          <a:ext cx="31750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141</xdr:row>
      <xdr:rowOff>81280</xdr:rowOff>
    </xdr:from>
    <xdr:to>
      <xdr:col>6</xdr:col>
      <xdr:colOff>511810</xdr:colOff>
      <xdr:row>141</xdr:row>
      <xdr:rowOff>367030</xdr:rowOff>
    </xdr:to>
    <xdr:pic>
      <xdr:nvPicPr>
        <xdr:cNvPr id="33" name="Picture 64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5040630" y="59820175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142</xdr:row>
      <xdr:rowOff>27305</xdr:rowOff>
    </xdr:from>
    <xdr:to>
      <xdr:col>6</xdr:col>
      <xdr:colOff>297815</xdr:colOff>
      <xdr:row>143</xdr:row>
      <xdr:rowOff>4022</xdr:rowOff>
    </xdr:to>
    <xdr:pic>
      <xdr:nvPicPr>
        <xdr:cNvPr id="34" name="Picture 6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5111750" y="60196730"/>
          <a:ext cx="180975" cy="407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143</xdr:row>
      <xdr:rowOff>48260</xdr:rowOff>
    </xdr:from>
    <xdr:to>
      <xdr:col>6</xdr:col>
      <xdr:colOff>370840</xdr:colOff>
      <xdr:row>143</xdr:row>
      <xdr:rowOff>316230</xdr:rowOff>
    </xdr:to>
    <xdr:pic>
      <xdr:nvPicPr>
        <xdr:cNvPr id="35" name="Picture 6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5104765" y="60648215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147</xdr:row>
      <xdr:rowOff>139065</xdr:rowOff>
    </xdr:from>
    <xdr:to>
      <xdr:col>6</xdr:col>
      <xdr:colOff>512445</xdr:colOff>
      <xdr:row>147</xdr:row>
      <xdr:rowOff>270510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62461140"/>
          <a:ext cx="46672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145</xdr:row>
      <xdr:rowOff>123190</xdr:rowOff>
    </xdr:from>
    <xdr:to>
      <xdr:col>6</xdr:col>
      <xdr:colOff>417195</xdr:colOff>
      <xdr:row>145</xdr:row>
      <xdr:rowOff>327025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1755" y="61584205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146</xdr:row>
      <xdr:rowOff>42545</xdr:rowOff>
    </xdr:from>
    <xdr:to>
      <xdr:col>6</xdr:col>
      <xdr:colOff>478790</xdr:colOff>
      <xdr:row>146</xdr:row>
      <xdr:rowOff>347980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7460" y="61934090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62</xdr:row>
      <xdr:rowOff>47625</xdr:rowOff>
    </xdr:from>
    <xdr:to>
      <xdr:col>4</xdr:col>
      <xdr:colOff>733425</xdr:colOff>
      <xdr:row>62</xdr:row>
      <xdr:rowOff>402112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864610" y="25774650"/>
          <a:ext cx="390525" cy="35433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63</xdr:row>
      <xdr:rowOff>66675</xdr:rowOff>
    </xdr:from>
    <xdr:to>
      <xdr:col>6</xdr:col>
      <xdr:colOff>493339</xdr:colOff>
      <xdr:row>63</xdr:row>
      <xdr:rowOff>304800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033010" y="26224230"/>
          <a:ext cx="454660" cy="23812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64</xdr:row>
      <xdr:rowOff>38100</xdr:rowOff>
    </xdr:from>
    <xdr:to>
      <xdr:col>6</xdr:col>
      <xdr:colOff>495299</xdr:colOff>
      <xdr:row>64</xdr:row>
      <xdr:rowOff>349642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071110" y="26626185"/>
          <a:ext cx="418465" cy="31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46355</xdr:colOff>
      <xdr:row>6</xdr:row>
      <xdr:rowOff>133985</xdr:rowOff>
    </xdr:from>
    <xdr:to>
      <xdr:col>6</xdr:col>
      <xdr:colOff>516890</xdr:colOff>
      <xdr:row>6</xdr:row>
      <xdr:rowOff>229235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920" y="1652270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7</xdr:row>
      <xdr:rowOff>103505</xdr:rowOff>
    </xdr:from>
    <xdr:to>
      <xdr:col>6</xdr:col>
      <xdr:colOff>511175</xdr:colOff>
      <xdr:row>7</xdr:row>
      <xdr:rowOff>199390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0490" y="205232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16510</xdr:rowOff>
    </xdr:from>
    <xdr:to>
      <xdr:col>6</xdr:col>
      <xdr:colOff>527685</xdr:colOff>
      <xdr:row>9</xdr:row>
      <xdr:rowOff>376555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43830" y="2824480"/>
          <a:ext cx="43942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45720</xdr:colOff>
      <xdr:row>10</xdr:row>
      <xdr:rowOff>81915</xdr:rowOff>
    </xdr:from>
    <xdr:to>
      <xdr:col>6</xdr:col>
      <xdr:colOff>372745</xdr:colOff>
      <xdr:row>10</xdr:row>
      <xdr:rowOff>302895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3320415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8</xdr:row>
      <xdr:rowOff>15875</xdr:rowOff>
    </xdr:from>
    <xdr:to>
      <xdr:col>6</xdr:col>
      <xdr:colOff>450850</xdr:colOff>
      <xdr:row>8</xdr:row>
      <xdr:rowOff>362585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1445" y="2395220"/>
          <a:ext cx="394970" cy="34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11</xdr:row>
      <xdr:rowOff>18415</xdr:rowOff>
    </xdr:from>
    <xdr:to>
      <xdr:col>6</xdr:col>
      <xdr:colOff>492760</xdr:colOff>
      <xdr:row>11</xdr:row>
      <xdr:rowOff>332740</xdr:rowOff>
    </xdr:to>
    <xdr:pic>
      <xdr:nvPicPr>
        <xdr:cNvPr id="44" name="Picture 10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5179695" y="3687445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12</xdr:row>
      <xdr:rowOff>60325</xdr:rowOff>
    </xdr:from>
    <xdr:to>
      <xdr:col>6</xdr:col>
      <xdr:colOff>474980</xdr:colOff>
      <xdr:row>12</xdr:row>
      <xdr:rowOff>347345</xdr:rowOff>
    </xdr:to>
    <xdr:pic>
      <xdr:nvPicPr>
        <xdr:cNvPr id="53" name="Picture 24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5232400" y="4159885"/>
          <a:ext cx="398145" cy="2870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13</xdr:row>
      <xdr:rowOff>81280</xdr:rowOff>
    </xdr:from>
    <xdr:to>
      <xdr:col>6</xdr:col>
      <xdr:colOff>539115</xdr:colOff>
      <xdr:row>13</xdr:row>
      <xdr:rowOff>271780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01285" y="4611370"/>
          <a:ext cx="493395" cy="19050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14</xdr:row>
      <xdr:rowOff>48895</xdr:rowOff>
    </xdr:from>
    <xdr:to>
      <xdr:col>6</xdr:col>
      <xdr:colOff>292735</xdr:colOff>
      <xdr:row>14</xdr:row>
      <xdr:rowOff>48895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080" y="500951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19</xdr:row>
      <xdr:rowOff>81280</xdr:rowOff>
    </xdr:from>
    <xdr:to>
      <xdr:col>6</xdr:col>
      <xdr:colOff>417830</xdr:colOff>
      <xdr:row>19</xdr:row>
      <xdr:rowOff>358775</xdr:rowOff>
    </xdr:to>
    <xdr:pic>
      <xdr:nvPicPr>
        <xdr:cNvPr id="59" name="Picture 2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5211445" y="7194550"/>
          <a:ext cx="361950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22</xdr:row>
      <xdr:rowOff>123825</xdr:rowOff>
    </xdr:from>
    <xdr:to>
      <xdr:col>6</xdr:col>
      <xdr:colOff>415290</xdr:colOff>
      <xdr:row>22</xdr:row>
      <xdr:rowOff>326390</xdr:rowOff>
    </xdr:to>
    <xdr:pic>
      <xdr:nvPicPr>
        <xdr:cNvPr id="60" name="Picture 24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5180330" y="8528685"/>
          <a:ext cx="390525" cy="202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25</xdr:row>
      <xdr:rowOff>84455</xdr:rowOff>
    </xdr:from>
    <xdr:to>
      <xdr:col>6</xdr:col>
      <xdr:colOff>386080</xdr:colOff>
      <xdr:row>25</xdr:row>
      <xdr:rowOff>317500</xdr:rowOff>
    </xdr:to>
    <xdr:pic>
      <xdr:nvPicPr>
        <xdr:cNvPr id="61" name="Picture 3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5232400" y="9780905"/>
          <a:ext cx="3092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28</xdr:row>
      <xdr:rowOff>79375</xdr:rowOff>
    </xdr:from>
    <xdr:to>
      <xdr:col>6</xdr:col>
      <xdr:colOff>399415</xdr:colOff>
      <xdr:row>28</xdr:row>
      <xdr:rowOff>306070</xdr:rowOff>
    </xdr:to>
    <xdr:pic>
      <xdr:nvPicPr>
        <xdr:cNvPr id="62" name="Picture 3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5201285" y="11067415"/>
          <a:ext cx="353695" cy="2266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99060</xdr:colOff>
      <xdr:row>31</xdr:row>
      <xdr:rowOff>27940</xdr:rowOff>
    </xdr:from>
    <xdr:to>
      <xdr:col>6</xdr:col>
      <xdr:colOff>416560</xdr:colOff>
      <xdr:row>31</xdr:row>
      <xdr:rowOff>399415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12307570"/>
          <a:ext cx="3175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32</xdr:row>
      <xdr:rowOff>37465</xdr:rowOff>
    </xdr:from>
    <xdr:to>
      <xdr:col>6</xdr:col>
      <xdr:colOff>301625</xdr:colOff>
      <xdr:row>32</xdr:row>
      <xdr:rowOff>391160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5740" y="1274762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33</xdr:row>
      <xdr:rowOff>203835</xdr:rowOff>
    </xdr:from>
    <xdr:to>
      <xdr:col>6</xdr:col>
      <xdr:colOff>565785</xdr:colOff>
      <xdr:row>33</xdr:row>
      <xdr:rowOff>286385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2240" y="13344525"/>
          <a:ext cx="49911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34</xdr:row>
      <xdr:rowOff>114935</xdr:rowOff>
    </xdr:from>
    <xdr:to>
      <xdr:col>6</xdr:col>
      <xdr:colOff>410210</xdr:colOff>
      <xdr:row>34</xdr:row>
      <xdr:rowOff>354965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830" y="13686155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96520</xdr:colOff>
      <xdr:row>35</xdr:row>
      <xdr:rowOff>104775</xdr:rowOff>
    </xdr:from>
    <xdr:to>
      <xdr:col>6</xdr:col>
      <xdr:colOff>457835</xdr:colOff>
      <xdr:row>35</xdr:row>
      <xdr:rowOff>368935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2085" y="14106525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71755</xdr:colOff>
      <xdr:row>36</xdr:row>
      <xdr:rowOff>48895</xdr:rowOff>
    </xdr:from>
    <xdr:to>
      <xdr:col>6</xdr:col>
      <xdr:colOff>452120</xdr:colOff>
      <xdr:row>36</xdr:row>
      <xdr:rowOff>327025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27320" y="14481175"/>
          <a:ext cx="380365" cy="27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</xdr:colOff>
      <xdr:row>37</xdr:row>
      <xdr:rowOff>145415</xdr:rowOff>
    </xdr:from>
    <xdr:to>
      <xdr:col>6</xdr:col>
      <xdr:colOff>497205</xdr:colOff>
      <xdr:row>37</xdr:row>
      <xdr:rowOff>267970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0330" y="15008225"/>
          <a:ext cx="47244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38</xdr:row>
      <xdr:rowOff>59055</xdr:rowOff>
    </xdr:from>
    <xdr:to>
      <xdr:col>6</xdr:col>
      <xdr:colOff>401320</xdr:colOff>
      <xdr:row>38</xdr:row>
      <xdr:rowOff>410210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3515" y="15352395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39</xdr:row>
      <xdr:rowOff>47625</xdr:rowOff>
    </xdr:from>
    <xdr:to>
      <xdr:col>6</xdr:col>
      <xdr:colOff>352425</xdr:colOff>
      <xdr:row>39</xdr:row>
      <xdr:rowOff>370205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0495" y="15771495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40</xdr:row>
      <xdr:rowOff>128905</xdr:rowOff>
    </xdr:from>
    <xdr:to>
      <xdr:col>6</xdr:col>
      <xdr:colOff>464185</xdr:colOff>
      <xdr:row>40</xdr:row>
      <xdr:rowOff>351790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6535" y="1628330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41</xdr:row>
      <xdr:rowOff>28575</xdr:rowOff>
    </xdr:from>
    <xdr:to>
      <xdr:col>6</xdr:col>
      <xdr:colOff>266065</xdr:colOff>
      <xdr:row>42</xdr:row>
      <xdr:rowOff>0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4785" y="16613505"/>
          <a:ext cx="156845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42</xdr:row>
      <xdr:rowOff>142875</xdr:rowOff>
    </xdr:from>
    <xdr:to>
      <xdr:col>6</xdr:col>
      <xdr:colOff>459105</xdr:colOff>
      <xdr:row>42</xdr:row>
      <xdr:rowOff>237490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7790" y="17158335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43</xdr:row>
      <xdr:rowOff>60325</xdr:rowOff>
    </xdr:from>
    <xdr:to>
      <xdr:col>6</xdr:col>
      <xdr:colOff>408305</xdr:colOff>
      <xdr:row>43</xdr:row>
      <xdr:rowOff>339725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3035" y="17506315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44</xdr:row>
      <xdr:rowOff>39370</xdr:rowOff>
    </xdr:from>
    <xdr:to>
      <xdr:col>6</xdr:col>
      <xdr:colOff>332740</xdr:colOff>
      <xdr:row>44</xdr:row>
      <xdr:rowOff>423545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3990" y="17915890"/>
          <a:ext cx="23431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45</xdr:row>
      <xdr:rowOff>107950</xdr:rowOff>
    </xdr:from>
    <xdr:to>
      <xdr:col>6</xdr:col>
      <xdr:colOff>373380</xdr:colOff>
      <xdr:row>45</xdr:row>
      <xdr:rowOff>367665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1841500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46</xdr:row>
      <xdr:rowOff>130175</xdr:rowOff>
    </xdr:from>
    <xdr:to>
      <xdr:col>6</xdr:col>
      <xdr:colOff>348615</xdr:colOff>
      <xdr:row>46</xdr:row>
      <xdr:rowOff>306070</xdr:rowOff>
    </xdr:to>
    <xdr:pic>
      <xdr:nvPicPr>
        <xdr:cNvPr id="95" name="Picture 1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5241290" y="18867755"/>
          <a:ext cx="262890" cy="1758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140335</xdr:colOff>
      <xdr:row>49</xdr:row>
      <xdr:rowOff>78105</xdr:rowOff>
    </xdr:from>
    <xdr:to>
      <xdr:col>6</xdr:col>
      <xdr:colOff>491490</xdr:colOff>
      <xdr:row>49</xdr:row>
      <xdr:rowOff>369570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20107275"/>
          <a:ext cx="35115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52</xdr:row>
      <xdr:rowOff>19050</xdr:rowOff>
    </xdr:from>
    <xdr:to>
      <xdr:col>6</xdr:col>
      <xdr:colOff>400050</xdr:colOff>
      <xdr:row>52</xdr:row>
      <xdr:rowOff>361950</xdr:rowOff>
    </xdr:to>
    <xdr:pic>
      <xdr:nvPicPr>
        <xdr:cNvPr id="97" name="Picture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5179695" y="21339810"/>
          <a:ext cx="375920" cy="342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55</xdr:row>
      <xdr:rowOff>27305</xdr:rowOff>
    </xdr:from>
    <xdr:to>
      <xdr:col>6</xdr:col>
      <xdr:colOff>359410</xdr:colOff>
      <xdr:row>55</xdr:row>
      <xdr:rowOff>411480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3990" y="22639655"/>
          <a:ext cx="26098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58</xdr:row>
      <xdr:rowOff>166370</xdr:rowOff>
    </xdr:from>
    <xdr:to>
      <xdr:col>6</xdr:col>
      <xdr:colOff>451485</xdr:colOff>
      <xdr:row>58</xdr:row>
      <xdr:rowOff>273685</xdr:rowOff>
    </xdr:to>
    <xdr:pic>
      <xdr:nvPicPr>
        <xdr:cNvPr id="99" name="Picture 3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5253990" y="24070310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50800</xdr:colOff>
      <xdr:row>59</xdr:row>
      <xdr:rowOff>128905</xdr:rowOff>
    </xdr:from>
    <xdr:to>
      <xdr:col>6</xdr:col>
      <xdr:colOff>461645</xdr:colOff>
      <xdr:row>59</xdr:row>
      <xdr:rowOff>243205</xdr:rowOff>
    </xdr:to>
    <xdr:pic>
      <xdr:nvPicPr>
        <xdr:cNvPr id="100" name="Picture 3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5206365" y="24463375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61</xdr:row>
      <xdr:rowOff>10160</xdr:rowOff>
    </xdr:from>
    <xdr:to>
      <xdr:col>6</xdr:col>
      <xdr:colOff>325755</xdr:colOff>
      <xdr:row>61</xdr:row>
      <xdr:rowOff>377825</xdr:rowOff>
    </xdr:to>
    <xdr:pic>
      <xdr:nvPicPr>
        <xdr:cNvPr id="101" name="Picture 2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5223510" y="25205690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60</xdr:row>
      <xdr:rowOff>28575</xdr:rowOff>
    </xdr:from>
    <xdr:to>
      <xdr:col>6</xdr:col>
      <xdr:colOff>559435</xdr:colOff>
      <xdr:row>60</xdr:row>
      <xdr:rowOff>323850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3990" y="2479357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159385</xdr:colOff>
      <xdr:row>63</xdr:row>
      <xdr:rowOff>131445</xdr:rowOff>
    </xdr:from>
    <xdr:to>
      <xdr:col>6</xdr:col>
      <xdr:colOff>492760</xdr:colOff>
      <xdr:row>63</xdr:row>
      <xdr:rowOff>377190</xdr:rowOff>
    </xdr:to>
    <xdr:pic>
      <xdr:nvPicPr>
        <xdr:cNvPr id="103" name="Picture 80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314950" y="26188035"/>
          <a:ext cx="333375" cy="2457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99060</xdr:colOff>
      <xdr:row>62</xdr:row>
      <xdr:rowOff>155575</xdr:rowOff>
    </xdr:from>
    <xdr:to>
      <xdr:col>6</xdr:col>
      <xdr:colOff>523240</xdr:colOff>
      <xdr:row>62</xdr:row>
      <xdr:rowOff>380365</xdr:rowOff>
    </xdr:to>
    <xdr:pic>
      <xdr:nvPicPr>
        <xdr:cNvPr id="104" name="Picture 6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5254625" y="25781635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77470</xdr:colOff>
      <xdr:row>66</xdr:row>
      <xdr:rowOff>92075</xdr:rowOff>
    </xdr:from>
    <xdr:to>
      <xdr:col>6</xdr:col>
      <xdr:colOff>464185</xdr:colOff>
      <xdr:row>66</xdr:row>
      <xdr:rowOff>382905</xdr:rowOff>
    </xdr:to>
    <xdr:pic>
      <xdr:nvPicPr>
        <xdr:cNvPr id="105" name="Picture 8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5233035" y="27440255"/>
          <a:ext cx="386715" cy="2908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69</xdr:row>
      <xdr:rowOff>123825</xdr:rowOff>
    </xdr:from>
    <xdr:to>
      <xdr:col>6</xdr:col>
      <xdr:colOff>511810</xdr:colOff>
      <xdr:row>69</xdr:row>
      <xdr:rowOff>361950</xdr:rowOff>
    </xdr:to>
    <xdr:pic>
      <xdr:nvPicPr>
        <xdr:cNvPr id="106" name="Picture 74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5211445" y="2876359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70</xdr:row>
      <xdr:rowOff>160020</xdr:rowOff>
    </xdr:from>
    <xdr:to>
      <xdr:col>6</xdr:col>
      <xdr:colOff>542925</xdr:colOff>
      <xdr:row>70</xdr:row>
      <xdr:rowOff>363220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4620" y="2923032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71</xdr:row>
      <xdr:rowOff>113030</xdr:rowOff>
    </xdr:from>
    <xdr:to>
      <xdr:col>6</xdr:col>
      <xdr:colOff>518160</xdr:colOff>
      <xdr:row>71</xdr:row>
      <xdr:rowOff>274955</xdr:rowOff>
    </xdr:to>
    <xdr:pic>
      <xdr:nvPicPr>
        <xdr:cNvPr id="108" name="Picture 6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5190490" y="2961386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72</xdr:row>
      <xdr:rowOff>125095</xdr:rowOff>
    </xdr:from>
    <xdr:to>
      <xdr:col>6</xdr:col>
      <xdr:colOff>514350</xdr:colOff>
      <xdr:row>72</xdr:row>
      <xdr:rowOff>309880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5570" y="30056455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74</xdr:row>
      <xdr:rowOff>10160</xdr:rowOff>
    </xdr:from>
    <xdr:to>
      <xdr:col>6</xdr:col>
      <xdr:colOff>403225</xdr:colOff>
      <xdr:row>74</xdr:row>
      <xdr:rowOff>349885</xdr:rowOff>
    </xdr:to>
    <xdr:pic>
      <xdr:nvPicPr>
        <xdr:cNvPr id="110" name="Picture 68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5307965" y="30802580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73</xdr:row>
      <xdr:rowOff>55245</xdr:rowOff>
    </xdr:from>
    <xdr:to>
      <xdr:col>6</xdr:col>
      <xdr:colOff>340360</xdr:colOff>
      <xdr:row>74</xdr:row>
      <xdr:rowOff>13970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6855" y="30417135"/>
          <a:ext cx="179070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75</xdr:row>
      <xdr:rowOff>50165</xdr:rowOff>
    </xdr:from>
    <xdr:to>
      <xdr:col>6</xdr:col>
      <xdr:colOff>379730</xdr:colOff>
      <xdr:row>75</xdr:row>
      <xdr:rowOff>379730</xdr:rowOff>
    </xdr:to>
    <xdr:pic>
      <xdr:nvPicPr>
        <xdr:cNvPr id="112" name="Picture 6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5306695" y="31273115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76</xdr:row>
      <xdr:rowOff>92710</xdr:rowOff>
    </xdr:from>
    <xdr:to>
      <xdr:col>6</xdr:col>
      <xdr:colOff>571500</xdr:colOff>
      <xdr:row>76</xdr:row>
      <xdr:rowOff>254635</xdr:rowOff>
    </xdr:to>
    <xdr:pic>
      <xdr:nvPicPr>
        <xdr:cNvPr id="113" name="Picture 60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5243830" y="3174619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14</xdr:row>
      <xdr:rowOff>28575</xdr:rowOff>
    </xdr:from>
    <xdr:to>
      <xdr:col>6</xdr:col>
      <xdr:colOff>348615</xdr:colOff>
      <xdr:row>14</xdr:row>
      <xdr:rowOff>409575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7490" y="4989195"/>
          <a:ext cx="18669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77</xdr:row>
      <xdr:rowOff>65405</xdr:rowOff>
    </xdr:from>
    <xdr:to>
      <xdr:col>6</xdr:col>
      <xdr:colOff>455295</xdr:colOff>
      <xdr:row>77</xdr:row>
      <xdr:rowOff>389890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4150" y="3214941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78</xdr:row>
      <xdr:rowOff>100965</xdr:rowOff>
    </xdr:from>
    <xdr:to>
      <xdr:col>6</xdr:col>
      <xdr:colOff>448310</xdr:colOff>
      <xdr:row>78</xdr:row>
      <xdr:rowOff>394335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4945" y="3261550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79</xdr:row>
      <xdr:rowOff>92075</xdr:rowOff>
    </xdr:from>
    <xdr:to>
      <xdr:col>6</xdr:col>
      <xdr:colOff>498475</xdr:colOff>
      <xdr:row>79</xdr:row>
      <xdr:rowOff>339725</xdr:rowOff>
    </xdr:to>
    <xdr:pic>
      <xdr:nvPicPr>
        <xdr:cNvPr id="119" name="Picture 7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5179695" y="33037145"/>
          <a:ext cx="47434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31750</xdr:colOff>
      <xdr:row>82</xdr:row>
      <xdr:rowOff>39370</xdr:rowOff>
    </xdr:from>
    <xdr:to>
      <xdr:col>6</xdr:col>
      <xdr:colOff>501015</xdr:colOff>
      <xdr:row>82</xdr:row>
      <xdr:rowOff>380365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187315" y="34276030"/>
          <a:ext cx="46926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83</xdr:row>
      <xdr:rowOff>69850</xdr:rowOff>
    </xdr:from>
    <xdr:to>
      <xdr:col>6</xdr:col>
      <xdr:colOff>517525</xdr:colOff>
      <xdr:row>83</xdr:row>
      <xdr:rowOff>367665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211445" y="34737040"/>
          <a:ext cx="46164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84</xdr:row>
      <xdr:rowOff>37465</xdr:rowOff>
    </xdr:from>
    <xdr:to>
      <xdr:col>6</xdr:col>
      <xdr:colOff>389890</xdr:colOff>
      <xdr:row>84</xdr:row>
      <xdr:rowOff>396875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5740" y="35135185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91</xdr:row>
      <xdr:rowOff>95250</xdr:rowOff>
    </xdr:from>
    <xdr:to>
      <xdr:col>6</xdr:col>
      <xdr:colOff>527685</xdr:colOff>
      <xdr:row>91</xdr:row>
      <xdr:rowOff>327025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080" y="38202870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95</xdr:row>
      <xdr:rowOff>59690</xdr:rowOff>
    </xdr:from>
    <xdr:to>
      <xdr:col>6</xdr:col>
      <xdr:colOff>352425</xdr:colOff>
      <xdr:row>95</xdr:row>
      <xdr:rowOff>422910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39885620"/>
          <a:ext cx="230505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98</xdr:row>
      <xdr:rowOff>0</xdr:rowOff>
    </xdr:from>
    <xdr:to>
      <xdr:col>6</xdr:col>
      <xdr:colOff>480695</xdr:colOff>
      <xdr:row>99</xdr:row>
      <xdr:rowOff>0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9540" y="41117520"/>
          <a:ext cx="426720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97</xdr:row>
      <xdr:rowOff>83820</xdr:rowOff>
    </xdr:from>
    <xdr:to>
      <xdr:col>6</xdr:col>
      <xdr:colOff>384810</xdr:colOff>
      <xdr:row>97</xdr:row>
      <xdr:rowOff>382270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3515" y="40770810"/>
          <a:ext cx="27686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87</xdr:row>
      <xdr:rowOff>90805</xdr:rowOff>
    </xdr:from>
    <xdr:to>
      <xdr:col>6</xdr:col>
      <xdr:colOff>439420</xdr:colOff>
      <xdr:row>87</xdr:row>
      <xdr:rowOff>336550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2240" y="36476305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96</xdr:row>
      <xdr:rowOff>48895</xdr:rowOff>
    </xdr:from>
    <xdr:to>
      <xdr:col>6</xdr:col>
      <xdr:colOff>468630</xdr:colOff>
      <xdr:row>96</xdr:row>
      <xdr:rowOff>347345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4785" y="40305355"/>
          <a:ext cx="35941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165735</xdr:colOff>
      <xdr:row>100</xdr:row>
      <xdr:rowOff>27940</xdr:rowOff>
    </xdr:from>
    <xdr:to>
      <xdr:col>6</xdr:col>
      <xdr:colOff>350520</xdr:colOff>
      <xdr:row>100</xdr:row>
      <xdr:rowOff>384175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1300" y="42006520"/>
          <a:ext cx="18478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160655</xdr:colOff>
      <xdr:row>104</xdr:row>
      <xdr:rowOff>34925</xdr:rowOff>
    </xdr:from>
    <xdr:to>
      <xdr:col>6</xdr:col>
      <xdr:colOff>498475</xdr:colOff>
      <xdr:row>104</xdr:row>
      <xdr:rowOff>339090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6220" y="43735625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107</xdr:row>
      <xdr:rowOff>81280</xdr:rowOff>
    </xdr:from>
    <xdr:to>
      <xdr:col>6</xdr:col>
      <xdr:colOff>511810</xdr:colOff>
      <xdr:row>107</xdr:row>
      <xdr:rowOff>367030</xdr:rowOff>
    </xdr:to>
    <xdr:pic>
      <xdr:nvPicPr>
        <xdr:cNvPr id="137" name="Picture 64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5201285" y="45073570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108</xdr:row>
      <xdr:rowOff>27305</xdr:rowOff>
    </xdr:from>
    <xdr:to>
      <xdr:col>6</xdr:col>
      <xdr:colOff>297815</xdr:colOff>
      <xdr:row>109</xdr:row>
      <xdr:rowOff>4022</xdr:rowOff>
    </xdr:to>
    <xdr:pic>
      <xdr:nvPicPr>
        <xdr:cNvPr id="138" name="Picture 65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5272405" y="45450125"/>
          <a:ext cx="180975" cy="407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109</xdr:row>
      <xdr:rowOff>48260</xdr:rowOff>
    </xdr:from>
    <xdr:to>
      <xdr:col>6</xdr:col>
      <xdr:colOff>370840</xdr:colOff>
      <xdr:row>109</xdr:row>
      <xdr:rowOff>316230</xdr:rowOff>
    </xdr:to>
    <xdr:pic>
      <xdr:nvPicPr>
        <xdr:cNvPr id="139" name="Picture 66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5265420" y="45901610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156845</xdr:colOff>
      <xdr:row>110</xdr:row>
      <xdr:rowOff>123190</xdr:rowOff>
    </xdr:from>
    <xdr:to>
      <xdr:col>6</xdr:col>
      <xdr:colOff>417195</xdr:colOff>
      <xdr:row>110</xdr:row>
      <xdr:rowOff>327025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2410" y="4640707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111</xdr:row>
      <xdr:rowOff>42545</xdr:rowOff>
    </xdr:from>
    <xdr:to>
      <xdr:col>6</xdr:col>
      <xdr:colOff>478790</xdr:colOff>
      <xdr:row>111</xdr:row>
      <xdr:rowOff>347980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115" y="46756955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14</xdr:row>
      <xdr:rowOff>47625</xdr:rowOff>
    </xdr:from>
    <xdr:to>
      <xdr:col>4</xdr:col>
      <xdr:colOff>733425</xdr:colOff>
      <xdr:row>14</xdr:row>
      <xdr:rowOff>402112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64610" y="5008245"/>
          <a:ext cx="390525" cy="35433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15</xdr:row>
      <xdr:rowOff>66675</xdr:rowOff>
    </xdr:from>
    <xdr:to>
      <xdr:col>6</xdr:col>
      <xdr:colOff>493339</xdr:colOff>
      <xdr:row>15</xdr:row>
      <xdr:rowOff>304800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193665" y="5457825"/>
          <a:ext cx="454660" cy="2381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16</xdr:row>
      <xdr:rowOff>19050</xdr:rowOff>
    </xdr:from>
    <xdr:to>
      <xdr:col>6</xdr:col>
      <xdr:colOff>466724</xdr:colOff>
      <xdr:row>16</xdr:row>
      <xdr:rowOff>330592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203190" y="5840730"/>
          <a:ext cx="418465" cy="31115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18</xdr:row>
      <xdr:rowOff>9525</xdr:rowOff>
    </xdr:from>
    <xdr:to>
      <xdr:col>6</xdr:col>
      <xdr:colOff>371474</xdr:colOff>
      <xdr:row>18</xdr:row>
      <xdr:rowOff>379261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290" y="6692265"/>
          <a:ext cx="2851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17</xdr:row>
      <xdr:rowOff>57151</xdr:rowOff>
    </xdr:from>
    <xdr:to>
      <xdr:col>6</xdr:col>
      <xdr:colOff>419100</xdr:colOff>
      <xdr:row>17</xdr:row>
      <xdr:rowOff>414237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0340" y="6309360"/>
          <a:ext cx="314325" cy="35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57150</xdr:rowOff>
    </xdr:from>
    <xdr:to>
      <xdr:col>6</xdr:col>
      <xdr:colOff>468942</xdr:colOff>
      <xdr:row>20</xdr:row>
      <xdr:rowOff>380974</xdr:rowOff>
    </xdr:to>
    <xdr:pic>
      <xdr:nvPicPr>
        <xdr:cNvPr id="148" name="Picture 22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5231765" y="7600950"/>
          <a:ext cx="392430" cy="3232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125859</xdr:colOff>
      <xdr:row>21</xdr:row>
      <xdr:rowOff>85725</xdr:rowOff>
    </xdr:from>
    <xdr:to>
      <xdr:col>6</xdr:col>
      <xdr:colOff>388142</xdr:colOff>
      <xdr:row>21</xdr:row>
      <xdr:rowOff>343420</xdr:rowOff>
    </xdr:to>
    <xdr:pic>
      <xdr:nvPicPr>
        <xdr:cNvPr id="149" name="Picture 23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281295" y="8060055"/>
          <a:ext cx="262255" cy="2571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24</xdr:row>
      <xdr:rowOff>76200</xdr:rowOff>
    </xdr:from>
    <xdr:to>
      <xdr:col>6</xdr:col>
      <xdr:colOff>357533</xdr:colOff>
      <xdr:row>24</xdr:row>
      <xdr:rowOff>333895</xdr:rowOff>
    </xdr:to>
    <xdr:pic>
      <xdr:nvPicPr>
        <xdr:cNvPr id="150" name="Picture 23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250815" y="9342120"/>
          <a:ext cx="262255" cy="2571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23</xdr:row>
      <xdr:rowOff>85725</xdr:rowOff>
    </xdr:from>
    <xdr:to>
      <xdr:col>6</xdr:col>
      <xdr:colOff>471488</xdr:colOff>
      <xdr:row>23</xdr:row>
      <xdr:rowOff>419100</xdr:rowOff>
    </xdr:to>
    <xdr:pic>
      <xdr:nvPicPr>
        <xdr:cNvPr id="151" name="Picture 2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5212715" y="8921115"/>
          <a:ext cx="414020" cy="3333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26</xdr:row>
      <xdr:rowOff>19050</xdr:rowOff>
    </xdr:from>
    <xdr:to>
      <xdr:col>6</xdr:col>
      <xdr:colOff>482170</xdr:colOff>
      <xdr:row>26</xdr:row>
      <xdr:rowOff>357717</xdr:rowOff>
    </xdr:to>
    <xdr:pic>
      <xdr:nvPicPr>
        <xdr:cNvPr id="152" name="Picture 3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5222240" y="10146030"/>
          <a:ext cx="415290" cy="3384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54162</xdr:colOff>
      <xdr:row>27</xdr:row>
      <xdr:rowOff>62957</xdr:rowOff>
    </xdr:from>
    <xdr:to>
      <xdr:col>6</xdr:col>
      <xdr:colOff>350459</xdr:colOff>
      <xdr:row>27</xdr:row>
      <xdr:rowOff>348707</xdr:rowOff>
    </xdr:to>
    <xdr:pic>
      <xdr:nvPicPr>
        <xdr:cNvPr id="153" name="Picture 3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5209540" y="10620375"/>
          <a:ext cx="29591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54162</xdr:colOff>
      <xdr:row>30</xdr:row>
      <xdr:rowOff>62957</xdr:rowOff>
    </xdr:from>
    <xdr:to>
      <xdr:col>6</xdr:col>
      <xdr:colOff>350459</xdr:colOff>
      <xdr:row>30</xdr:row>
      <xdr:rowOff>348707</xdr:rowOff>
    </xdr:to>
    <xdr:pic>
      <xdr:nvPicPr>
        <xdr:cNvPr id="155" name="Picture 32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5209540" y="11911965"/>
          <a:ext cx="29591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19610</xdr:colOff>
      <xdr:row>29</xdr:row>
      <xdr:rowOff>80017</xdr:rowOff>
    </xdr:from>
    <xdr:to>
      <xdr:col>6</xdr:col>
      <xdr:colOff>423022</xdr:colOff>
      <xdr:row>29</xdr:row>
      <xdr:rowOff>336531</xdr:rowOff>
    </xdr:to>
    <xdr:pic>
      <xdr:nvPicPr>
        <xdr:cNvPr id="156" name="Picture 3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5174615" y="11498580"/>
          <a:ext cx="403860" cy="2559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171450</xdr:colOff>
      <xdr:row>51</xdr:row>
      <xdr:rowOff>77321</xdr:rowOff>
    </xdr:from>
    <xdr:to>
      <xdr:col>6</xdr:col>
      <xdr:colOff>507985</xdr:colOff>
      <xdr:row>51</xdr:row>
      <xdr:rowOff>385516</xdr:rowOff>
    </xdr:to>
    <xdr:pic>
      <xdr:nvPicPr>
        <xdr:cNvPr id="157" name="Picture 29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5327015" y="20967065"/>
          <a:ext cx="335915" cy="30861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138953</xdr:colOff>
      <xdr:row>50</xdr:row>
      <xdr:rowOff>28575</xdr:rowOff>
    </xdr:from>
    <xdr:to>
      <xdr:col>6</xdr:col>
      <xdr:colOff>502523</xdr:colOff>
      <xdr:row>50</xdr:row>
      <xdr:rowOff>361950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3995" y="20488275"/>
          <a:ext cx="36385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28574</xdr:colOff>
      <xdr:row>47</xdr:row>
      <xdr:rowOff>19176</xdr:rowOff>
    </xdr:from>
    <xdr:to>
      <xdr:col>6</xdr:col>
      <xdr:colOff>417427</xdr:colOff>
      <xdr:row>47</xdr:row>
      <xdr:rowOff>280145</xdr:rowOff>
    </xdr:to>
    <xdr:pic>
      <xdr:nvPicPr>
        <xdr:cNvPr id="159" name="Picture 17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5183505" y="19187160"/>
          <a:ext cx="389255" cy="2609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165802</xdr:colOff>
      <xdr:row>48</xdr:row>
      <xdr:rowOff>58087</xdr:rowOff>
    </xdr:from>
    <xdr:to>
      <xdr:col>6</xdr:col>
      <xdr:colOff>396499</xdr:colOff>
      <xdr:row>48</xdr:row>
      <xdr:rowOff>340247</xdr:rowOff>
    </xdr:to>
    <xdr:pic>
      <xdr:nvPicPr>
        <xdr:cNvPr id="160" name="Picture 1607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5321300" y="19656425"/>
          <a:ext cx="230505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54</xdr:row>
      <xdr:rowOff>77321</xdr:rowOff>
    </xdr:from>
    <xdr:to>
      <xdr:col>6</xdr:col>
      <xdr:colOff>469885</xdr:colOff>
      <xdr:row>54</xdr:row>
      <xdr:rowOff>385516</xdr:rowOff>
    </xdr:to>
    <xdr:pic>
      <xdr:nvPicPr>
        <xdr:cNvPr id="161" name="Picture 29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5288915" y="22258655"/>
          <a:ext cx="335915" cy="3086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53</xdr:row>
      <xdr:rowOff>85725</xdr:rowOff>
    </xdr:from>
    <xdr:to>
      <xdr:col>6</xdr:col>
      <xdr:colOff>400050</xdr:colOff>
      <xdr:row>53</xdr:row>
      <xdr:rowOff>349623</xdr:rowOff>
    </xdr:to>
    <xdr:pic>
      <xdr:nvPicPr>
        <xdr:cNvPr id="162" name="Picture 34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5222240" y="21837015"/>
          <a:ext cx="333375" cy="263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161926</xdr:colOff>
      <xdr:row>57</xdr:row>
      <xdr:rowOff>114300</xdr:rowOff>
    </xdr:from>
    <xdr:to>
      <xdr:col>6</xdr:col>
      <xdr:colOff>466726</xdr:colOff>
      <xdr:row>57</xdr:row>
      <xdr:rowOff>393433</xdr:rowOff>
    </xdr:to>
    <xdr:pic>
      <xdr:nvPicPr>
        <xdr:cNvPr id="163" name="Picture 2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5317490" y="23587710"/>
          <a:ext cx="30480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180417</xdr:colOff>
      <xdr:row>56</xdr:row>
      <xdr:rowOff>19050</xdr:rowOff>
    </xdr:from>
    <xdr:to>
      <xdr:col>6</xdr:col>
      <xdr:colOff>424335</xdr:colOff>
      <xdr:row>56</xdr:row>
      <xdr:rowOff>373439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5905" y="23061930"/>
          <a:ext cx="24384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107875</xdr:colOff>
      <xdr:row>65</xdr:row>
      <xdr:rowOff>116748</xdr:rowOff>
    </xdr:from>
    <xdr:to>
      <xdr:col>6</xdr:col>
      <xdr:colOff>452887</xdr:colOff>
      <xdr:row>65</xdr:row>
      <xdr:rowOff>378198</xdr:rowOff>
    </xdr:to>
    <xdr:pic>
      <xdr:nvPicPr>
        <xdr:cNvPr id="165" name="Picture 7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5262880" y="27033855"/>
          <a:ext cx="345440" cy="2616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</xdr:colOff>
      <xdr:row>64</xdr:row>
      <xdr:rowOff>56080</xdr:rowOff>
    </xdr:from>
    <xdr:to>
      <xdr:col>6</xdr:col>
      <xdr:colOff>452979</xdr:colOff>
      <xdr:row>64</xdr:row>
      <xdr:rowOff>333375</xdr:rowOff>
    </xdr:to>
    <xdr:pic>
      <xdr:nvPicPr>
        <xdr:cNvPr id="166" name="Picture 8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5231765" y="26543000"/>
          <a:ext cx="376555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107875</xdr:colOff>
      <xdr:row>68</xdr:row>
      <xdr:rowOff>116748</xdr:rowOff>
    </xdr:from>
    <xdr:to>
      <xdr:col>6</xdr:col>
      <xdr:colOff>452887</xdr:colOff>
      <xdr:row>68</xdr:row>
      <xdr:rowOff>378198</xdr:rowOff>
    </xdr:to>
    <xdr:pic>
      <xdr:nvPicPr>
        <xdr:cNvPr id="167" name="Picture 78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5262880" y="28325445"/>
          <a:ext cx="345440" cy="2616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104775</xdr:colOff>
      <xdr:row>67</xdr:row>
      <xdr:rowOff>38100</xdr:rowOff>
    </xdr:from>
    <xdr:to>
      <xdr:col>6</xdr:col>
      <xdr:colOff>581343</xdr:colOff>
      <xdr:row>67</xdr:row>
      <xdr:rowOff>400050</xdr:rowOff>
    </xdr:to>
    <xdr:pic>
      <xdr:nvPicPr>
        <xdr:cNvPr id="168" name="Picture 85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5260340" y="27816810"/>
          <a:ext cx="476250" cy="361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76201</xdr:colOff>
      <xdr:row>80</xdr:row>
      <xdr:rowOff>57150</xdr:rowOff>
    </xdr:from>
    <xdr:to>
      <xdr:col>6</xdr:col>
      <xdr:colOff>582961</xdr:colOff>
      <xdr:row>80</xdr:row>
      <xdr:rowOff>413658</xdr:rowOff>
    </xdr:to>
    <xdr:pic>
      <xdr:nvPicPr>
        <xdr:cNvPr id="169" name="Picture 77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5231765" y="33432750"/>
          <a:ext cx="506730" cy="3562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81</xdr:row>
      <xdr:rowOff>82922</xdr:rowOff>
    </xdr:from>
    <xdr:to>
      <xdr:col>6</xdr:col>
      <xdr:colOff>594754</xdr:colOff>
      <xdr:row>81</xdr:row>
      <xdr:rowOff>397247</xdr:rowOff>
    </xdr:to>
    <xdr:pic>
      <xdr:nvPicPr>
        <xdr:cNvPr id="170" name="Picture 78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5298440" y="33888680"/>
          <a:ext cx="451485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85</xdr:row>
      <xdr:rowOff>38100</xdr:rowOff>
    </xdr:from>
    <xdr:to>
      <xdr:col>6</xdr:col>
      <xdr:colOff>385669</xdr:colOff>
      <xdr:row>85</xdr:row>
      <xdr:rowOff>371475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8440" y="35566350"/>
          <a:ext cx="24257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148318</xdr:colOff>
      <xdr:row>86</xdr:row>
      <xdr:rowOff>68871</xdr:rowOff>
    </xdr:from>
    <xdr:to>
      <xdr:col>6</xdr:col>
      <xdr:colOff>401404</xdr:colOff>
      <xdr:row>86</xdr:row>
      <xdr:rowOff>416377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3520" y="36027360"/>
          <a:ext cx="25336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90</xdr:row>
      <xdr:rowOff>9525</xdr:rowOff>
    </xdr:from>
    <xdr:to>
      <xdr:col>6</xdr:col>
      <xdr:colOff>480060</xdr:colOff>
      <xdr:row>91</xdr:row>
      <xdr:rowOff>62230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9695" y="37686615"/>
          <a:ext cx="455930" cy="483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38661</xdr:colOff>
      <xdr:row>88</xdr:row>
      <xdr:rowOff>0</xdr:rowOff>
    </xdr:from>
    <xdr:to>
      <xdr:col>6</xdr:col>
      <xdr:colOff>471783</xdr:colOff>
      <xdr:row>88</xdr:row>
      <xdr:rowOff>302558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3665" y="36816030"/>
          <a:ext cx="43307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89</xdr:row>
      <xdr:rowOff>39061</xdr:rowOff>
    </xdr:from>
    <xdr:to>
      <xdr:col>6</xdr:col>
      <xdr:colOff>559682</xdr:colOff>
      <xdr:row>89</xdr:row>
      <xdr:rowOff>420061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290" y="37285295"/>
          <a:ext cx="47371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93</xdr:row>
      <xdr:rowOff>51548</xdr:rowOff>
    </xdr:from>
    <xdr:to>
      <xdr:col>6</xdr:col>
      <xdr:colOff>502532</xdr:colOff>
      <xdr:row>94</xdr:row>
      <xdr:rowOff>3923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4140" y="39016305"/>
          <a:ext cx="473710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56028</xdr:colOff>
      <xdr:row>92</xdr:row>
      <xdr:rowOff>0</xdr:rowOff>
    </xdr:from>
    <xdr:to>
      <xdr:col>6</xdr:col>
      <xdr:colOff>500909</xdr:colOff>
      <xdr:row>92</xdr:row>
      <xdr:rowOff>370916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1445" y="38534340"/>
          <a:ext cx="44450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101</xdr:row>
      <xdr:rowOff>47625</xdr:rowOff>
    </xdr:from>
    <xdr:to>
      <xdr:col>6</xdr:col>
      <xdr:colOff>422912</xdr:colOff>
      <xdr:row>102</xdr:row>
      <xdr:rowOff>12887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4640" y="42456735"/>
          <a:ext cx="20383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102</xdr:row>
      <xdr:rowOff>29631</xdr:rowOff>
    </xdr:from>
    <xdr:to>
      <xdr:col>6</xdr:col>
      <xdr:colOff>516739</xdr:colOff>
      <xdr:row>102</xdr:row>
      <xdr:rowOff>409575</xdr:rowOff>
    </xdr:to>
    <xdr:pic>
      <xdr:nvPicPr>
        <xdr:cNvPr id="186" name="图片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8915" y="42868850"/>
          <a:ext cx="382905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117656</xdr:colOff>
      <xdr:row>103</xdr:row>
      <xdr:rowOff>21249</xdr:rowOff>
    </xdr:from>
    <xdr:to>
      <xdr:col>6</xdr:col>
      <xdr:colOff>509451</xdr:colOff>
      <xdr:row>103</xdr:row>
      <xdr:rowOff>380024</xdr:rowOff>
    </xdr:to>
    <xdr:pic>
      <xdr:nvPicPr>
        <xdr:cNvPr id="187" name="图片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273040" y="43291125"/>
          <a:ext cx="39179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159386</xdr:colOff>
      <xdr:row>106</xdr:row>
      <xdr:rowOff>81655</xdr:rowOff>
    </xdr:from>
    <xdr:to>
      <xdr:col>6</xdr:col>
      <xdr:colOff>535941</xdr:colOff>
      <xdr:row>106</xdr:row>
      <xdr:rowOff>348990</xdr:rowOff>
    </xdr:to>
    <xdr:pic>
      <xdr:nvPicPr>
        <xdr:cNvPr id="188" name="图片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314950" y="4464304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105</xdr:row>
      <xdr:rowOff>19050</xdr:rowOff>
    </xdr:from>
    <xdr:to>
      <xdr:col>6</xdr:col>
      <xdr:colOff>515620</xdr:colOff>
      <xdr:row>105</xdr:row>
      <xdr:rowOff>396240</xdr:rowOff>
    </xdr:to>
    <xdr:pic>
      <xdr:nvPicPr>
        <xdr:cNvPr id="189" name="图片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0815" y="44150280"/>
          <a:ext cx="420370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104776</xdr:colOff>
      <xdr:row>99</xdr:row>
      <xdr:rowOff>0</xdr:rowOff>
    </xdr:from>
    <xdr:to>
      <xdr:col>6</xdr:col>
      <xdr:colOff>523876</xdr:colOff>
      <xdr:row>100</xdr:row>
      <xdr:rowOff>0</xdr:rowOff>
    </xdr:to>
    <xdr:pic>
      <xdr:nvPicPr>
        <xdr:cNvPr id="190" name="图片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0340" y="41548050"/>
          <a:ext cx="419100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43</xdr:col>
      <xdr:colOff>615095</xdr:colOff>
      <xdr:row>24</xdr:row>
      <xdr:rowOff>409038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9057600" y="5391150"/>
          <a:ext cx="7472680" cy="4283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102870</xdr:colOff>
      <xdr:row>7</xdr:row>
      <xdr:rowOff>66040</xdr:rowOff>
    </xdr:from>
    <xdr:to>
      <xdr:col>6</xdr:col>
      <xdr:colOff>353695</xdr:colOff>
      <xdr:row>7</xdr:row>
      <xdr:rowOff>426085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7780" y="1614805"/>
          <a:ext cx="25082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</xdr:row>
      <xdr:rowOff>39370</xdr:rowOff>
    </xdr:from>
    <xdr:to>
      <xdr:col>6</xdr:col>
      <xdr:colOff>403860</xdr:colOff>
      <xdr:row>8</xdr:row>
      <xdr:rowOff>388620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585" y="2018665"/>
          <a:ext cx="33718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</xdr:row>
      <xdr:rowOff>59690</xdr:rowOff>
    </xdr:from>
    <xdr:to>
      <xdr:col>6</xdr:col>
      <xdr:colOff>236855</xdr:colOff>
      <xdr:row>10</xdr:row>
      <xdr:rowOff>8890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790" y="2469515"/>
          <a:ext cx="180975" cy="37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10</xdr:row>
      <xdr:rowOff>92075</xdr:rowOff>
    </xdr:from>
    <xdr:to>
      <xdr:col>6</xdr:col>
      <xdr:colOff>388620</xdr:colOff>
      <xdr:row>10</xdr:row>
      <xdr:rowOff>407670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2860" y="2932430"/>
          <a:ext cx="280670" cy="315595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11</xdr:row>
      <xdr:rowOff>48895</xdr:rowOff>
    </xdr:from>
    <xdr:to>
      <xdr:col>6</xdr:col>
      <xdr:colOff>292735</xdr:colOff>
      <xdr:row>12</xdr:row>
      <xdr:rowOff>8255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1425" y="3319780"/>
          <a:ext cx="23622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91440</xdr:rowOff>
    </xdr:from>
    <xdr:to>
      <xdr:col>6</xdr:col>
      <xdr:colOff>506730</xdr:colOff>
      <xdr:row>12</xdr:row>
      <xdr:rowOff>388620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790" y="3792855"/>
          <a:ext cx="45085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49530</xdr:rowOff>
    </xdr:from>
    <xdr:to>
      <xdr:col>6</xdr:col>
      <xdr:colOff>399415</xdr:colOff>
      <xdr:row>13</xdr:row>
      <xdr:rowOff>362585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3335" y="4181475"/>
          <a:ext cx="30099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14</xdr:row>
      <xdr:rowOff>53975</xdr:rowOff>
    </xdr:from>
    <xdr:to>
      <xdr:col>6</xdr:col>
      <xdr:colOff>448310</xdr:colOff>
      <xdr:row>14</xdr:row>
      <xdr:rowOff>367030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3015" y="4616450"/>
          <a:ext cx="37020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15</xdr:row>
      <xdr:rowOff>19050</xdr:rowOff>
    </xdr:from>
    <xdr:to>
      <xdr:col>6</xdr:col>
      <xdr:colOff>443865</xdr:colOff>
      <xdr:row>15</xdr:row>
      <xdr:rowOff>396875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840" y="5012055"/>
          <a:ext cx="368935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16</xdr:row>
      <xdr:rowOff>85725</xdr:rowOff>
    </xdr:from>
    <xdr:to>
      <xdr:col>6</xdr:col>
      <xdr:colOff>433705</xdr:colOff>
      <xdr:row>17</xdr:row>
      <xdr:rowOff>6350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5509260"/>
          <a:ext cx="346075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55245</xdr:colOff>
      <xdr:row>17</xdr:row>
      <xdr:rowOff>150495</xdr:rowOff>
    </xdr:from>
    <xdr:to>
      <xdr:col>6</xdr:col>
      <xdr:colOff>516255</xdr:colOff>
      <xdr:row>17</xdr:row>
      <xdr:rowOff>335280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6004560"/>
          <a:ext cx="46101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109855</xdr:colOff>
      <xdr:row>18</xdr:row>
      <xdr:rowOff>146685</xdr:rowOff>
    </xdr:from>
    <xdr:to>
      <xdr:col>6</xdr:col>
      <xdr:colOff>395605</xdr:colOff>
      <xdr:row>19</xdr:row>
      <xdr:rowOff>4445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4765" y="6431280"/>
          <a:ext cx="28575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19</xdr:row>
      <xdr:rowOff>75565</xdr:rowOff>
    </xdr:from>
    <xdr:to>
      <xdr:col>6</xdr:col>
      <xdr:colOff>396875</xdr:colOff>
      <xdr:row>19</xdr:row>
      <xdr:rowOff>408305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585" y="6790690"/>
          <a:ext cx="330200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99060</xdr:rowOff>
    </xdr:from>
    <xdr:to>
      <xdr:col>6</xdr:col>
      <xdr:colOff>485140</xdr:colOff>
      <xdr:row>20</xdr:row>
      <xdr:rowOff>368300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5071110" y="7244715"/>
          <a:ext cx="408940" cy="2692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21</xdr:row>
      <xdr:rowOff>17780</xdr:rowOff>
    </xdr:from>
    <xdr:to>
      <xdr:col>6</xdr:col>
      <xdr:colOff>457835</xdr:colOff>
      <xdr:row>21</xdr:row>
      <xdr:rowOff>353695</xdr:rowOff>
    </xdr:to>
    <xdr:pic>
      <xdr:nvPicPr>
        <xdr:cNvPr id="16" name="Picture 4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5082540" y="7593965"/>
          <a:ext cx="370205" cy="3359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22</xdr:row>
      <xdr:rowOff>102870</xdr:rowOff>
    </xdr:from>
    <xdr:to>
      <xdr:col>6</xdr:col>
      <xdr:colOff>479425</xdr:colOff>
      <xdr:row>22</xdr:row>
      <xdr:rowOff>350520</xdr:rowOff>
    </xdr:to>
    <xdr:pic>
      <xdr:nvPicPr>
        <xdr:cNvPr id="17" name="Picture 8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5050790" y="8109585"/>
          <a:ext cx="42354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51435</xdr:colOff>
      <xdr:row>23</xdr:row>
      <xdr:rowOff>73025</xdr:rowOff>
    </xdr:from>
    <xdr:to>
      <xdr:col>6</xdr:col>
      <xdr:colOff>393065</xdr:colOff>
      <xdr:row>23</xdr:row>
      <xdr:rowOff>285750</xdr:rowOff>
    </xdr:to>
    <xdr:pic>
      <xdr:nvPicPr>
        <xdr:cNvPr id="19" name="Picture 89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5046345" y="8510270"/>
          <a:ext cx="341630" cy="212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24</xdr:row>
      <xdr:rowOff>76835</xdr:rowOff>
    </xdr:from>
    <xdr:to>
      <xdr:col>6</xdr:col>
      <xdr:colOff>476885</xdr:colOff>
      <xdr:row>24</xdr:row>
      <xdr:rowOff>360045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4130" y="8944610"/>
          <a:ext cx="367665" cy="28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25</xdr:row>
      <xdr:rowOff>48895</xdr:rowOff>
    </xdr:from>
    <xdr:to>
      <xdr:col>6</xdr:col>
      <xdr:colOff>469265</xdr:colOff>
      <xdr:row>25</xdr:row>
      <xdr:rowOff>313055</xdr:rowOff>
    </xdr:to>
    <xdr:pic>
      <xdr:nvPicPr>
        <xdr:cNvPr id="21" name="Picture 9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5114290" y="9347200"/>
          <a:ext cx="349885" cy="2641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132080</xdr:colOff>
      <xdr:row>26</xdr:row>
      <xdr:rowOff>36195</xdr:rowOff>
    </xdr:from>
    <xdr:to>
      <xdr:col>6</xdr:col>
      <xdr:colOff>352425</xdr:colOff>
      <xdr:row>26</xdr:row>
      <xdr:rowOff>330835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6990" y="9765030"/>
          <a:ext cx="220345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27</xdr:row>
      <xdr:rowOff>59690</xdr:rowOff>
    </xdr:from>
    <xdr:to>
      <xdr:col>6</xdr:col>
      <xdr:colOff>236855</xdr:colOff>
      <xdr:row>27</xdr:row>
      <xdr:rowOff>59690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790" y="1021905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</xdr:row>
      <xdr:rowOff>48260</xdr:rowOff>
    </xdr:from>
    <xdr:to>
      <xdr:col>6</xdr:col>
      <xdr:colOff>356235</xdr:colOff>
      <xdr:row>27</xdr:row>
      <xdr:rowOff>381000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585" y="10207625"/>
          <a:ext cx="289560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28</xdr:row>
      <xdr:rowOff>49530</xdr:rowOff>
    </xdr:from>
    <xdr:to>
      <xdr:col>6</xdr:col>
      <xdr:colOff>400685</xdr:colOff>
      <xdr:row>28</xdr:row>
      <xdr:rowOff>391795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2380" y="10639425"/>
          <a:ext cx="32321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17780</xdr:rowOff>
    </xdr:from>
    <xdr:to>
      <xdr:col>6</xdr:col>
      <xdr:colOff>314960</xdr:colOff>
      <xdr:row>29</xdr:row>
      <xdr:rowOff>396875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2380" y="11038205"/>
          <a:ext cx="23749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30</xdr:row>
      <xdr:rowOff>123825</xdr:rowOff>
    </xdr:from>
    <xdr:to>
      <xdr:col>6</xdr:col>
      <xdr:colOff>469265</xdr:colOff>
      <xdr:row>30</xdr:row>
      <xdr:rowOff>257175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2380" y="11574780"/>
          <a:ext cx="39179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32</xdr:row>
      <xdr:rowOff>97155</xdr:rowOff>
    </xdr:from>
    <xdr:to>
      <xdr:col>6</xdr:col>
      <xdr:colOff>429895</xdr:colOff>
      <xdr:row>32</xdr:row>
      <xdr:rowOff>368935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0315" y="12409170"/>
          <a:ext cx="36449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123825</xdr:rowOff>
    </xdr:from>
    <xdr:to>
      <xdr:col>6</xdr:col>
      <xdr:colOff>447675</xdr:colOff>
      <xdr:row>31</xdr:row>
      <xdr:rowOff>415290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1425" y="12005310"/>
          <a:ext cx="39116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33</xdr:row>
      <xdr:rowOff>38735</xdr:rowOff>
    </xdr:from>
    <xdr:to>
      <xdr:col>6</xdr:col>
      <xdr:colOff>318135</xdr:colOff>
      <xdr:row>33</xdr:row>
      <xdr:rowOff>424180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4925" y="12781280"/>
          <a:ext cx="198120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34</xdr:row>
      <xdr:rowOff>50800</xdr:rowOff>
    </xdr:from>
    <xdr:to>
      <xdr:col>6</xdr:col>
      <xdr:colOff>415290</xdr:colOff>
      <xdr:row>34</xdr:row>
      <xdr:rowOff>405765</xdr:rowOff>
    </xdr:to>
    <xdr:pic>
      <xdr:nvPicPr>
        <xdr:cNvPr id="32" name="Picture 63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5104130" y="13223875"/>
          <a:ext cx="306070" cy="3549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161925</xdr:colOff>
      <xdr:row>9</xdr:row>
      <xdr:rowOff>28575</xdr:rowOff>
    </xdr:from>
    <xdr:to>
      <xdr:col>6</xdr:col>
      <xdr:colOff>348615</xdr:colOff>
      <xdr:row>9</xdr:row>
      <xdr:rowOff>409575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6835" y="2438400"/>
          <a:ext cx="18669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151765</xdr:colOff>
      <xdr:row>34</xdr:row>
      <xdr:rowOff>50165</xdr:rowOff>
    </xdr:from>
    <xdr:to>
      <xdr:col>6</xdr:col>
      <xdr:colOff>410845</xdr:colOff>
      <xdr:row>34</xdr:row>
      <xdr:rowOff>318135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r:link="rId31"/>
        <a:stretch>
          <a:fillRect/>
        </a:stretch>
      </xdr:blipFill>
      <xdr:spPr>
        <a:xfrm>
          <a:off x="5146675" y="13223240"/>
          <a:ext cx="259080" cy="267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119380</xdr:colOff>
      <xdr:row>35</xdr:row>
      <xdr:rowOff>28575</xdr:rowOff>
    </xdr:from>
    <xdr:to>
      <xdr:col>6</xdr:col>
      <xdr:colOff>356870</xdr:colOff>
      <xdr:row>35</xdr:row>
      <xdr:rowOff>407670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4290" y="13632180"/>
          <a:ext cx="23749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7677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2694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8630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0535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3867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979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1487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0535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3867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5772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503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1487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6725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2440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8630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8630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2915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3392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5297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0060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9582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8630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7677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8630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3867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000;&#27431;&#39532;&#21487;&#39033;&#30446;-2022.5.7/&#20379;&#24212;&#21830;&#25512;&#3361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556;&#23389;&#20255;&#21457;&#36865;&#24320;&#21457;&#28165;&#21333;-2022.5.6/&#31119;&#30000;&#27431;&#39532;&#21487;-&#22806;&#36141;&#20214;&#24320;&#21457;&#30003;&#35831;&#21333;-2022.04.27&#65288;&#21556;&#23389;&#20255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2;&#21490;&#26723;&#26696;&#21450;&#25509;&#25910;&#35760;&#24405;/004.&#39134;&#31179;&#25509;&#25910;&#35760;&#24405;/&#20911;&#25964;&#20094;(089E014AEC56)/2021-09-26%2017_41_52/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>
        <row r="8">
          <cell r="C8" t="str">
            <v>SLT0010856</v>
          </cell>
          <cell r="D8" t="str">
            <v>驾驶员头枕骨架泡沫总成</v>
          </cell>
          <cell r="E8"/>
          <cell r="F8" t="str">
            <v>EA</v>
          </cell>
          <cell r="G8"/>
          <cell r="H8" t="str">
            <v>分总成</v>
          </cell>
          <cell r="I8" t="str">
            <v>ASSY</v>
          </cell>
          <cell r="J8"/>
          <cell r="K8" t="str">
            <v>河北外购</v>
          </cell>
          <cell r="L8"/>
          <cell r="M8"/>
          <cell r="N8">
            <v>1</v>
          </cell>
          <cell r="O8"/>
          <cell r="P8"/>
          <cell r="Q8"/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G9"/>
          <cell r="H9" t="str">
            <v>织物</v>
          </cell>
          <cell r="I9" t="str">
            <v>ASSY</v>
          </cell>
          <cell r="J9"/>
          <cell r="K9" t="str">
            <v>河北外购</v>
          </cell>
          <cell r="L9"/>
          <cell r="M9"/>
          <cell r="N9">
            <v>1</v>
          </cell>
          <cell r="O9"/>
          <cell r="P9"/>
          <cell r="Q9"/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G10"/>
          <cell r="H10" t="str">
            <v>织物</v>
          </cell>
          <cell r="I10" t="str">
            <v>ASSY</v>
          </cell>
          <cell r="J10"/>
          <cell r="K10" t="str">
            <v>河北外购</v>
          </cell>
          <cell r="L10"/>
          <cell r="M10"/>
          <cell r="N10">
            <v>1</v>
          </cell>
          <cell r="O10"/>
          <cell r="P10"/>
          <cell r="Q10"/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G11"/>
          <cell r="H11" t="str">
            <v>仿皮</v>
          </cell>
          <cell r="I11" t="str">
            <v>ASSY</v>
          </cell>
          <cell r="J11"/>
          <cell r="K11" t="str">
            <v>河北外购</v>
          </cell>
          <cell r="L11"/>
          <cell r="M11"/>
          <cell r="N11">
            <v>1</v>
          </cell>
          <cell r="O11"/>
          <cell r="P11"/>
          <cell r="Q11"/>
        </row>
        <row r="12">
          <cell r="C12" t="str">
            <v>SLT0010870</v>
          </cell>
          <cell r="D12" t="str">
            <v>靠背粘扣A</v>
          </cell>
          <cell r="E12"/>
          <cell r="F12" t="str">
            <v>EA</v>
          </cell>
          <cell r="G12"/>
          <cell r="H12" t="str">
            <v>塑料件</v>
          </cell>
          <cell r="I12" t="str">
            <v>尼龙    250*10</v>
          </cell>
          <cell r="J12"/>
          <cell r="K12" t="str">
            <v>河北外购</v>
          </cell>
          <cell r="L12"/>
          <cell r="M12"/>
          <cell r="N12">
            <v>2</v>
          </cell>
          <cell r="O12"/>
          <cell r="P12"/>
          <cell r="Q12"/>
        </row>
        <row r="13">
          <cell r="C13" t="str">
            <v>SLT0010871</v>
          </cell>
          <cell r="D13" t="str">
            <v>靠背粘扣B</v>
          </cell>
          <cell r="E13"/>
          <cell r="F13" t="str">
            <v>EA</v>
          </cell>
          <cell r="G13"/>
          <cell r="H13" t="str">
            <v>塑料件</v>
          </cell>
          <cell r="I13" t="str">
            <v>尼龙60*10</v>
          </cell>
          <cell r="J13"/>
          <cell r="K13" t="str">
            <v>河北外购</v>
          </cell>
          <cell r="L13"/>
          <cell r="M13"/>
          <cell r="N13">
            <v>2</v>
          </cell>
          <cell r="O13"/>
          <cell r="P13"/>
          <cell r="Q13"/>
        </row>
        <row r="14">
          <cell r="C14" t="str">
            <v>SLT0010965</v>
          </cell>
          <cell r="D14" t="str">
            <v>主驾靠背泡沫无纺布LH</v>
          </cell>
          <cell r="E14"/>
          <cell r="F14" t="str">
            <v>EA</v>
          </cell>
          <cell r="G14"/>
          <cell r="H14" t="str">
            <v>织物</v>
          </cell>
          <cell r="I14" t="str">
            <v>无纺布</v>
          </cell>
          <cell r="J14"/>
          <cell r="K14" t="str">
            <v>河北外购</v>
          </cell>
          <cell r="L14"/>
          <cell r="M14"/>
          <cell r="N14">
            <v>1</v>
          </cell>
          <cell r="O14"/>
          <cell r="P14"/>
          <cell r="Q14"/>
        </row>
        <row r="15">
          <cell r="C15" t="str">
            <v>SLT0011214</v>
          </cell>
          <cell r="D15" t="str">
            <v>主驾靠背泡沫无纺布RH</v>
          </cell>
          <cell r="E15"/>
          <cell r="F15" t="str">
            <v>EA</v>
          </cell>
          <cell r="G15"/>
          <cell r="H15" t="str">
            <v>织物</v>
          </cell>
          <cell r="I15" t="str">
            <v>无纺布</v>
          </cell>
          <cell r="J15"/>
          <cell r="K15" t="str">
            <v>河北外购</v>
          </cell>
          <cell r="L15"/>
          <cell r="M15"/>
          <cell r="N15">
            <v>1</v>
          </cell>
          <cell r="O15"/>
          <cell r="P15"/>
          <cell r="Q15"/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G16"/>
          <cell r="H16" t="str">
            <v>分总成</v>
          </cell>
          <cell r="I16" t="str">
            <v>ASSY</v>
          </cell>
          <cell r="J16"/>
          <cell r="K16" t="str">
            <v>河北外购</v>
          </cell>
          <cell r="L16"/>
          <cell r="M16"/>
          <cell r="N16">
            <v>1</v>
          </cell>
          <cell r="O16"/>
          <cell r="P16"/>
          <cell r="Q16"/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G17"/>
          <cell r="H17" t="str">
            <v>分总成</v>
          </cell>
          <cell r="I17" t="str">
            <v>ASSY</v>
          </cell>
          <cell r="J17"/>
          <cell r="K17" t="str">
            <v>河北外购</v>
          </cell>
          <cell r="L17"/>
          <cell r="M17"/>
          <cell r="N17">
            <v>1</v>
          </cell>
          <cell r="O17"/>
          <cell r="P17"/>
          <cell r="Q17"/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G18"/>
          <cell r="H18" t="str">
            <v>分总成</v>
          </cell>
          <cell r="I18" t="str">
            <v>ASSY</v>
          </cell>
          <cell r="J18"/>
          <cell r="K18" t="str">
            <v>河北外购</v>
          </cell>
          <cell r="L18"/>
          <cell r="M18"/>
          <cell r="N18">
            <v>1</v>
          </cell>
          <cell r="O18"/>
          <cell r="P18"/>
          <cell r="Q18"/>
        </row>
        <row r="19">
          <cell r="C19" t="str">
            <v>SLT0010873</v>
          </cell>
          <cell r="D19" t="str">
            <v>靠背加热垫总成</v>
          </cell>
          <cell r="E19"/>
          <cell r="F19" t="str">
            <v>EA</v>
          </cell>
          <cell r="G19"/>
          <cell r="H19" t="str">
            <v>分总成</v>
          </cell>
          <cell r="I19" t="str">
            <v>ASSY</v>
          </cell>
          <cell r="J19"/>
          <cell r="K19" t="str">
            <v>河北外购</v>
          </cell>
          <cell r="L19"/>
          <cell r="M19"/>
          <cell r="N19">
            <v>1</v>
          </cell>
          <cell r="O19"/>
          <cell r="P19"/>
          <cell r="Q19"/>
        </row>
        <row r="20">
          <cell r="C20" t="str">
            <v>SLT0010925</v>
          </cell>
          <cell r="D20" t="str">
            <v>左滑轨总成</v>
          </cell>
          <cell r="E20"/>
          <cell r="F20" t="str">
            <v>EA</v>
          </cell>
          <cell r="G20"/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  <cell r="L20"/>
          <cell r="M20"/>
          <cell r="N20">
            <v>1</v>
          </cell>
          <cell r="O20"/>
          <cell r="P20"/>
          <cell r="Q20"/>
        </row>
        <row r="21">
          <cell r="C21" t="str">
            <v>SLT0010926</v>
          </cell>
          <cell r="D21" t="str">
            <v>右滑轨总成</v>
          </cell>
          <cell r="E21"/>
          <cell r="F21" t="str">
            <v>EA</v>
          </cell>
          <cell r="G21"/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  <cell r="L21"/>
          <cell r="M21"/>
          <cell r="N21">
            <v>1</v>
          </cell>
          <cell r="O21"/>
          <cell r="P21"/>
          <cell r="Q21"/>
        </row>
        <row r="22">
          <cell r="C22" t="str">
            <v>SLT0010927</v>
          </cell>
          <cell r="D22" t="str">
            <v>滑轨解锁手把</v>
          </cell>
          <cell r="E22"/>
          <cell r="F22" t="str">
            <v>EA</v>
          </cell>
          <cell r="G22"/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  <cell r="L22"/>
          <cell r="M22"/>
          <cell r="N22">
            <v>1</v>
          </cell>
          <cell r="O22"/>
          <cell r="P22"/>
          <cell r="Q22"/>
        </row>
        <row r="23">
          <cell r="C23" t="str">
            <v>SLT0011308</v>
          </cell>
          <cell r="D23" t="str">
            <v>安全上挂钩</v>
          </cell>
          <cell r="E23"/>
          <cell r="F23" t="str">
            <v>EA</v>
          </cell>
          <cell r="G23"/>
          <cell r="H23" t="str">
            <v>钣金件</v>
          </cell>
          <cell r="I23" t="str">
            <v>SPFH590 3.0</v>
          </cell>
          <cell r="J23"/>
          <cell r="K23" t="str">
            <v>河北外购</v>
          </cell>
          <cell r="L23" t="str">
            <v>刘志富</v>
          </cell>
          <cell r="M23" t="str">
            <v>沧州智凯/泊头捷润</v>
          </cell>
          <cell r="N23">
            <v>1</v>
          </cell>
          <cell r="O23"/>
          <cell r="P23"/>
          <cell r="Q23"/>
        </row>
        <row r="24">
          <cell r="C24" t="str">
            <v>BFA0010084</v>
          </cell>
          <cell r="D24" t="str">
            <v>十字槽沉头螺钉</v>
          </cell>
          <cell r="E24"/>
          <cell r="F24" t="str">
            <v>EA</v>
          </cell>
          <cell r="G24"/>
          <cell r="H24" t="str">
            <v>标准件</v>
          </cell>
          <cell r="I24" t="str">
            <v>M6*16
4.8级</v>
          </cell>
          <cell r="J24"/>
          <cell r="K24" t="str">
            <v>河北外购</v>
          </cell>
          <cell r="L24" t="str">
            <v>刘志富</v>
          </cell>
          <cell r="M24" t="str">
            <v>常州上锐、北京三浦</v>
          </cell>
          <cell r="N24">
            <v>4</v>
          </cell>
          <cell r="O24"/>
          <cell r="P24"/>
          <cell r="Q24" t="str">
            <v>反馈李燕龙冯敬乾</v>
          </cell>
        </row>
        <row r="25">
          <cell r="C25" t="str">
            <v>SLT0010923</v>
          </cell>
          <cell r="D25" t="str">
            <v>二级解锁拉带</v>
          </cell>
          <cell r="E25"/>
          <cell r="F25" t="str">
            <v>EA</v>
          </cell>
          <cell r="G25"/>
          <cell r="H25" t="str">
            <v>织带</v>
          </cell>
          <cell r="I25" t="str">
            <v>织带</v>
          </cell>
          <cell r="J25"/>
          <cell r="K25" t="str">
            <v>河北外购</v>
          </cell>
          <cell r="L25"/>
          <cell r="M25"/>
          <cell r="N25">
            <v>1</v>
          </cell>
          <cell r="O25"/>
          <cell r="P25"/>
          <cell r="Q25"/>
        </row>
        <row r="26">
          <cell r="C26" t="str">
            <v>SLT0010924</v>
          </cell>
          <cell r="D26" t="str">
            <v>背板支撑块</v>
          </cell>
          <cell r="E26"/>
          <cell r="F26" t="str">
            <v>EA</v>
          </cell>
          <cell r="G26"/>
          <cell r="H26" t="str">
            <v>塑料件</v>
          </cell>
          <cell r="I26" t="str">
            <v>PP+GF30</v>
          </cell>
          <cell r="J26"/>
          <cell r="K26" t="str">
            <v>河北外购</v>
          </cell>
          <cell r="L26"/>
          <cell r="M26"/>
          <cell r="N26">
            <v>1</v>
          </cell>
          <cell r="O26"/>
          <cell r="P26"/>
          <cell r="Q26"/>
        </row>
        <row r="27">
          <cell r="C27" t="str">
            <v>SLT0010931</v>
          </cell>
          <cell r="D27" t="str">
            <v>安全带带扣总成</v>
          </cell>
          <cell r="E27"/>
          <cell r="F27" t="str">
            <v>EA</v>
          </cell>
          <cell r="G27"/>
          <cell r="H27" t="str">
            <v>分总成</v>
          </cell>
          <cell r="I27" t="str">
            <v>ASSY</v>
          </cell>
          <cell r="J27"/>
          <cell r="K27" t="str">
            <v>河北外购</v>
          </cell>
          <cell r="L27"/>
          <cell r="M27"/>
          <cell r="N27">
            <v>1</v>
          </cell>
          <cell r="O27"/>
          <cell r="P27"/>
          <cell r="Q27"/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G28"/>
          <cell r="H28" t="str">
            <v>织物</v>
          </cell>
          <cell r="I28" t="str">
            <v>无纺布</v>
          </cell>
          <cell r="J28"/>
          <cell r="K28" t="str">
            <v>河北外购</v>
          </cell>
          <cell r="L28"/>
          <cell r="M28"/>
          <cell r="N28">
            <v>1</v>
          </cell>
          <cell r="O28"/>
          <cell r="P28"/>
          <cell r="Q28"/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G29"/>
          <cell r="H29" t="str">
            <v>分总成</v>
          </cell>
          <cell r="I29" t="str">
            <v>ASSY</v>
          </cell>
          <cell r="J29"/>
          <cell r="K29" t="str">
            <v>河北外购</v>
          </cell>
          <cell r="L29"/>
          <cell r="M29"/>
          <cell r="N29">
            <v>1</v>
          </cell>
          <cell r="O29"/>
          <cell r="P29"/>
          <cell r="Q29"/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G30"/>
          <cell r="H30" t="str">
            <v>分总成</v>
          </cell>
          <cell r="I30" t="str">
            <v>ASSY</v>
          </cell>
          <cell r="J30"/>
          <cell r="K30" t="str">
            <v>河北外购</v>
          </cell>
          <cell r="L30"/>
          <cell r="M30"/>
          <cell r="N30">
            <v>1</v>
          </cell>
          <cell r="O30"/>
          <cell r="P30"/>
          <cell r="Q30"/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G31"/>
          <cell r="H31" t="str">
            <v>分总成</v>
          </cell>
          <cell r="I31" t="str">
            <v>ASSY</v>
          </cell>
          <cell r="J31"/>
          <cell r="K31" t="str">
            <v>河北外购</v>
          </cell>
          <cell r="L31"/>
          <cell r="M31"/>
          <cell r="N31">
            <v>1</v>
          </cell>
          <cell r="O31"/>
          <cell r="P31"/>
          <cell r="Q31"/>
        </row>
        <row r="32">
          <cell r="C32" t="str">
            <v>SLT0010992</v>
          </cell>
          <cell r="D32" t="str">
            <v>座垫加热垫总成</v>
          </cell>
          <cell r="E32"/>
          <cell r="F32" t="str">
            <v>EA</v>
          </cell>
          <cell r="G32"/>
          <cell r="H32"/>
          <cell r="I32"/>
          <cell r="J32"/>
          <cell r="K32" t="str">
            <v>安路普外购</v>
          </cell>
          <cell r="L32"/>
          <cell r="M32"/>
          <cell r="N32">
            <v>1</v>
          </cell>
          <cell r="O32"/>
          <cell r="P32"/>
          <cell r="Q32"/>
        </row>
        <row r="33">
          <cell r="C33" t="str">
            <v>Q40112</v>
          </cell>
          <cell r="D33" t="str">
            <v>平垫圈</v>
          </cell>
          <cell r="E33"/>
          <cell r="F33" t="str">
            <v>EA</v>
          </cell>
          <cell r="G33"/>
          <cell r="H33" t="str">
            <v>标准件</v>
          </cell>
          <cell r="I33" t="str">
            <v>Q235 2.5T</v>
          </cell>
          <cell r="J33"/>
          <cell r="K33" t="str">
            <v>河北外购</v>
          </cell>
          <cell r="L33" t="str">
            <v>刘志富</v>
          </cell>
          <cell r="M33" t="str">
            <v>常州上锐、北京三浦</v>
          </cell>
          <cell r="N33">
            <v>1</v>
          </cell>
          <cell r="O33"/>
          <cell r="P33"/>
          <cell r="Q33" t="str">
            <v>反馈李燕龙冯敬乾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G34"/>
          <cell r="H34" t="str">
            <v>钢丝</v>
          </cell>
          <cell r="I34" t="str">
            <v>Q235 φ6</v>
          </cell>
          <cell r="J34"/>
          <cell r="K34" t="str">
            <v>河北外购</v>
          </cell>
          <cell r="L34" t="str">
            <v>刘志富</v>
          </cell>
          <cell r="M34" t="str">
            <v>海兴中盛</v>
          </cell>
          <cell r="N34">
            <v>1</v>
          </cell>
          <cell r="O34"/>
          <cell r="P34"/>
          <cell r="Q34" t="str">
            <v>找第三方
模具费单算</v>
          </cell>
        </row>
        <row r="35">
          <cell r="C35" t="str">
            <v>SLT0010942</v>
          </cell>
          <cell r="D35" t="str">
            <v>主驾靠背一级调节解锁手柄</v>
          </cell>
          <cell r="E35"/>
          <cell r="F35" t="str">
            <v>EA</v>
          </cell>
          <cell r="G35"/>
          <cell r="H35" t="str">
            <v>塑料件</v>
          </cell>
          <cell r="I35" t="str">
            <v>PA6+GF30 2.5</v>
          </cell>
          <cell r="J35"/>
          <cell r="K35" t="str">
            <v>河北外购</v>
          </cell>
          <cell r="L35"/>
          <cell r="M35"/>
          <cell r="N35">
            <v>1</v>
          </cell>
          <cell r="O35"/>
          <cell r="P35"/>
          <cell r="Q35"/>
        </row>
        <row r="36">
          <cell r="C36" t="str">
            <v>SLT0010943</v>
          </cell>
          <cell r="D36" t="str">
            <v>主驾二级调节左罩壳</v>
          </cell>
          <cell r="E36"/>
          <cell r="F36" t="str">
            <v>EA</v>
          </cell>
          <cell r="G36"/>
          <cell r="H36" t="str">
            <v>塑料件</v>
          </cell>
          <cell r="I36" t="str">
            <v>PP+TD20 2.5</v>
          </cell>
          <cell r="J36"/>
          <cell r="K36" t="str">
            <v>河北外购</v>
          </cell>
          <cell r="L36"/>
          <cell r="M36"/>
          <cell r="N36">
            <v>1</v>
          </cell>
          <cell r="O36"/>
          <cell r="P36"/>
          <cell r="Q36"/>
        </row>
        <row r="37">
          <cell r="C37" t="str">
            <v>SLT0010944</v>
          </cell>
          <cell r="D37" t="str">
            <v>主驾右侧罩壳</v>
          </cell>
          <cell r="E37"/>
          <cell r="F37" t="str">
            <v>EA</v>
          </cell>
          <cell r="G37"/>
          <cell r="H37" t="str">
            <v>塑料件</v>
          </cell>
          <cell r="I37" t="str">
            <v>PP+TD20 2.5</v>
          </cell>
          <cell r="J37"/>
          <cell r="K37" t="str">
            <v>河北外购</v>
          </cell>
          <cell r="L37"/>
          <cell r="M37"/>
          <cell r="N37">
            <v>1</v>
          </cell>
          <cell r="O37"/>
          <cell r="P37"/>
          <cell r="Q37"/>
        </row>
        <row r="38">
          <cell r="C38" t="str">
            <v>SLT0010945</v>
          </cell>
          <cell r="D38" t="str">
            <v>主驾驶左侧大护板.</v>
          </cell>
          <cell r="E38"/>
          <cell r="F38" t="str">
            <v>EA</v>
          </cell>
          <cell r="G38"/>
          <cell r="H38" t="str">
            <v>塑料件</v>
          </cell>
          <cell r="I38" t="str">
            <v>PP+TD20 2.5</v>
          </cell>
          <cell r="J38"/>
          <cell r="K38" t="str">
            <v>河北外购</v>
          </cell>
          <cell r="L38"/>
          <cell r="M38"/>
          <cell r="N38">
            <v>1</v>
          </cell>
          <cell r="O38"/>
          <cell r="P38"/>
          <cell r="Q38"/>
        </row>
        <row r="39">
          <cell r="C39" t="str">
            <v>SLT0010946</v>
          </cell>
          <cell r="D39" t="str">
            <v>扶手堵盖</v>
          </cell>
          <cell r="E39"/>
          <cell r="F39" t="str">
            <v>EA</v>
          </cell>
          <cell r="G39"/>
          <cell r="H39" t="str">
            <v>塑料件</v>
          </cell>
          <cell r="I39" t="str">
            <v>— —</v>
          </cell>
          <cell r="J39"/>
          <cell r="K39" t="str">
            <v>河北外购</v>
          </cell>
          <cell r="L39"/>
          <cell r="M39"/>
          <cell r="N39">
            <v>1</v>
          </cell>
          <cell r="O39"/>
          <cell r="P39"/>
          <cell r="Q39"/>
        </row>
        <row r="40">
          <cell r="C40" t="str">
            <v>SLT0010947</v>
          </cell>
          <cell r="D40" t="str">
            <v>扶手总成</v>
          </cell>
          <cell r="E40"/>
          <cell r="F40" t="str">
            <v>EA</v>
          </cell>
          <cell r="G40"/>
          <cell r="H40" t="str">
            <v>分总成</v>
          </cell>
          <cell r="I40" t="str">
            <v>ASSY</v>
          </cell>
          <cell r="J40"/>
          <cell r="K40" t="str">
            <v>河北外购</v>
          </cell>
          <cell r="L40"/>
          <cell r="M40"/>
          <cell r="N40">
            <v>1</v>
          </cell>
          <cell r="O40"/>
          <cell r="P40"/>
          <cell r="Q40"/>
        </row>
        <row r="41">
          <cell r="C41" t="str">
            <v>SLT0010948</v>
          </cell>
          <cell r="D41" t="str">
            <v>衬套</v>
          </cell>
          <cell r="E41"/>
          <cell r="F41" t="str">
            <v>EA</v>
          </cell>
          <cell r="G41"/>
          <cell r="H41" t="str">
            <v>塑料件</v>
          </cell>
          <cell r="I41" t="str">
            <v>φ16  1.0</v>
          </cell>
          <cell r="J41"/>
          <cell r="K41" t="str">
            <v>河北外购</v>
          </cell>
          <cell r="L41"/>
          <cell r="M41"/>
          <cell r="N41">
            <v>2</v>
          </cell>
          <cell r="O41"/>
          <cell r="P41"/>
          <cell r="Q41"/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G42"/>
          <cell r="H42" t="str">
            <v>钢丝</v>
          </cell>
          <cell r="I42" t="str">
            <v>Q235 φ6</v>
          </cell>
          <cell r="J42"/>
          <cell r="K42" t="str">
            <v>河北外购</v>
          </cell>
          <cell r="L42" t="str">
            <v>刘志富</v>
          </cell>
          <cell r="M42" t="str">
            <v>海兴中盛</v>
          </cell>
          <cell r="N42">
            <v>1</v>
          </cell>
          <cell r="O42"/>
          <cell r="P42"/>
          <cell r="Q42" t="str">
            <v>找第三方
模具费单算</v>
          </cell>
        </row>
        <row r="43">
          <cell r="C43" t="str">
            <v>SLT0010950</v>
          </cell>
          <cell r="D43" t="str">
            <v>主驾背板总成</v>
          </cell>
          <cell r="E43"/>
          <cell r="F43" t="str">
            <v>EA</v>
          </cell>
          <cell r="G43"/>
          <cell r="H43" t="str">
            <v>分总成</v>
          </cell>
          <cell r="I43" t="str">
            <v>ASSY</v>
          </cell>
          <cell r="J43"/>
          <cell r="K43" t="str">
            <v>河北外购</v>
          </cell>
          <cell r="L43"/>
          <cell r="M43"/>
          <cell r="N43">
            <v>1</v>
          </cell>
          <cell r="O43"/>
          <cell r="P43"/>
          <cell r="Q43"/>
        </row>
        <row r="44">
          <cell r="C44" t="str">
            <v>L168100000207</v>
          </cell>
          <cell r="D44" t="str">
            <v>驾驶员前端左侧安装脚罩</v>
          </cell>
          <cell r="E44"/>
          <cell r="F44" t="str">
            <v>EA</v>
          </cell>
          <cell r="G44"/>
          <cell r="H44" t="str">
            <v>塑料件</v>
          </cell>
          <cell r="I44" t="str">
            <v>PP+TD20 2.5</v>
          </cell>
          <cell r="J44"/>
          <cell r="K44" t="str">
            <v>河北外购</v>
          </cell>
          <cell r="L44"/>
          <cell r="M44"/>
          <cell r="N44">
            <v>1</v>
          </cell>
          <cell r="O44"/>
          <cell r="P44"/>
          <cell r="Q44"/>
        </row>
        <row r="45">
          <cell r="C45" t="str">
            <v>L168100000208</v>
          </cell>
          <cell r="D45" t="str">
            <v>驾驶员前端右侧安装脚罩</v>
          </cell>
          <cell r="E45"/>
          <cell r="F45" t="str">
            <v>EA</v>
          </cell>
          <cell r="G45"/>
          <cell r="H45" t="str">
            <v>塑料件</v>
          </cell>
          <cell r="I45" t="str">
            <v>PP+TD20 2.5</v>
          </cell>
          <cell r="J45"/>
          <cell r="K45" t="str">
            <v>河北外购</v>
          </cell>
          <cell r="L45"/>
          <cell r="M45"/>
          <cell r="N45">
            <v>2</v>
          </cell>
          <cell r="O45"/>
          <cell r="P45"/>
          <cell r="Q45"/>
        </row>
        <row r="46">
          <cell r="C46" t="str">
            <v>SLT0011052</v>
          </cell>
          <cell r="D46" t="str">
            <v>副驾右罩壳</v>
          </cell>
          <cell r="E46"/>
          <cell r="F46" t="str">
            <v>EA</v>
          </cell>
          <cell r="G46"/>
          <cell r="H46" t="str">
            <v>塑料件</v>
          </cell>
          <cell r="I46" t="str">
            <v>PP-TD20 2.5</v>
          </cell>
          <cell r="J46"/>
          <cell r="K46" t="str">
            <v>河北外购</v>
          </cell>
          <cell r="L46"/>
          <cell r="M46"/>
          <cell r="N46">
            <v>1</v>
          </cell>
          <cell r="O46"/>
          <cell r="P46"/>
          <cell r="Q46"/>
        </row>
        <row r="47">
          <cell r="C47" t="str">
            <v>SLT0011053</v>
          </cell>
          <cell r="D47" t="str">
            <v>副驾靠背背板总成</v>
          </cell>
          <cell r="E47"/>
          <cell r="F47" t="str">
            <v>EA</v>
          </cell>
          <cell r="G47"/>
          <cell r="H47" t="str">
            <v>分总成</v>
          </cell>
          <cell r="I47" t="str">
            <v>ASSY</v>
          </cell>
          <cell r="J47"/>
          <cell r="K47" t="str">
            <v>河北外购</v>
          </cell>
          <cell r="L47"/>
          <cell r="M47"/>
          <cell r="N47">
            <v>1</v>
          </cell>
          <cell r="O47"/>
          <cell r="P47"/>
          <cell r="Q47"/>
        </row>
        <row r="48">
          <cell r="C48" t="str">
            <v>SLT0011054</v>
          </cell>
          <cell r="D48" t="str">
            <v>副驾靠背解锁手把</v>
          </cell>
          <cell r="E48"/>
          <cell r="F48" t="str">
            <v>EA</v>
          </cell>
          <cell r="G48"/>
          <cell r="H48" t="str">
            <v>塑料件</v>
          </cell>
          <cell r="I48" t="str">
            <v>2.5
PA6+GF30</v>
          </cell>
          <cell r="J48"/>
          <cell r="K48" t="str">
            <v>河北外购</v>
          </cell>
          <cell r="L48"/>
          <cell r="M48"/>
          <cell r="N48">
            <v>1</v>
          </cell>
          <cell r="O48"/>
          <cell r="P48"/>
          <cell r="Q48"/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G49"/>
          <cell r="H49" t="str">
            <v>分总成</v>
          </cell>
          <cell r="I49" t="str">
            <v>ASSY</v>
          </cell>
          <cell r="J49"/>
          <cell r="K49" t="str">
            <v>河北外购</v>
          </cell>
          <cell r="L49"/>
          <cell r="M49"/>
          <cell r="N49">
            <v>1</v>
          </cell>
          <cell r="O49"/>
          <cell r="P49"/>
          <cell r="Q49"/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G50"/>
          <cell r="H50" t="str">
            <v>分总成</v>
          </cell>
          <cell r="I50" t="str">
            <v>ASSY</v>
          </cell>
          <cell r="J50"/>
          <cell r="K50" t="str">
            <v>河北外购</v>
          </cell>
          <cell r="L50"/>
          <cell r="M50"/>
          <cell r="N50">
            <v>1</v>
          </cell>
          <cell r="O50"/>
          <cell r="P50"/>
          <cell r="Q50"/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G51"/>
          <cell r="H51" t="str">
            <v>分总成</v>
          </cell>
          <cell r="I51" t="str">
            <v>ASSY</v>
          </cell>
          <cell r="J51"/>
          <cell r="K51" t="str">
            <v>河北外购</v>
          </cell>
          <cell r="L51"/>
          <cell r="M51"/>
          <cell r="N51">
            <v>1</v>
          </cell>
          <cell r="O51"/>
          <cell r="P51"/>
          <cell r="Q51"/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G52"/>
          <cell r="H52" t="str">
            <v>分总成</v>
          </cell>
          <cell r="I52" t="str">
            <v>ASSY</v>
          </cell>
          <cell r="J52"/>
          <cell r="K52" t="str">
            <v>河北外购</v>
          </cell>
          <cell r="L52"/>
          <cell r="M52"/>
          <cell r="N52">
            <v>1</v>
          </cell>
          <cell r="O52"/>
          <cell r="P52"/>
          <cell r="Q52"/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G53"/>
          <cell r="H53" t="str">
            <v>分总成</v>
          </cell>
          <cell r="I53" t="str">
            <v>ASSY</v>
          </cell>
          <cell r="J53"/>
          <cell r="K53" t="str">
            <v>河北外购</v>
          </cell>
          <cell r="L53"/>
          <cell r="M53"/>
          <cell r="N53">
            <v>1</v>
          </cell>
          <cell r="O53"/>
          <cell r="P53"/>
          <cell r="Q53"/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G54"/>
          <cell r="H54" t="str">
            <v>分总成</v>
          </cell>
          <cell r="I54" t="str">
            <v>ASSY</v>
          </cell>
          <cell r="J54"/>
          <cell r="K54" t="str">
            <v>河北外购</v>
          </cell>
          <cell r="L54"/>
          <cell r="M54"/>
          <cell r="N54">
            <v>1</v>
          </cell>
          <cell r="O54"/>
          <cell r="P54"/>
          <cell r="Q54"/>
        </row>
        <row r="55">
          <cell r="C55" t="str">
            <v>SLT0011110</v>
          </cell>
          <cell r="D55" t="str">
            <v>靠背解锁扣手总成</v>
          </cell>
          <cell r="E55"/>
          <cell r="F55" t="str">
            <v>EA</v>
          </cell>
          <cell r="G55"/>
          <cell r="H55" t="str">
            <v>分总成</v>
          </cell>
          <cell r="I55" t="str">
            <v>ASSY</v>
          </cell>
          <cell r="J55"/>
          <cell r="K55" t="str">
            <v>河北外购</v>
          </cell>
          <cell r="L55"/>
          <cell r="M55"/>
          <cell r="N55">
            <v>1</v>
          </cell>
          <cell r="O55"/>
          <cell r="P55"/>
          <cell r="Q55"/>
        </row>
        <row r="56">
          <cell r="C56" t="str">
            <v>SLT0011117</v>
          </cell>
          <cell r="D56" t="str">
            <v>副驾左侧罩壳</v>
          </cell>
          <cell r="E56"/>
          <cell r="F56" t="str">
            <v>EA</v>
          </cell>
          <cell r="G56"/>
          <cell r="H56" t="str">
            <v>塑料件</v>
          </cell>
          <cell r="I56" t="str">
            <v>PP-TD20 2.5</v>
          </cell>
          <cell r="J56"/>
          <cell r="K56" t="str">
            <v>河北外购</v>
          </cell>
          <cell r="L56"/>
          <cell r="M56"/>
          <cell r="N56">
            <v>1</v>
          </cell>
          <cell r="O56"/>
          <cell r="P56"/>
          <cell r="Q56"/>
        </row>
        <row r="57">
          <cell r="C57" t="str">
            <v>SLT0011196</v>
          </cell>
          <cell r="D57" t="str">
            <v>扣手螺钉堵盖</v>
          </cell>
          <cell r="E57"/>
          <cell r="F57" t="str">
            <v>EA</v>
          </cell>
          <cell r="G57"/>
          <cell r="H57" t="str">
            <v>塑料件</v>
          </cell>
          <cell r="I57" t="str">
            <v>PP-TD20 2.0</v>
          </cell>
          <cell r="J57"/>
          <cell r="K57" t="str">
            <v>河北外购</v>
          </cell>
          <cell r="L57"/>
          <cell r="M57"/>
          <cell r="N57">
            <v>1</v>
          </cell>
          <cell r="O57"/>
          <cell r="P57"/>
          <cell r="Q57"/>
        </row>
        <row r="58">
          <cell r="C58" t="str">
            <v>SLT0011197</v>
          </cell>
          <cell r="D58" t="str">
            <v>翻转背板本体</v>
          </cell>
          <cell r="E58"/>
          <cell r="F58" t="str">
            <v>EA</v>
          </cell>
          <cell r="G58"/>
          <cell r="H58" t="str">
            <v>塑料件</v>
          </cell>
          <cell r="I58" t="str">
            <v>pp混纺玻纤+pp蜂窝板
5.0</v>
          </cell>
          <cell r="J58"/>
          <cell r="K58" t="str">
            <v>河北外购</v>
          </cell>
          <cell r="L58"/>
          <cell r="M58"/>
          <cell r="N58">
            <v>1</v>
          </cell>
          <cell r="O58"/>
          <cell r="P58"/>
          <cell r="Q58"/>
        </row>
        <row r="59">
          <cell r="C59" t="str">
            <v>SLT0011198</v>
          </cell>
          <cell r="D59" t="str">
            <v>小背固定背板总成</v>
          </cell>
          <cell r="E59"/>
          <cell r="F59" t="str">
            <v>EA</v>
          </cell>
          <cell r="G59"/>
          <cell r="H59" t="str">
            <v>分总成</v>
          </cell>
          <cell r="I59" t="str">
            <v>ASSY</v>
          </cell>
          <cell r="J59"/>
          <cell r="K59" t="str">
            <v>河北外购</v>
          </cell>
          <cell r="L59"/>
          <cell r="M59"/>
          <cell r="N59">
            <v>1</v>
          </cell>
          <cell r="O59"/>
          <cell r="P59"/>
          <cell r="Q59"/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G60"/>
          <cell r="H60" t="str">
            <v>分总成</v>
          </cell>
          <cell r="I60" t="str">
            <v>ASSY</v>
          </cell>
          <cell r="J60"/>
          <cell r="K60" t="str">
            <v>河北外购</v>
          </cell>
          <cell r="L60"/>
          <cell r="M60"/>
          <cell r="N60">
            <v>1</v>
          </cell>
          <cell r="O60"/>
          <cell r="P60"/>
          <cell r="Q60"/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G61"/>
          <cell r="H61" t="str">
            <v>分总成</v>
          </cell>
          <cell r="I61" t="str">
            <v>ASSY</v>
          </cell>
          <cell r="J61"/>
          <cell r="K61" t="str">
            <v>河北外购</v>
          </cell>
          <cell r="L61"/>
          <cell r="M61"/>
          <cell r="N61">
            <v>1</v>
          </cell>
          <cell r="O61"/>
          <cell r="P61"/>
          <cell r="Q61"/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G62"/>
          <cell r="H62" t="str">
            <v>分总成</v>
          </cell>
          <cell r="I62" t="str">
            <v>ASSY</v>
          </cell>
          <cell r="J62"/>
          <cell r="K62" t="str">
            <v>河北外购</v>
          </cell>
          <cell r="L62"/>
          <cell r="M62"/>
          <cell r="N62">
            <v>1</v>
          </cell>
          <cell r="O62"/>
          <cell r="P62"/>
          <cell r="Q62"/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G63"/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  <cell r="N63">
            <v>1</v>
          </cell>
          <cell r="O63"/>
          <cell r="P63"/>
          <cell r="Q63" t="str">
            <v>找第三方
模具费单算</v>
          </cell>
        </row>
        <row r="64">
          <cell r="C64" t="str">
            <v>L168100000158</v>
          </cell>
          <cell r="D64" t="str">
            <v>副驾罩壳堵盖</v>
          </cell>
          <cell r="E64"/>
          <cell r="F64" t="str">
            <v>EA</v>
          </cell>
          <cell r="G64"/>
          <cell r="H64" t="str">
            <v>塑料件</v>
          </cell>
          <cell r="I64" t="str">
            <v>PP-TD20 1.5</v>
          </cell>
          <cell r="J64"/>
          <cell r="K64" t="str">
            <v>河北外购</v>
          </cell>
          <cell r="L64"/>
          <cell r="M64"/>
          <cell r="N64">
            <v>2</v>
          </cell>
          <cell r="O64"/>
          <cell r="P64"/>
          <cell r="Q64"/>
        </row>
        <row r="65">
          <cell r="C65" t="str">
            <v>L168100000273</v>
          </cell>
          <cell r="D65" t="str">
            <v>副驾驶员前端右侧安装脚罩</v>
          </cell>
          <cell r="E65"/>
          <cell r="F65" t="str">
            <v>EA</v>
          </cell>
          <cell r="G65"/>
          <cell r="H65" t="str">
            <v>塑料件</v>
          </cell>
          <cell r="I65" t="str">
            <v>PP+TD20 2.5</v>
          </cell>
          <cell r="J65"/>
          <cell r="K65" t="str">
            <v>河北外购</v>
          </cell>
          <cell r="L65"/>
          <cell r="M65"/>
          <cell r="N65">
            <v>1</v>
          </cell>
          <cell r="O65"/>
          <cell r="P65"/>
          <cell r="Q65"/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G66"/>
          <cell r="H66" t="str">
            <v>分总成</v>
          </cell>
          <cell r="I66" t="str">
            <v>ASSY</v>
          </cell>
          <cell r="J66"/>
          <cell r="K66" t="str">
            <v>河北外购</v>
          </cell>
          <cell r="L66"/>
          <cell r="M66"/>
          <cell r="N66">
            <v>1</v>
          </cell>
          <cell r="O66"/>
          <cell r="P66"/>
          <cell r="Q66"/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G67"/>
          <cell r="H67" t="str">
            <v>分总成</v>
          </cell>
          <cell r="I67" t="str">
            <v>ASSY</v>
          </cell>
          <cell r="J67"/>
          <cell r="K67" t="str">
            <v>河北外购</v>
          </cell>
          <cell r="L67"/>
          <cell r="M67"/>
          <cell r="N67">
            <v>1</v>
          </cell>
          <cell r="O67"/>
          <cell r="P67"/>
          <cell r="Q67"/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G68"/>
          <cell r="H68" t="str">
            <v>分总成</v>
          </cell>
          <cell r="I68" t="str">
            <v>ASSY</v>
          </cell>
          <cell r="J68"/>
          <cell r="K68" t="str">
            <v>河北外购</v>
          </cell>
          <cell r="L68"/>
          <cell r="M68"/>
          <cell r="N68">
            <v>1</v>
          </cell>
          <cell r="O68"/>
          <cell r="P68"/>
          <cell r="Q68"/>
        </row>
        <row r="69">
          <cell r="C69" t="str">
            <v>SLT0011177</v>
          </cell>
          <cell r="D69" t="str">
            <v>翻转背板本体</v>
          </cell>
          <cell r="E69"/>
          <cell r="F69" t="str">
            <v>EA</v>
          </cell>
          <cell r="G69"/>
          <cell r="H69" t="str">
            <v>塑料件</v>
          </cell>
          <cell r="I69" t="str">
            <v>pp混纺玻纤+pp蜂窝板
5.0</v>
          </cell>
          <cell r="J69"/>
          <cell r="K69" t="str">
            <v>河北外购</v>
          </cell>
          <cell r="L69"/>
          <cell r="M69"/>
          <cell r="N69">
            <v>1</v>
          </cell>
          <cell r="O69"/>
          <cell r="P69"/>
          <cell r="Q69"/>
        </row>
        <row r="70">
          <cell r="C70" t="str">
            <v>SLT0011178</v>
          </cell>
          <cell r="D70" t="str">
            <v>小背固定背板总成</v>
          </cell>
          <cell r="E70"/>
          <cell r="F70" t="str">
            <v>EA</v>
          </cell>
          <cell r="G70"/>
          <cell r="H70" t="str">
            <v>分总成</v>
          </cell>
          <cell r="I70" t="str">
            <v>ASSY</v>
          </cell>
          <cell r="J70"/>
          <cell r="K70" t="str">
            <v>河北外购</v>
          </cell>
          <cell r="L70"/>
          <cell r="M70"/>
          <cell r="N70">
            <v>1</v>
          </cell>
          <cell r="O70"/>
          <cell r="P70"/>
          <cell r="Q70"/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G71"/>
          <cell r="H71" t="str">
            <v>分总成</v>
          </cell>
          <cell r="I71" t="str">
            <v>ASSY</v>
          </cell>
          <cell r="J71"/>
          <cell r="K71" t="str">
            <v>河北外购</v>
          </cell>
          <cell r="L71"/>
          <cell r="M71"/>
          <cell r="N71">
            <v>1</v>
          </cell>
          <cell r="O71"/>
          <cell r="P71"/>
          <cell r="Q71"/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G72"/>
          <cell r="H72" t="str">
            <v>分总成</v>
          </cell>
          <cell r="I72" t="str">
            <v>ASSY</v>
          </cell>
          <cell r="J72"/>
          <cell r="K72" t="str">
            <v>河北外购</v>
          </cell>
          <cell r="L72"/>
          <cell r="M72"/>
          <cell r="N72">
            <v>1</v>
          </cell>
          <cell r="O72"/>
          <cell r="P72"/>
          <cell r="Q72"/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G73"/>
          <cell r="H73" t="str">
            <v>分总成</v>
          </cell>
          <cell r="I73" t="str">
            <v>ASSY</v>
          </cell>
          <cell r="J73"/>
          <cell r="K73" t="str">
            <v>河北外购</v>
          </cell>
          <cell r="L73"/>
          <cell r="M73"/>
          <cell r="N73">
            <v>1</v>
          </cell>
          <cell r="O73"/>
          <cell r="P73"/>
          <cell r="Q73"/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G74"/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  <cell r="N74">
            <v>1</v>
          </cell>
          <cell r="O74"/>
          <cell r="P74"/>
          <cell r="Q74" t="str">
            <v>找第三方
模具费单算</v>
          </cell>
        </row>
        <row r="75">
          <cell r="C75" t="str">
            <v>SLT0011223</v>
          </cell>
          <cell r="D75" t="str">
            <v>座垫支撑电泳总成</v>
          </cell>
          <cell r="E75"/>
          <cell r="F75" t="str">
            <v>EA</v>
          </cell>
          <cell r="G75"/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  <cell r="N75">
            <v>1</v>
          </cell>
          <cell r="O75"/>
          <cell r="P75"/>
          <cell r="Q75" t="str">
            <v>找第三方
模具费单算</v>
          </cell>
        </row>
        <row r="76">
          <cell r="C76" t="str">
            <v>SLT0011225</v>
          </cell>
          <cell r="D76" t="str">
            <v>座垫支撑电泳总成</v>
          </cell>
          <cell r="E76"/>
          <cell r="F76" t="str">
            <v>EA</v>
          </cell>
          <cell r="G76"/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  <cell r="N76">
            <v>1</v>
          </cell>
          <cell r="O76"/>
          <cell r="P76"/>
          <cell r="Q76" t="str">
            <v>找第三方
模具费单算</v>
          </cell>
        </row>
        <row r="77">
          <cell r="C77" t="str">
            <v>SLT0010880</v>
          </cell>
          <cell r="D77" t="str">
            <v>靠背下横管焊接总成</v>
          </cell>
          <cell r="E77"/>
          <cell r="F77" t="str">
            <v>EA</v>
          </cell>
          <cell r="G77"/>
          <cell r="H77" t="str">
            <v>分总成</v>
          </cell>
          <cell r="I77" t="str">
            <v>ASSY</v>
          </cell>
          <cell r="J77"/>
          <cell r="K77" t="str">
            <v>河北外购</v>
          </cell>
          <cell r="L77" t="str">
            <v>刘志富</v>
          </cell>
          <cell r="M77" t="str">
            <v>海兴中盛</v>
          </cell>
          <cell r="N77">
            <v>1</v>
          </cell>
          <cell r="O77"/>
          <cell r="P77"/>
          <cell r="Q77" t="str">
            <v>找第三方
模具费单算</v>
          </cell>
        </row>
        <row r="78">
          <cell r="C78" t="str">
            <v>SLT0010920</v>
          </cell>
          <cell r="D78" t="str">
            <v>肩部前支撑钢丝</v>
          </cell>
          <cell r="E78"/>
          <cell r="F78" t="str">
            <v>EA</v>
          </cell>
          <cell r="G78"/>
          <cell r="H78" t="str">
            <v>钢丝</v>
          </cell>
          <cell r="I78" t="str">
            <v>Q235  φ6</v>
          </cell>
          <cell r="J78"/>
          <cell r="K78" t="str">
            <v>河北外购</v>
          </cell>
          <cell r="L78" t="str">
            <v>刘志富</v>
          </cell>
          <cell r="M78" t="str">
            <v>海兴中盛</v>
          </cell>
          <cell r="N78">
            <v>2</v>
          </cell>
          <cell r="O78"/>
          <cell r="P78"/>
          <cell r="Q78" t="str">
            <v>找第三方
模具费单算</v>
          </cell>
        </row>
        <row r="79">
          <cell r="C79" t="str">
            <v>SLT0010882</v>
          </cell>
          <cell r="D79" t="str">
            <v>主驾靠背侧翼支撑钢丝</v>
          </cell>
          <cell r="E79"/>
          <cell r="F79" t="str">
            <v>EA</v>
          </cell>
          <cell r="G79"/>
          <cell r="H79" t="str">
            <v>钢丝</v>
          </cell>
          <cell r="I79" t="str">
            <v>Q235  φ7</v>
          </cell>
          <cell r="J79"/>
          <cell r="K79" t="str">
            <v>河北外购</v>
          </cell>
          <cell r="L79" t="str">
            <v>刘志富</v>
          </cell>
          <cell r="M79" t="str">
            <v>海兴中盛</v>
          </cell>
          <cell r="N79">
            <v>2</v>
          </cell>
          <cell r="O79"/>
          <cell r="P79"/>
          <cell r="Q79" t="str">
            <v>找第三方
模具费单算</v>
          </cell>
        </row>
        <row r="80">
          <cell r="C80" t="str">
            <v>SLT0010885</v>
          </cell>
          <cell r="D80" t="str">
            <v>主驾背板支撑钢丝A</v>
          </cell>
          <cell r="E80"/>
          <cell r="F80" t="str">
            <v>EA</v>
          </cell>
          <cell r="G80"/>
          <cell r="H80" t="str">
            <v>钢丝</v>
          </cell>
          <cell r="I80" t="str">
            <v>Q235  φ5</v>
          </cell>
          <cell r="J80"/>
          <cell r="K80" t="str">
            <v>河北外购</v>
          </cell>
          <cell r="L80" t="str">
            <v>刘志富</v>
          </cell>
          <cell r="M80" t="str">
            <v>海兴中盛</v>
          </cell>
          <cell r="N80">
            <v>3</v>
          </cell>
          <cell r="O80"/>
          <cell r="P80"/>
          <cell r="Q80" t="str">
            <v>找第三方
模具费单算</v>
          </cell>
        </row>
        <row r="81">
          <cell r="C81" t="str">
            <v>SLT0010921</v>
          </cell>
          <cell r="D81" t="str">
            <v>肩部后支撑钢丝</v>
          </cell>
          <cell r="E81"/>
          <cell r="F81" t="str">
            <v>EA</v>
          </cell>
          <cell r="G81"/>
          <cell r="H81" t="str">
            <v>钢丝</v>
          </cell>
          <cell r="I81" t="str">
            <v>Q235  φ6</v>
          </cell>
          <cell r="J81"/>
          <cell r="K81" t="str">
            <v>河北外购</v>
          </cell>
          <cell r="L81" t="str">
            <v>刘志富</v>
          </cell>
          <cell r="M81" t="str">
            <v>海兴中盛</v>
          </cell>
          <cell r="N81">
            <v>2</v>
          </cell>
          <cell r="O81"/>
          <cell r="P81"/>
          <cell r="Q81" t="str">
            <v>找第三方
模具费单算</v>
          </cell>
        </row>
        <row r="82">
          <cell r="C82" t="str">
            <v>SLT0010997</v>
          </cell>
          <cell r="D82" t="str">
            <v>风机固定钢丝A</v>
          </cell>
          <cell r="E82"/>
          <cell r="F82" t="str">
            <v>EA</v>
          </cell>
          <cell r="G82"/>
          <cell r="H82" t="str">
            <v>钢丝</v>
          </cell>
          <cell r="I82" t="str">
            <v>Q235  φ5</v>
          </cell>
          <cell r="J82"/>
          <cell r="K82" t="str">
            <v>河北外购</v>
          </cell>
          <cell r="L82" t="str">
            <v>刘志富</v>
          </cell>
          <cell r="M82" t="str">
            <v>海兴中盛</v>
          </cell>
          <cell r="N82">
            <v>1</v>
          </cell>
          <cell r="O82"/>
          <cell r="P82"/>
          <cell r="Q82" t="str">
            <v>找第三方
模具费单算</v>
          </cell>
        </row>
        <row r="83">
          <cell r="C83" t="str">
            <v>SLT0010998</v>
          </cell>
          <cell r="D83" t="str">
            <v>风机固定钢丝B</v>
          </cell>
          <cell r="E83"/>
          <cell r="F83" t="str">
            <v>EA</v>
          </cell>
          <cell r="G83"/>
          <cell r="H83" t="str">
            <v>钢丝</v>
          </cell>
          <cell r="I83" t="str">
            <v>Q235  φ5</v>
          </cell>
          <cell r="J83"/>
          <cell r="K83" t="str">
            <v>河北外购</v>
          </cell>
          <cell r="L83" t="str">
            <v>刘志富</v>
          </cell>
          <cell r="M83" t="str">
            <v>海兴中盛</v>
          </cell>
          <cell r="N83">
            <v>1</v>
          </cell>
          <cell r="O83"/>
          <cell r="P83"/>
          <cell r="Q83" t="str">
            <v>找第三方
模具费单算</v>
          </cell>
        </row>
        <row r="84">
          <cell r="C84" t="str">
            <v>SLT0010887</v>
          </cell>
          <cell r="D84" t="str">
            <v>面套卡接钢丝</v>
          </cell>
          <cell r="E84"/>
          <cell r="F84" t="str">
            <v>EA</v>
          </cell>
          <cell r="G84"/>
          <cell r="H84" t="str">
            <v>钢丝</v>
          </cell>
          <cell r="I84" t="str">
            <v>Q235  φ5</v>
          </cell>
          <cell r="J84"/>
          <cell r="K84" t="str">
            <v>河北外购</v>
          </cell>
          <cell r="L84" t="str">
            <v>刘志富</v>
          </cell>
          <cell r="M84" t="str">
            <v>海兴中盛</v>
          </cell>
          <cell r="N84">
            <v>1</v>
          </cell>
          <cell r="O84"/>
          <cell r="P84"/>
          <cell r="Q84" t="str">
            <v>找第三方
模具费单算</v>
          </cell>
        </row>
        <row r="85">
          <cell r="C85" t="str">
            <v>SLT0011258</v>
          </cell>
          <cell r="D85" t="str">
            <v>侧翼支撑钢丝焊接总成</v>
          </cell>
          <cell r="E85"/>
          <cell r="F85" t="str">
            <v>EA</v>
          </cell>
          <cell r="G85"/>
          <cell r="H85" t="str">
            <v>分总成</v>
          </cell>
          <cell r="I85" t="str">
            <v>ASSY</v>
          </cell>
          <cell r="J85"/>
          <cell r="K85" t="str">
            <v>河北外购</v>
          </cell>
          <cell r="L85" t="str">
            <v>刘志富</v>
          </cell>
          <cell r="M85" t="str">
            <v>海兴中盛</v>
          </cell>
          <cell r="N85">
            <v>2</v>
          </cell>
          <cell r="O85"/>
          <cell r="P85"/>
          <cell r="Q85" t="str">
            <v>找第三方
模具费单算</v>
          </cell>
        </row>
        <row r="86">
          <cell r="C86" t="str">
            <v>SLT0011259</v>
          </cell>
          <cell r="D86" t="str">
            <v>腰托支撑钢丝</v>
          </cell>
          <cell r="E86"/>
          <cell r="F86" t="str">
            <v>EA</v>
          </cell>
          <cell r="G86"/>
          <cell r="H86" t="str">
            <v>钢丝</v>
          </cell>
          <cell r="I86" t="str">
            <v>Q235  φ6</v>
          </cell>
          <cell r="J86"/>
          <cell r="K86" t="str">
            <v>河北外购</v>
          </cell>
          <cell r="L86" t="str">
            <v>刘志富</v>
          </cell>
          <cell r="M86" t="str">
            <v>海兴中盛</v>
          </cell>
          <cell r="N86">
            <v>2</v>
          </cell>
          <cell r="O86"/>
          <cell r="P86"/>
          <cell r="Q86" t="str">
            <v>找第三方
模具费单算</v>
          </cell>
        </row>
        <row r="87">
          <cell r="C87" t="str">
            <v>SLT0011289</v>
          </cell>
          <cell r="D87" t="str">
            <v>座垫骨架电泳总成</v>
          </cell>
          <cell r="E87"/>
          <cell r="F87" t="str">
            <v>EA</v>
          </cell>
          <cell r="G87"/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  <cell r="N87">
            <v>1</v>
          </cell>
          <cell r="O87"/>
          <cell r="P87"/>
          <cell r="Q87" t="str">
            <v>找第三方
模具费单算</v>
          </cell>
        </row>
        <row r="88">
          <cell r="C88" t="str">
            <v>SLT0011049</v>
          </cell>
          <cell r="D88" t="str">
            <v>背板支撑钢丝A</v>
          </cell>
          <cell r="E88"/>
          <cell r="F88" t="str">
            <v>EA</v>
          </cell>
          <cell r="G88"/>
          <cell r="H88" t="str">
            <v>钢丝</v>
          </cell>
          <cell r="I88" t="str">
            <v>Q235  φ5</v>
          </cell>
          <cell r="J88"/>
          <cell r="K88" t="str">
            <v>河北外购</v>
          </cell>
          <cell r="L88" t="str">
            <v>刘志富</v>
          </cell>
          <cell r="M88" t="str">
            <v>海兴中盛</v>
          </cell>
          <cell r="N88">
            <v>2</v>
          </cell>
          <cell r="O88"/>
          <cell r="P88"/>
          <cell r="Q88" t="str">
            <v>找第三方
模具费单算</v>
          </cell>
        </row>
        <row r="89">
          <cell r="C89" t="str">
            <v>SLT0011050</v>
          </cell>
          <cell r="D89" t="str">
            <v>背板支撑钢丝B</v>
          </cell>
          <cell r="E89"/>
          <cell r="F89" t="str">
            <v>EA</v>
          </cell>
          <cell r="G89"/>
          <cell r="H89" t="str">
            <v>钢丝</v>
          </cell>
          <cell r="I89" t="str">
            <v>Q235  φ5</v>
          </cell>
          <cell r="J89"/>
          <cell r="K89" t="str">
            <v>河北外购</v>
          </cell>
          <cell r="L89" t="str">
            <v>刘志富</v>
          </cell>
          <cell r="M89" t="str">
            <v>海兴中盛</v>
          </cell>
          <cell r="N89">
            <v>1</v>
          </cell>
          <cell r="O89"/>
          <cell r="P89"/>
          <cell r="Q89" t="str">
            <v>找第三方
模具费单算</v>
          </cell>
        </row>
        <row r="90">
          <cell r="C90" t="str">
            <v>SLT0011039</v>
          </cell>
          <cell r="D90" t="str">
            <v>侧翼支撑钢丝</v>
          </cell>
          <cell r="E90"/>
          <cell r="F90" t="str">
            <v>EA</v>
          </cell>
          <cell r="G90"/>
          <cell r="H90" t="str">
            <v>钢丝</v>
          </cell>
          <cell r="I90" t="str">
            <v>Q235  φ7</v>
          </cell>
          <cell r="J90"/>
          <cell r="K90" t="str">
            <v>河北外购</v>
          </cell>
          <cell r="L90" t="str">
            <v>刘志富</v>
          </cell>
          <cell r="M90" t="str">
            <v>海兴中盛</v>
          </cell>
          <cell r="N90">
            <v>2</v>
          </cell>
          <cell r="O90"/>
          <cell r="P90"/>
          <cell r="Q90" t="str">
            <v>找第三方
模具费单算</v>
          </cell>
        </row>
        <row r="91">
          <cell r="C91" t="str">
            <v>SLT0011078</v>
          </cell>
          <cell r="D91" t="str">
            <v>小背背板后支撑钢丝A</v>
          </cell>
          <cell r="E91"/>
          <cell r="F91" t="str">
            <v>EA</v>
          </cell>
          <cell r="G91"/>
          <cell r="H91" t="str">
            <v>线材</v>
          </cell>
          <cell r="I91" t="str">
            <v>Q235 φ5</v>
          </cell>
          <cell r="J91"/>
          <cell r="K91" t="str">
            <v>河北外购</v>
          </cell>
          <cell r="L91" t="str">
            <v>刘志富</v>
          </cell>
          <cell r="M91" t="str">
            <v>海兴中盛</v>
          </cell>
          <cell r="N91">
            <v>2</v>
          </cell>
          <cell r="O91"/>
          <cell r="P91"/>
          <cell r="Q91" t="str">
            <v>找第三方
模具费单算</v>
          </cell>
        </row>
        <row r="92">
          <cell r="C92" t="str">
            <v>SLT0011093</v>
          </cell>
          <cell r="D92" t="str">
            <v>小背下支撑钢丝</v>
          </cell>
          <cell r="E92"/>
          <cell r="F92" t="str">
            <v>EA</v>
          </cell>
          <cell r="G92"/>
          <cell r="H92" t="str">
            <v>线材</v>
          </cell>
          <cell r="I92" t="str">
            <v>Q235 φ5</v>
          </cell>
          <cell r="J92"/>
          <cell r="K92" t="str">
            <v>河北外购</v>
          </cell>
          <cell r="L92" t="str">
            <v>刘志富</v>
          </cell>
          <cell r="M92" t="str">
            <v>海兴中盛</v>
          </cell>
          <cell r="N92">
            <v>1</v>
          </cell>
          <cell r="O92"/>
          <cell r="P92"/>
          <cell r="Q92" t="str">
            <v>找第三方
模具费单算</v>
          </cell>
        </row>
        <row r="93">
          <cell r="C93" t="str">
            <v>SLT0011273</v>
          </cell>
          <cell r="D93" t="str">
            <v>靠背通风袋体</v>
          </cell>
          <cell r="E93"/>
          <cell r="F93" t="str">
            <v>EA</v>
          </cell>
          <cell r="G93"/>
          <cell r="H93" t="str">
            <v>分总成</v>
          </cell>
          <cell r="I93" t="str">
            <v>ASSY</v>
          </cell>
          <cell r="J93"/>
          <cell r="K93" t="str">
            <v>河北外购</v>
          </cell>
          <cell r="L93"/>
          <cell r="M93"/>
          <cell r="N93">
            <v>1</v>
          </cell>
          <cell r="O93"/>
          <cell r="P93"/>
          <cell r="Q93"/>
        </row>
        <row r="94">
          <cell r="C94" t="str">
            <v>SLT0010937</v>
          </cell>
          <cell r="D94" t="str">
            <v>坐垫通风袋体</v>
          </cell>
          <cell r="E94"/>
          <cell r="F94" t="str">
            <v>EA</v>
          </cell>
          <cell r="G94"/>
          <cell r="H94" t="str">
            <v>分总成</v>
          </cell>
          <cell r="I94" t="str">
            <v>ASSY</v>
          </cell>
          <cell r="J94"/>
          <cell r="K94" t="str">
            <v>河北外购</v>
          </cell>
          <cell r="L94"/>
          <cell r="M94"/>
          <cell r="N94">
            <v>1</v>
          </cell>
          <cell r="O94"/>
          <cell r="P94"/>
          <cell r="Q94"/>
        </row>
        <row r="95">
          <cell r="C95" t="str">
            <v>SLT0011215</v>
          </cell>
          <cell r="D95" t="str">
            <v>通风加热线束及控制器总成</v>
          </cell>
          <cell r="E95"/>
          <cell r="F95" t="str">
            <v>EA</v>
          </cell>
          <cell r="G95"/>
          <cell r="H95" t="str">
            <v>分总成</v>
          </cell>
          <cell r="I95" t="str">
            <v>ASSY</v>
          </cell>
          <cell r="J95"/>
          <cell r="K95" t="str">
            <v>河北外购</v>
          </cell>
          <cell r="L95"/>
          <cell r="M95"/>
          <cell r="N95">
            <v>1</v>
          </cell>
          <cell r="O95"/>
          <cell r="P95"/>
          <cell r="Q95"/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G96"/>
          <cell r="H96" t="str">
            <v>分总成</v>
          </cell>
          <cell r="I96" t="str">
            <v>ASSY</v>
          </cell>
          <cell r="J96"/>
          <cell r="K96" t="str">
            <v>河北外购</v>
          </cell>
          <cell r="L96"/>
          <cell r="M96"/>
          <cell r="N96">
            <v>1</v>
          </cell>
          <cell r="O96"/>
          <cell r="P96"/>
          <cell r="Q96"/>
        </row>
        <row r="97">
          <cell r="C97" t="str">
            <v>SLT0011079</v>
          </cell>
          <cell r="D97" t="str">
            <v>小背侧翼支撑钢丝</v>
          </cell>
          <cell r="E97"/>
          <cell r="F97" t="str">
            <v>EA</v>
          </cell>
          <cell r="G97"/>
          <cell r="H97" t="str">
            <v>钢丝</v>
          </cell>
          <cell r="I97" t="str">
            <v>Q235  φ7</v>
          </cell>
          <cell r="J97"/>
          <cell r="K97" t="str">
            <v>河北外购</v>
          </cell>
          <cell r="L97" t="str">
            <v>刘志富</v>
          </cell>
          <cell r="M97" t="str">
            <v>海兴中盛</v>
          </cell>
          <cell r="N97">
            <v>1</v>
          </cell>
          <cell r="O97"/>
          <cell r="P97"/>
          <cell r="Q97" t="str">
            <v>找第三方
模具费单算</v>
          </cell>
        </row>
        <row r="98">
          <cell r="C98" t="str">
            <v>SLT0011094</v>
          </cell>
          <cell r="D98" t="str">
            <v>副驾小背支撑钢丝焊接总成</v>
          </cell>
          <cell r="E98"/>
          <cell r="F98" t="str">
            <v>EA</v>
          </cell>
          <cell r="G98"/>
          <cell r="H98" t="str">
            <v>分总成</v>
          </cell>
          <cell r="I98" t="str">
            <v>ASSY</v>
          </cell>
          <cell r="J98"/>
          <cell r="K98" t="str">
            <v>河北外购</v>
          </cell>
          <cell r="L98" t="str">
            <v>刘志富</v>
          </cell>
          <cell r="M98" t="str">
            <v>海兴中盛</v>
          </cell>
          <cell r="N98">
            <v>1</v>
          </cell>
          <cell r="O98"/>
          <cell r="P98"/>
          <cell r="Q98" t="str">
            <v>找第三方
模具费单算</v>
          </cell>
        </row>
        <row r="99">
          <cell r="C99" t="str">
            <v>SLT0011084</v>
          </cell>
          <cell r="D99" t="str">
            <v>小背面套卡接钢丝</v>
          </cell>
          <cell r="E99"/>
          <cell r="F99" t="str">
            <v>EA</v>
          </cell>
          <cell r="G99"/>
          <cell r="H99" t="str">
            <v>线材</v>
          </cell>
          <cell r="I99" t="str">
            <v>Q235 φ5</v>
          </cell>
          <cell r="J99"/>
          <cell r="K99" t="str">
            <v>河北外购</v>
          </cell>
          <cell r="L99" t="str">
            <v>刘志富</v>
          </cell>
          <cell r="M99" t="str">
            <v>海兴中盛</v>
          </cell>
          <cell r="N99">
            <v>1</v>
          </cell>
          <cell r="O99"/>
          <cell r="P99"/>
          <cell r="Q99" t="str">
            <v>找第三方
模具费单算</v>
          </cell>
        </row>
        <row r="100">
          <cell r="C100" t="str">
            <v>SLT0011083</v>
          </cell>
          <cell r="D100" t="str">
            <v>小背背板后支撑钢丝A</v>
          </cell>
          <cell r="E100"/>
          <cell r="F100" t="str">
            <v>EA</v>
          </cell>
          <cell r="G100"/>
          <cell r="H100" t="str">
            <v>线材</v>
          </cell>
          <cell r="I100" t="str">
            <v>Q235 φ5</v>
          </cell>
          <cell r="J100"/>
          <cell r="K100" t="str">
            <v>河北外购</v>
          </cell>
          <cell r="L100" t="str">
            <v>刘志富</v>
          </cell>
          <cell r="M100" t="str">
            <v>海兴中盛</v>
          </cell>
          <cell r="N100">
            <v>2</v>
          </cell>
          <cell r="O100"/>
          <cell r="P100"/>
          <cell r="Q100" t="str">
            <v>找第三方
模具费单算</v>
          </cell>
        </row>
        <row r="101">
          <cell r="C101" t="str">
            <v>SLT0011267</v>
          </cell>
          <cell r="D101" t="str">
            <v>左滑轨总成</v>
          </cell>
          <cell r="E101"/>
          <cell r="F101" t="str">
            <v>EA</v>
          </cell>
          <cell r="G101"/>
          <cell r="H101" t="str">
            <v>外购件</v>
          </cell>
          <cell r="I101" t="str">
            <v>ASSY</v>
          </cell>
          <cell r="J101"/>
          <cell r="K101" t="str">
            <v>河北外购</v>
          </cell>
          <cell r="L101"/>
          <cell r="M101"/>
          <cell r="N101">
            <v>1</v>
          </cell>
          <cell r="O101"/>
          <cell r="P101"/>
          <cell r="Q101"/>
        </row>
        <row r="102">
          <cell r="C102" t="str">
            <v>SLT0011270</v>
          </cell>
          <cell r="D102" t="str">
            <v>右滑轨总成</v>
          </cell>
          <cell r="E102"/>
          <cell r="F102" t="str">
            <v>EA</v>
          </cell>
          <cell r="G102"/>
          <cell r="H102" t="str">
            <v>外购件</v>
          </cell>
          <cell r="I102" t="str">
            <v>ASSY</v>
          </cell>
          <cell r="J102"/>
          <cell r="K102" t="str">
            <v>河北外购</v>
          </cell>
          <cell r="L102"/>
          <cell r="M102"/>
          <cell r="N102">
            <v>1</v>
          </cell>
          <cell r="O102"/>
          <cell r="P102"/>
          <cell r="Q102"/>
        </row>
        <row r="103">
          <cell r="C103" t="str">
            <v>SLT0011274</v>
          </cell>
          <cell r="D103" t="str">
            <v>气腰托总成</v>
          </cell>
          <cell r="E103"/>
          <cell r="F103" t="str">
            <v>EA</v>
          </cell>
          <cell r="G103"/>
          <cell r="H103" t="str">
            <v>分总成</v>
          </cell>
          <cell r="I103" t="str">
            <v>ASSY</v>
          </cell>
          <cell r="J103"/>
          <cell r="K103" t="str">
            <v>河北外购</v>
          </cell>
          <cell r="L103"/>
          <cell r="M103"/>
          <cell r="N103">
            <v>1</v>
          </cell>
          <cell r="O103"/>
          <cell r="P103"/>
          <cell r="Q103"/>
        </row>
        <row r="104">
          <cell r="C104" t="str">
            <v>SLT0011313</v>
          </cell>
          <cell r="D104" t="str">
            <v>侧翼气袋支撑总成</v>
          </cell>
          <cell r="E104"/>
          <cell r="F104" t="str">
            <v>EA</v>
          </cell>
          <cell r="G104"/>
          <cell r="H104" t="str">
            <v>分总成</v>
          </cell>
          <cell r="I104" t="str">
            <v>ASSY</v>
          </cell>
          <cell r="J104"/>
          <cell r="K104" t="str">
            <v>河北外购</v>
          </cell>
          <cell r="L104"/>
          <cell r="M104"/>
          <cell r="N104">
            <v>1</v>
          </cell>
          <cell r="O104"/>
          <cell r="P104"/>
          <cell r="Q104"/>
        </row>
        <row r="105">
          <cell r="C105" t="str">
            <v>SLT0011371</v>
          </cell>
          <cell r="D105" t="str">
            <v>上盖板焊接总成</v>
          </cell>
          <cell r="E105"/>
          <cell r="F105" t="str">
            <v>EA</v>
          </cell>
          <cell r="G105"/>
          <cell r="H105" t="str">
            <v>焊接总成件</v>
          </cell>
          <cell r="I105" t="str">
            <v>ASSY</v>
          </cell>
          <cell r="J105"/>
          <cell r="K105" t="str">
            <v>河北外购</v>
          </cell>
          <cell r="L105" t="str">
            <v>刘志富</v>
          </cell>
          <cell r="M105" t="str">
            <v>河北利达</v>
          </cell>
          <cell r="N105">
            <v>1</v>
          </cell>
          <cell r="O105"/>
          <cell r="P105"/>
          <cell r="Q105"/>
        </row>
        <row r="106">
          <cell r="C106" t="str">
            <v>SLT0011301</v>
          </cell>
          <cell r="D106" t="str">
            <v>座垫通风轴流风扇总成</v>
          </cell>
          <cell r="E106"/>
          <cell r="F106" t="str">
            <v>EA</v>
          </cell>
          <cell r="G106"/>
          <cell r="H106" t="str">
            <v>电器件</v>
          </cell>
          <cell r="I106" t="str">
            <v>ASSY</v>
          </cell>
          <cell r="J106"/>
          <cell r="K106" t="str">
            <v>河北外购</v>
          </cell>
          <cell r="L106"/>
          <cell r="M106"/>
          <cell r="N106">
            <v>3</v>
          </cell>
          <cell r="O106"/>
          <cell r="P106"/>
          <cell r="Q106"/>
        </row>
        <row r="107">
          <cell r="C107" t="str">
            <v>SLT0011302</v>
          </cell>
          <cell r="D107" t="str">
            <v>座垫通风3D网格</v>
          </cell>
          <cell r="E107"/>
          <cell r="F107" t="str">
            <v>EA</v>
          </cell>
          <cell r="G107"/>
          <cell r="H107" t="str">
            <v>3D织物</v>
          </cell>
          <cell r="I107" t="str">
            <v>ASSY</v>
          </cell>
          <cell r="J107"/>
          <cell r="K107" t="str">
            <v>河北外购</v>
          </cell>
          <cell r="L107"/>
          <cell r="M107"/>
          <cell r="N107">
            <v>1</v>
          </cell>
          <cell r="O107"/>
          <cell r="P107"/>
          <cell r="Q107"/>
        </row>
        <row r="108">
          <cell r="C108" t="str">
            <v>SLT0011303</v>
          </cell>
          <cell r="D108" t="str">
            <v>舒适性海绵</v>
          </cell>
          <cell r="E108"/>
          <cell r="F108" t="str">
            <v>EA</v>
          </cell>
          <cell r="G108"/>
          <cell r="H108" t="str">
            <v>PU</v>
          </cell>
          <cell r="I108" t="str">
            <v>PUR</v>
          </cell>
          <cell r="J108"/>
          <cell r="K108" t="str">
            <v>河北外购</v>
          </cell>
          <cell r="L108"/>
          <cell r="M108"/>
          <cell r="N108">
            <v>1</v>
          </cell>
          <cell r="O108"/>
          <cell r="P108"/>
          <cell r="Q108"/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G109"/>
          <cell r="H109" t="str">
            <v>分总成</v>
          </cell>
          <cell r="I109" t="str">
            <v>ASSY</v>
          </cell>
          <cell r="J109"/>
          <cell r="K109" t="str">
            <v>河北外购</v>
          </cell>
          <cell r="L109"/>
          <cell r="M109"/>
          <cell r="N109">
            <v>1</v>
          </cell>
          <cell r="O109"/>
          <cell r="P109"/>
          <cell r="Q109"/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G110"/>
          <cell r="H110" t="str">
            <v>分总成</v>
          </cell>
          <cell r="I110" t="str">
            <v>ASSY</v>
          </cell>
          <cell r="J110"/>
          <cell r="K110" t="str">
            <v>河北外购</v>
          </cell>
          <cell r="L110"/>
          <cell r="M110"/>
          <cell r="N110">
            <v>1</v>
          </cell>
          <cell r="O110"/>
          <cell r="P110"/>
          <cell r="Q110"/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G111"/>
          <cell r="H111" t="str">
            <v>分总成</v>
          </cell>
          <cell r="I111" t="str">
            <v>ASSY</v>
          </cell>
          <cell r="J111"/>
          <cell r="K111" t="str">
            <v>河北外购</v>
          </cell>
          <cell r="L111"/>
          <cell r="M111"/>
          <cell r="N111">
            <v>1</v>
          </cell>
          <cell r="O111"/>
          <cell r="P111"/>
          <cell r="Q111"/>
        </row>
        <row r="112">
          <cell r="C112" t="str">
            <v>SLT0011307</v>
          </cell>
          <cell r="D112" t="str">
            <v>通风加热线束及控制器总成</v>
          </cell>
          <cell r="E112"/>
          <cell r="F112" t="str">
            <v>EA</v>
          </cell>
          <cell r="G112"/>
          <cell r="H112" t="str">
            <v>分总成</v>
          </cell>
          <cell r="I112" t="str">
            <v>ASSY</v>
          </cell>
          <cell r="J112"/>
          <cell r="K112" t="str">
            <v>河北外购</v>
          </cell>
          <cell r="L112"/>
          <cell r="M112"/>
          <cell r="N112">
            <v>1</v>
          </cell>
          <cell r="O112"/>
          <cell r="P112"/>
          <cell r="Q112"/>
        </row>
        <row r="113">
          <cell r="C113" t="str">
            <v>SLT0011367</v>
          </cell>
          <cell r="D113" t="str">
            <v>下底板焊接总成</v>
          </cell>
          <cell r="E113"/>
          <cell r="F113" t="str">
            <v>EA</v>
          </cell>
          <cell r="G113"/>
          <cell r="H113" t="str">
            <v>焊接总成件</v>
          </cell>
          <cell r="I113" t="str">
            <v>ASSY</v>
          </cell>
          <cell r="J113"/>
          <cell r="K113" t="str">
            <v>河北外购</v>
          </cell>
          <cell r="L113" t="str">
            <v>刘志富</v>
          </cell>
          <cell r="M113" t="str">
            <v>河北利达</v>
          </cell>
          <cell r="N113">
            <v>1</v>
          </cell>
          <cell r="O113"/>
          <cell r="P113"/>
          <cell r="Q113"/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G114"/>
          <cell r="H114" t="str">
            <v>分总成</v>
          </cell>
          <cell r="I114" t="str">
            <v>ASSY</v>
          </cell>
          <cell r="J114"/>
          <cell r="K114" t="str">
            <v>河北外购</v>
          </cell>
          <cell r="L114"/>
          <cell r="M114"/>
          <cell r="N114">
            <v>1</v>
          </cell>
          <cell r="O114"/>
          <cell r="P114"/>
          <cell r="Q114"/>
        </row>
        <row r="115">
          <cell r="C115" t="str">
            <v>SLT0011310</v>
          </cell>
          <cell r="D115" t="str">
            <v>主驾驶左侧大护板</v>
          </cell>
          <cell r="E115"/>
          <cell r="F115" t="str">
            <v>EA</v>
          </cell>
          <cell r="G115"/>
          <cell r="H115" t="str">
            <v>塑料件</v>
          </cell>
          <cell r="I115" t="str">
            <v>PP+TD20 2.5</v>
          </cell>
          <cell r="J115"/>
          <cell r="K115" t="str">
            <v>河北外购</v>
          </cell>
          <cell r="L115"/>
          <cell r="M115"/>
          <cell r="N115">
            <v>1</v>
          </cell>
          <cell r="O115"/>
          <cell r="P115"/>
          <cell r="Q115"/>
        </row>
        <row r="116">
          <cell r="C116" t="str">
            <v>L168100000271</v>
          </cell>
          <cell r="D116" t="str">
            <v>驾驶员前端左侧安装脚罩</v>
          </cell>
          <cell r="E116"/>
          <cell r="F116" t="str">
            <v>EA</v>
          </cell>
          <cell r="G116"/>
          <cell r="H116" t="str">
            <v>塑料件</v>
          </cell>
          <cell r="I116" t="str">
            <v>PP+TD20 2.5</v>
          </cell>
          <cell r="J116"/>
          <cell r="K116" t="str">
            <v>河北外购</v>
          </cell>
          <cell r="L116"/>
          <cell r="M116"/>
          <cell r="N116">
            <v>1</v>
          </cell>
          <cell r="O116"/>
          <cell r="P116"/>
          <cell r="Q116"/>
        </row>
        <row r="117">
          <cell r="C117" t="str">
            <v>L168100000272</v>
          </cell>
          <cell r="D117" t="str">
            <v>驾驶员前端右侧安装脚罩</v>
          </cell>
          <cell r="E117"/>
          <cell r="F117" t="str">
            <v>EA</v>
          </cell>
          <cell r="G117"/>
          <cell r="H117" t="str">
            <v>塑料件</v>
          </cell>
          <cell r="I117" t="str">
            <v>PP+TD20 2.5</v>
          </cell>
          <cell r="J117"/>
          <cell r="K117" t="str">
            <v>河北外购</v>
          </cell>
          <cell r="L117"/>
          <cell r="M117"/>
          <cell r="N117">
            <v>1</v>
          </cell>
          <cell r="O117"/>
          <cell r="P117"/>
          <cell r="Q117"/>
        </row>
        <row r="118">
          <cell r="C118" t="str">
            <v>SLT0010878</v>
          </cell>
          <cell r="D118" t="str">
            <v>靠背调角器焊接总成RH</v>
          </cell>
          <cell r="E118"/>
          <cell r="F118" t="str">
            <v>EA</v>
          </cell>
          <cell r="G118"/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  <cell r="N118">
            <v>1</v>
          </cell>
          <cell r="O118"/>
          <cell r="P118"/>
          <cell r="Q118" t="str">
            <v>与力乐沟通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G119"/>
          <cell r="H119" t="str">
            <v>塑料件</v>
          </cell>
          <cell r="I119" t="str">
            <v>φ12  1.0</v>
          </cell>
          <cell r="J119"/>
          <cell r="K119" t="str">
            <v>河北外购</v>
          </cell>
          <cell r="L119"/>
          <cell r="M119"/>
          <cell r="N119">
            <v>1</v>
          </cell>
          <cell r="O119"/>
          <cell r="P119"/>
          <cell r="Q119"/>
        </row>
        <row r="120">
          <cell r="C120" t="str">
            <v>SLT0010886</v>
          </cell>
          <cell r="D120" t="str">
            <v>驾驶员调角器芯盘连动杆</v>
          </cell>
          <cell r="E120"/>
          <cell r="F120" t="str">
            <v>EA</v>
          </cell>
          <cell r="G120"/>
          <cell r="H120" t="str">
            <v>外购件</v>
          </cell>
          <cell r="I120" t="str">
            <v>— —</v>
          </cell>
          <cell r="J120"/>
          <cell r="K120" t="str">
            <v>河北外购</v>
          </cell>
          <cell r="L120" t="str">
            <v>刘志富</v>
          </cell>
          <cell r="M120" t="str">
            <v>江苏力乐</v>
          </cell>
          <cell r="N120">
            <v>1</v>
          </cell>
          <cell r="O120"/>
          <cell r="P120"/>
          <cell r="Q120" t="str">
            <v>与力乐沟通</v>
          </cell>
        </row>
        <row r="121">
          <cell r="C121" t="str">
            <v>SLT0011253</v>
          </cell>
          <cell r="D121" t="str">
            <v>靠背调角器焊接总成RH</v>
          </cell>
          <cell r="E121"/>
          <cell r="F121" t="str">
            <v>EA</v>
          </cell>
          <cell r="G121"/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  <cell r="N121">
            <v>1</v>
          </cell>
          <cell r="O121"/>
          <cell r="P121"/>
          <cell r="Q121" t="str">
            <v>与力乐沟通</v>
          </cell>
        </row>
        <row r="122">
          <cell r="C122" t="str">
            <v>SLT0011250</v>
          </cell>
          <cell r="D122" t="str">
            <v>靠背调角器焊接总成LH</v>
          </cell>
          <cell r="E122"/>
          <cell r="F122" t="str">
            <v>EA</v>
          </cell>
          <cell r="G122"/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  <cell r="N122">
            <v>1</v>
          </cell>
          <cell r="O122"/>
          <cell r="P122"/>
          <cell r="Q122" t="str">
            <v>与力乐沟通</v>
          </cell>
        </row>
        <row r="123">
          <cell r="C123" t="str">
            <v>SLT0011032</v>
          </cell>
          <cell r="D123" t="str">
            <v>右调角器焊接总成</v>
          </cell>
          <cell r="E123"/>
          <cell r="F123" t="str">
            <v>EA</v>
          </cell>
          <cell r="G123"/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  <cell r="N123">
            <v>1</v>
          </cell>
          <cell r="O123"/>
          <cell r="P123"/>
          <cell r="Q123" t="str">
            <v>与力乐沟通</v>
          </cell>
        </row>
        <row r="124">
          <cell r="C124" t="str">
            <v>SLT0011086</v>
          </cell>
          <cell r="D124" t="str">
            <v>小背左侧调角器焊接总成</v>
          </cell>
          <cell r="E124"/>
          <cell r="F124" t="str">
            <v>EA</v>
          </cell>
          <cell r="G124"/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  <cell r="N124">
            <v>1</v>
          </cell>
          <cell r="O124"/>
          <cell r="P124"/>
          <cell r="Q124" t="str">
            <v>与力乐沟通</v>
          </cell>
        </row>
        <row r="125">
          <cell r="C125" t="str">
            <v>SLT0011320</v>
          </cell>
          <cell r="D125" t="str">
            <v>靠背一级调角器焊接总成</v>
          </cell>
          <cell r="E125"/>
          <cell r="F125" t="str">
            <v>EA</v>
          </cell>
          <cell r="G125"/>
          <cell r="H125" t="str">
            <v>分总成</v>
          </cell>
          <cell r="I125" t="str">
            <v>ASSY</v>
          </cell>
          <cell r="J125"/>
          <cell r="K125" t="str">
            <v>河北外购</v>
          </cell>
          <cell r="L125" t="str">
            <v>刘志富</v>
          </cell>
          <cell r="M125" t="str">
            <v>江苏力乐</v>
          </cell>
          <cell r="N125">
            <v>1</v>
          </cell>
          <cell r="O125"/>
          <cell r="P125"/>
          <cell r="Q125" t="str">
            <v>与力乐沟通
寻找第三方</v>
          </cell>
        </row>
        <row r="126">
          <cell r="C126" t="str">
            <v>SLT0010922</v>
          </cell>
          <cell r="D126" t="str">
            <v>二级调节右侧上连接板电泳总成</v>
          </cell>
          <cell r="E126"/>
          <cell r="F126" t="str">
            <v>EA</v>
          </cell>
          <cell r="G126"/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  <cell r="N126">
            <v>1</v>
          </cell>
          <cell r="O126"/>
          <cell r="P126"/>
          <cell r="Q126"/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G127"/>
          <cell r="H127" t="str">
            <v>分总成</v>
          </cell>
          <cell r="I127" t="str">
            <v>ASSY</v>
          </cell>
          <cell r="J127"/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  <cell r="N127">
            <v>1</v>
          </cell>
          <cell r="O127"/>
          <cell r="P127"/>
          <cell r="Q127"/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G128"/>
          <cell r="H128" t="str">
            <v>分总成</v>
          </cell>
          <cell r="I128" t="str">
            <v>ASSY</v>
          </cell>
          <cell r="J128"/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  <cell r="N128">
            <v>1</v>
          </cell>
          <cell r="O128"/>
          <cell r="P128"/>
          <cell r="Q128"/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G129"/>
          <cell r="H129" t="str">
            <v>分总成</v>
          </cell>
          <cell r="I129" t="str">
            <v>ASSY</v>
          </cell>
          <cell r="J129"/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  <cell r="N129">
            <v>1</v>
          </cell>
          <cell r="O129"/>
          <cell r="P129"/>
          <cell r="Q129"/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G130"/>
          <cell r="H130" t="str">
            <v>分总成</v>
          </cell>
          <cell r="I130" t="str">
            <v>ASSY</v>
          </cell>
          <cell r="J130"/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  <cell r="N130">
            <v>1</v>
          </cell>
          <cell r="O130"/>
          <cell r="P130"/>
          <cell r="Q130"/>
        </row>
        <row r="131">
          <cell r="C131" t="str">
            <v>SLT0010884</v>
          </cell>
          <cell r="D131" t="str">
            <v>通风加热控制器固定钣金</v>
          </cell>
          <cell r="E131"/>
          <cell r="F131" t="str">
            <v>EA</v>
          </cell>
          <cell r="G131"/>
          <cell r="H131" t="str">
            <v>钣金件</v>
          </cell>
          <cell r="I131" t="str">
            <v>Q235 2.0</v>
          </cell>
          <cell r="J131"/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  <cell r="N131">
            <v>2</v>
          </cell>
          <cell r="O131"/>
          <cell r="P131"/>
          <cell r="Q131"/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G132"/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  <cell r="N132">
            <v>1</v>
          </cell>
          <cell r="O132"/>
          <cell r="P132"/>
          <cell r="Q132"/>
        </row>
        <row r="133">
          <cell r="C133" t="str">
            <v>SLT0011041</v>
          </cell>
          <cell r="D133" t="str">
            <v>副驾背板支撑钣金总成A</v>
          </cell>
          <cell r="E133"/>
          <cell r="F133" t="str">
            <v>EA</v>
          </cell>
          <cell r="G133"/>
          <cell r="H133" t="str">
            <v>分总成</v>
          </cell>
          <cell r="I133" t="str">
            <v>ASSY</v>
          </cell>
          <cell r="J133"/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  <cell r="N133">
            <v>2</v>
          </cell>
          <cell r="O133"/>
          <cell r="P133"/>
          <cell r="Q133"/>
        </row>
        <row r="134">
          <cell r="C134" t="str">
            <v>SLT0011045</v>
          </cell>
          <cell r="D134" t="str">
            <v>副驾背板支撑钣金总成C</v>
          </cell>
          <cell r="E134"/>
          <cell r="F134" t="str">
            <v>EA</v>
          </cell>
          <cell r="G134"/>
          <cell r="H134" t="str">
            <v>分总成</v>
          </cell>
          <cell r="I134" t="str">
            <v>ASSY</v>
          </cell>
          <cell r="J134"/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  <cell r="N134">
            <v>1</v>
          </cell>
          <cell r="O134"/>
          <cell r="P134"/>
          <cell r="Q134"/>
        </row>
        <row r="135">
          <cell r="C135" t="str">
            <v>SLT0011047</v>
          </cell>
          <cell r="D135" t="str">
            <v>副驾背板支撑钣金总成B</v>
          </cell>
          <cell r="E135"/>
          <cell r="F135" t="str">
            <v>EA</v>
          </cell>
          <cell r="G135"/>
          <cell r="H135" t="str">
            <v>分总成</v>
          </cell>
          <cell r="I135" t="str">
            <v>ASSY</v>
          </cell>
          <cell r="J135"/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  <cell r="N135">
            <v>1</v>
          </cell>
          <cell r="O135"/>
          <cell r="P135"/>
          <cell r="Q135"/>
        </row>
        <row r="136">
          <cell r="C136" t="str">
            <v>SLT0011040</v>
          </cell>
          <cell r="D136" t="str">
            <v>副驾中间固定支架旋转轴</v>
          </cell>
          <cell r="E136"/>
          <cell r="F136" t="str">
            <v>EA</v>
          </cell>
          <cell r="G136"/>
          <cell r="H136" t="str">
            <v>机加件</v>
          </cell>
          <cell r="I136" t="str">
            <v>Q195</v>
          </cell>
          <cell r="J136"/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  <cell r="N136">
            <v>1</v>
          </cell>
          <cell r="O136"/>
          <cell r="P136"/>
          <cell r="Q136"/>
        </row>
        <row r="137">
          <cell r="C137" t="str">
            <v>SLT0011085</v>
          </cell>
          <cell r="D137" t="str">
            <v>小背解锁扣手固定座</v>
          </cell>
          <cell r="E137"/>
          <cell r="F137" t="str">
            <v>EA</v>
          </cell>
          <cell r="G137"/>
          <cell r="H137" t="str">
            <v>钣金件</v>
          </cell>
          <cell r="I137" t="str">
            <v>QStE420TM 2.0</v>
          </cell>
          <cell r="J137"/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  <cell r="N137">
            <v>1</v>
          </cell>
          <cell r="O137"/>
          <cell r="P137"/>
          <cell r="Q137"/>
        </row>
        <row r="138">
          <cell r="C138" t="str">
            <v>SLT0011104</v>
          </cell>
          <cell r="D138" t="str">
            <v>小背背板支撑板小总成B</v>
          </cell>
          <cell r="E138"/>
          <cell r="F138" t="str">
            <v>EA</v>
          </cell>
          <cell r="G138"/>
          <cell r="H138" t="str">
            <v>分总成</v>
          </cell>
          <cell r="I138" t="str">
            <v>ASSY</v>
          </cell>
          <cell r="J138"/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  <cell r="N138">
            <v>1</v>
          </cell>
          <cell r="O138"/>
          <cell r="P138"/>
          <cell r="Q138"/>
        </row>
        <row r="139">
          <cell r="C139" t="str">
            <v>SLT0011108</v>
          </cell>
          <cell r="D139" t="str">
            <v>小背背板支撑板小总成D</v>
          </cell>
          <cell r="E139"/>
          <cell r="F139" t="str">
            <v>EA</v>
          </cell>
          <cell r="G139"/>
          <cell r="H139" t="str">
            <v>分总成</v>
          </cell>
          <cell r="I139" t="str">
            <v>ASSY</v>
          </cell>
          <cell r="J139"/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  <cell r="N139">
            <v>1</v>
          </cell>
          <cell r="O139"/>
          <cell r="P139"/>
          <cell r="Q139"/>
        </row>
        <row r="140">
          <cell r="C140" t="str">
            <v>SLT0011100</v>
          </cell>
          <cell r="D140" t="str">
            <v>限位轴</v>
          </cell>
          <cell r="E140"/>
          <cell r="F140" t="str">
            <v>EA</v>
          </cell>
          <cell r="G140"/>
          <cell r="H140" t="str">
            <v>机加件</v>
          </cell>
          <cell r="I140" t="str">
            <v>Q235</v>
          </cell>
          <cell r="J140"/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  <cell r="N140">
            <v>1</v>
          </cell>
          <cell r="O140"/>
          <cell r="P140"/>
          <cell r="Q140"/>
        </row>
        <row r="141">
          <cell r="C141" t="str">
            <v>SLT0011325</v>
          </cell>
          <cell r="D141" t="str">
            <v>加热线束及控制器总成</v>
          </cell>
          <cell r="E141"/>
          <cell r="F141" t="str">
            <v>EA</v>
          </cell>
          <cell r="G141"/>
          <cell r="H141" t="str">
            <v>分总成</v>
          </cell>
          <cell r="I141" t="str">
            <v>ASSY</v>
          </cell>
          <cell r="J141"/>
          <cell r="K141" t="str">
            <v>河北外购</v>
          </cell>
          <cell r="L141"/>
          <cell r="M141"/>
          <cell r="N141">
            <v>1</v>
          </cell>
          <cell r="O141"/>
          <cell r="P141"/>
          <cell r="Q141"/>
        </row>
        <row r="142">
          <cell r="C142" t="str">
            <v>SLT0011243</v>
          </cell>
          <cell r="D142" t="str">
            <v>ECU固定卡扣</v>
          </cell>
          <cell r="E142"/>
          <cell r="F142" t="str">
            <v>EA</v>
          </cell>
          <cell r="G142"/>
          <cell r="H142" t="str">
            <v>塑料件</v>
          </cell>
          <cell r="I142"/>
          <cell r="J142"/>
          <cell r="K142" t="str">
            <v>河北外购</v>
          </cell>
          <cell r="L142"/>
          <cell r="M142"/>
          <cell r="N142">
            <v>2</v>
          </cell>
          <cell r="O142"/>
          <cell r="P142"/>
          <cell r="Q142"/>
        </row>
        <row r="143">
          <cell r="C143" t="str">
            <v>SLT0011101</v>
          </cell>
          <cell r="D143" t="str">
            <v>旋转轴</v>
          </cell>
          <cell r="E143"/>
          <cell r="F143" t="str">
            <v>EA</v>
          </cell>
          <cell r="G143"/>
          <cell r="H143" t="str">
            <v>机加件</v>
          </cell>
          <cell r="I143" t="str">
            <v>Q235</v>
          </cell>
          <cell r="J143"/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  <cell r="N143">
            <v>1</v>
          </cell>
          <cell r="O143"/>
          <cell r="P143"/>
          <cell r="Q143"/>
        </row>
        <row r="144">
          <cell r="C144" t="str">
            <v>SLT0010958</v>
          </cell>
          <cell r="D144" t="str">
            <v>驾驶员座垫固定支架LH</v>
          </cell>
          <cell r="E144"/>
          <cell r="F144" t="str">
            <v>EA</v>
          </cell>
          <cell r="G144"/>
          <cell r="H144" t="str">
            <v>钣金件</v>
          </cell>
          <cell r="I144" t="str">
            <v>QStE500TM 2.5</v>
          </cell>
          <cell r="J144"/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  <cell r="N144">
            <v>1</v>
          </cell>
          <cell r="O144"/>
          <cell r="P144"/>
          <cell r="Q144"/>
        </row>
        <row r="145">
          <cell r="C145" t="str">
            <v>SLT0011102</v>
          </cell>
          <cell r="D145" t="str">
            <v>小背背板支撑板小总成A</v>
          </cell>
          <cell r="E145"/>
          <cell r="F145" t="str">
            <v>EA</v>
          </cell>
          <cell r="G145"/>
          <cell r="H145" t="str">
            <v>分总成</v>
          </cell>
          <cell r="I145" t="str">
            <v>ASSY</v>
          </cell>
          <cell r="J145"/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  <cell r="N145">
            <v>1</v>
          </cell>
          <cell r="O145"/>
          <cell r="P145"/>
          <cell r="Q145"/>
        </row>
        <row r="146">
          <cell r="C146" t="str">
            <v>SLT0010889</v>
          </cell>
          <cell r="D146" t="str">
            <v>靠背锁付阶梯螺栓</v>
          </cell>
          <cell r="E146"/>
          <cell r="F146" t="str">
            <v>EA</v>
          </cell>
          <cell r="G146"/>
          <cell r="H146" t="str">
            <v>非标件</v>
          </cell>
          <cell r="I146" t="str">
            <v>45# M8</v>
          </cell>
          <cell r="J146"/>
          <cell r="K146" t="str">
            <v>河北外购</v>
          </cell>
          <cell r="L146" t="str">
            <v>刘志富</v>
          </cell>
          <cell r="M146" t="str">
            <v>旭兴/兴岳</v>
          </cell>
          <cell r="N146">
            <v>1</v>
          </cell>
          <cell r="O146"/>
          <cell r="P146"/>
          <cell r="Q146"/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G147"/>
          <cell r="H147" t="str">
            <v>非标件</v>
          </cell>
          <cell r="I147" t="str">
            <v>45#  M8</v>
          </cell>
          <cell r="J147"/>
          <cell r="K147" t="str">
            <v>河北外购</v>
          </cell>
          <cell r="L147" t="str">
            <v>刘志富</v>
          </cell>
          <cell r="M147" t="str">
            <v>旭兴/兴岳</v>
          </cell>
          <cell r="N147">
            <v>1</v>
          </cell>
          <cell r="O147"/>
          <cell r="P147"/>
          <cell r="Q147"/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G148"/>
          <cell r="H148" t="str">
            <v>非标件</v>
          </cell>
          <cell r="I148" t="str">
            <v>45#  M8</v>
          </cell>
          <cell r="J148"/>
          <cell r="K148" t="str">
            <v>河北外购</v>
          </cell>
          <cell r="L148" t="str">
            <v>刘志富</v>
          </cell>
          <cell r="M148" t="str">
            <v>旭兴/兴岳</v>
          </cell>
          <cell r="N148">
            <v>1</v>
          </cell>
          <cell r="O148"/>
          <cell r="P148"/>
          <cell r="Q148"/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>
        <row r="8">
          <cell r="C8" t="str">
            <v>SLT0010856</v>
          </cell>
        </row>
        <row r="9">
          <cell r="C9" t="str">
            <v>SLT0010861</v>
          </cell>
        </row>
        <row r="10">
          <cell r="C10" t="str">
            <v>SLT0010973</v>
          </cell>
        </row>
        <row r="11">
          <cell r="C11" t="str">
            <v>SLT0010974</v>
          </cell>
        </row>
        <row r="12">
          <cell r="C12" t="str">
            <v>SLT0010870</v>
          </cell>
        </row>
        <row r="13">
          <cell r="C13" t="str">
            <v>SLT0010871</v>
          </cell>
        </row>
        <row r="14">
          <cell r="C14" t="str">
            <v>SLT0010965</v>
          </cell>
        </row>
        <row r="15">
          <cell r="C15" t="str">
            <v>SLT0011214</v>
          </cell>
        </row>
        <row r="16">
          <cell r="C16" t="str">
            <v>SLT0010865</v>
          </cell>
        </row>
        <row r="17">
          <cell r="C17" t="str">
            <v>SLT0010976</v>
          </cell>
        </row>
        <row r="18">
          <cell r="C18" t="str">
            <v>SLT0010978</v>
          </cell>
        </row>
        <row r="19">
          <cell r="C19" t="str">
            <v>SLT0010873</v>
          </cell>
        </row>
        <row r="20">
          <cell r="C20" t="str">
            <v>SLT0010925</v>
          </cell>
        </row>
        <row r="21">
          <cell r="C21" t="str">
            <v>SLT0010926</v>
          </cell>
        </row>
        <row r="22">
          <cell r="C22" t="str">
            <v>SLT0010927</v>
          </cell>
        </row>
        <row r="23">
          <cell r="C23" t="str">
            <v>SLT0010929</v>
          </cell>
        </row>
        <row r="24">
          <cell r="C24" t="str">
            <v>SLT0010930</v>
          </cell>
        </row>
        <row r="25">
          <cell r="C25" t="str">
            <v>SLT0010923</v>
          </cell>
        </row>
        <row r="26">
          <cell r="C26" t="str">
            <v>SLT0010924</v>
          </cell>
        </row>
        <row r="27">
          <cell r="C27" t="str">
            <v>SLT0010931</v>
          </cell>
        </row>
        <row r="28">
          <cell r="C28" t="str">
            <v>SLT0011001</v>
          </cell>
        </row>
        <row r="29">
          <cell r="C29" t="str">
            <v>SLT0010938</v>
          </cell>
        </row>
        <row r="30">
          <cell r="C30" t="str">
            <v>SLT0010989</v>
          </cell>
        </row>
        <row r="31">
          <cell r="C31" t="str">
            <v>SLT0010990</v>
          </cell>
        </row>
        <row r="32">
          <cell r="C32" t="str">
            <v>SLT0010992</v>
          </cell>
        </row>
        <row r="33">
          <cell r="C33" t="str">
            <v>SLT0010949</v>
          </cell>
        </row>
        <row r="34">
          <cell r="C34" t="str">
            <v>SLT0011219</v>
          </cell>
        </row>
        <row r="35">
          <cell r="C35" t="str">
            <v>SLT0010946</v>
          </cell>
        </row>
        <row r="36">
          <cell r="C36" t="str">
            <v>SLT0010947</v>
          </cell>
        </row>
        <row r="37">
          <cell r="C37" t="str">
            <v>SLT0010948</v>
          </cell>
        </row>
        <row r="38">
          <cell r="C38" t="str">
            <v>BFA0010084</v>
          </cell>
        </row>
        <row r="39">
          <cell r="C39" t="str">
            <v>SLT0010950</v>
          </cell>
        </row>
        <row r="40">
          <cell r="C40" t="str">
            <v>SLT0011053</v>
          </cell>
        </row>
        <row r="41">
          <cell r="C41" t="str">
            <v>SLT0011058</v>
          </cell>
        </row>
        <row r="42">
          <cell r="C42" t="str">
            <v>SLT0011059</v>
          </cell>
        </row>
        <row r="43">
          <cell r="C43" t="str">
            <v>SLT0011060</v>
          </cell>
        </row>
        <row r="44">
          <cell r="C44" t="str">
            <v>SLT0011072</v>
          </cell>
        </row>
        <row r="45">
          <cell r="C45" t="str">
            <v>SLT0011073</v>
          </cell>
        </row>
        <row r="46">
          <cell r="C46" t="str">
            <v>SLT0011074</v>
          </cell>
        </row>
        <row r="47">
          <cell r="C47" t="str">
            <v>SLT0011197</v>
          </cell>
        </row>
        <row r="48">
          <cell r="C48" t="str">
            <v>SLT0011198</v>
          </cell>
        </row>
        <row r="49">
          <cell r="C49" t="str">
            <v>SLT0011122</v>
          </cell>
        </row>
        <row r="50">
          <cell r="C50" t="str">
            <v>SLT0011123</v>
          </cell>
        </row>
        <row r="51">
          <cell r="C51" t="str">
            <v>SLT0011124</v>
          </cell>
        </row>
        <row r="52">
          <cell r="C52" t="str">
            <v>SLT0011223</v>
          </cell>
        </row>
        <row r="53">
          <cell r="C53" t="str">
            <v>SLT0011155</v>
          </cell>
        </row>
        <row r="54">
          <cell r="C54" t="str">
            <v>SLT0011156</v>
          </cell>
        </row>
        <row r="55">
          <cell r="C55" t="str">
            <v>SLT0011157</v>
          </cell>
        </row>
        <row r="56">
          <cell r="C56" t="str">
            <v>SLT0011177</v>
          </cell>
        </row>
        <row r="57">
          <cell r="C57" t="str">
            <v>SLT0011178</v>
          </cell>
        </row>
        <row r="58">
          <cell r="C58" t="str">
            <v>SLT0011171</v>
          </cell>
        </row>
        <row r="59">
          <cell r="C59" t="str">
            <v>SLT0011172</v>
          </cell>
        </row>
        <row r="60">
          <cell r="C60" t="str">
            <v>SLT0011173</v>
          </cell>
        </row>
        <row r="61">
          <cell r="C61" t="str">
            <v>SLT0011225</v>
          </cell>
        </row>
        <row r="62">
          <cell r="C62" t="str">
            <v>SLT0010880</v>
          </cell>
        </row>
        <row r="63">
          <cell r="C63" t="str">
            <v>SLT0010886</v>
          </cell>
        </row>
        <row r="64">
          <cell r="C64" t="str">
            <v>SLT0010922</v>
          </cell>
        </row>
        <row r="65">
          <cell r="C65" t="str">
            <v>SLT0010915</v>
          </cell>
        </row>
        <row r="66">
          <cell r="C66" t="str">
            <v>SLT0010916</v>
          </cell>
        </row>
        <row r="67">
          <cell r="C67" t="str">
            <v>SLT0010917</v>
          </cell>
        </row>
        <row r="68">
          <cell r="C68" t="str">
            <v>SLT0010918</v>
          </cell>
        </row>
        <row r="69">
          <cell r="C69" t="str">
            <v>SLT0010920</v>
          </cell>
        </row>
        <row r="70">
          <cell r="C70" t="str">
            <v>SLT0010882</v>
          </cell>
        </row>
        <row r="71">
          <cell r="C71" t="str">
            <v>SLT0010885</v>
          </cell>
        </row>
        <row r="72">
          <cell r="C72" t="str">
            <v>SLT0010921</v>
          </cell>
        </row>
        <row r="73">
          <cell r="C73" t="str">
            <v>SLT0010997</v>
          </cell>
        </row>
        <row r="74">
          <cell r="C74" t="str">
            <v>SLT0010998</v>
          </cell>
        </row>
        <row r="75">
          <cell r="C75" t="str">
            <v>SLT0010884</v>
          </cell>
        </row>
        <row r="76">
          <cell r="C76" t="str">
            <v>SLT0010887</v>
          </cell>
        </row>
        <row r="77">
          <cell r="C77" t="str">
            <v>Q40112</v>
          </cell>
        </row>
        <row r="78">
          <cell r="C78" t="str">
            <v>SLT0010889</v>
          </cell>
        </row>
        <row r="79">
          <cell r="C79" t="str">
            <v>SLT0011273</v>
          </cell>
        </row>
        <row r="80">
          <cell r="C80" t="str">
            <v>SLT0010937</v>
          </cell>
        </row>
        <row r="81">
          <cell r="C81" t="str">
            <v>SLT0011215</v>
          </cell>
        </row>
        <row r="82">
          <cell r="C82" t="str">
            <v>SLT0010980</v>
          </cell>
        </row>
        <row r="83">
          <cell r="C83" t="str">
            <v>SLT0011258</v>
          </cell>
        </row>
        <row r="84">
          <cell r="C84" t="str">
            <v>SLT0011259</v>
          </cell>
        </row>
        <row r="85">
          <cell r="C85" t="str">
            <v>SLT0011267</v>
          </cell>
        </row>
        <row r="86">
          <cell r="C86" t="str">
            <v>SLT0011270</v>
          </cell>
        </row>
        <row r="87">
          <cell r="C87" t="str">
            <v>SLT0011274</v>
          </cell>
        </row>
        <row r="88">
          <cell r="C88" t="str">
            <v>SLT0011313</v>
          </cell>
        </row>
        <row r="89">
          <cell r="C89" t="str">
            <v>SLT0011289</v>
          </cell>
        </row>
        <row r="90">
          <cell r="C90" t="str">
            <v>SLT0011301</v>
          </cell>
        </row>
        <row r="91">
          <cell r="C91" t="str">
            <v>SLT0011302</v>
          </cell>
        </row>
        <row r="92">
          <cell r="C92" t="str">
            <v>SLT0011303</v>
          </cell>
        </row>
        <row r="93">
          <cell r="C93" t="str">
            <v>SLT0011304</v>
          </cell>
        </row>
        <row r="94">
          <cell r="C94" t="str">
            <v>SLT0011305</v>
          </cell>
        </row>
        <row r="95">
          <cell r="C95" t="str">
            <v>SLT0011306</v>
          </cell>
        </row>
        <row r="96">
          <cell r="C96" t="str">
            <v>SLT0011307</v>
          </cell>
        </row>
        <row r="97">
          <cell r="C97" t="str">
            <v>SLT0011308</v>
          </cell>
        </row>
        <row r="98">
          <cell r="C98" t="str">
            <v>SLT0011309</v>
          </cell>
        </row>
        <row r="99">
          <cell r="C99" t="str">
            <v>SLT0011051</v>
          </cell>
        </row>
        <row r="100">
          <cell r="C100" t="str">
            <v>SLT0010903</v>
          </cell>
        </row>
        <row r="101">
          <cell r="C101" t="str">
            <v>SLT0011221</v>
          </cell>
        </row>
        <row r="102">
          <cell r="C102" t="str">
            <v>SLT0011041</v>
          </cell>
        </row>
        <row r="103">
          <cell r="C103" t="str">
            <v>SLT0011045</v>
          </cell>
        </row>
        <row r="104">
          <cell r="C104" t="str">
            <v>SLT0011047</v>
          </cell>
        </row>
        <row r="105">
          <cell r="C105" t="str">
            <v>SLT0011049</v>
          </cell>
        </row>
        <row r="106">
          <cell r="C106" t="str">
            <v>SLT0011050</v>
          </cell>
        </row>
        <row r="107">
          <cell r="C107" t="str">
            <v>SLT0011040</v>
          </cell>
        </row>
        <row r="108">
          <cell r="C108" t="str">
            <v>SLT0011039</v>
          </cell>
        </row>
        <row r="109">
          <cell r="C109" t="str">
            <v>SLT0011085</v>
          </cell>
        </row>
        <row r="110">
          <cell r="C110" t="str">
            <v>SLT0011104</v>
          </cell>
        </row>
        <row r="111">
          <cell r="C111" t="str">
            <v>SLT0011108</v>
          </cell>
        </row>
        <row r="112">
          <cell r="C112" t="str">
            <v>SLT0011100</v>
          </cell>
        </row>
        <row r="113">
          <cell r="C113" t="str">
            <v>SLT0011101</v>
          </cell>
        </row>
        <row r="114">
          <cell r="C114" t="str">
            <v>SLT0011078</v>
          </cell>
        </row>
        <row r="115">
          <cell r="C115" t="str">
            <v>SLT0011093</v>
          </cell>
        </row>
        <row r="116">
          <cell r="C116" t="str">
            <v>SLT0011079</v>
          </cell>
        </row>
        <row r="117">
          <cell r="C117" t="str">
            <v>SLT0011094</v>
          </cell>
        </row>
        <row r="118">
          <cell r="C118" t="str">
            <v>SLT0011084</v>
          </cell>
        </row>
        <row r="119">
          <cell r="C119" t="str">
            <v>SLT0011083</v>
          </cell>
        </row>
        <row r="120">
          <cell r="C120" t="str">
            <v>SLT0011325</v>
          </cell>
        </row>
        <row r="121">
          <cell r="C121" t="str">
            <v>SLT0011243</v>
          </cell>
        </row>
        <row r="122">
          <cell r="C122" t="str">
            <v>SLT0010910</v>
          </cell>
        </row>
        <row r="123">
          <cell r="C123" t="str">
            <v>SLT0010958</v>
          </cell>
        </row>
        <row r="124">
          <cell r="C124" t="str">
            <v>SLT0011102</v>
          </cell>
        </row>
        <row r="125">
          <cell r="C125" t="str">
            <v>SLT0011371</v>
          </cell>
        </row>
        <row r="126">
          <cell r="C126" t="str">
            <v>SLT0011367</v>
          </cell>
        </row>
        <row r="127">
          <cell r="C127" t="str">
            <v>SLT0010899</v>
          </cell>
        </row>
        <row r="128">
          <cell r="C128" t="str">
            <v>SLT0010900</v>
          </cell>
        </row>
        <row r="129">
          <cell r="C129" t="str">
            <v>SLT0010901</v>
          </cell>
        </row>
        <row r="130">
          <cell r="C130" t="str">
            <v>SLT0011254</v>
          </cell>
        </row>
        <row r="131">
          <cell r="C131" t="str">
            <v>SLT0010895</v>
          </cell>
        </row>
        <row r="132">
          <cell r="C132" t="str">
            <v>SLT0010896</v>
          </cell>
        </row>
        <row r="133">
          <cell r="C133" t="str">
            <v>SLT0010898</v>
          </cell>
        </row>
        <row r="134">
          <cell r="C134" t="str">
            <v>SLT0011252</v>
          </cell>
        </row>
        <row r="135">
          <cell r="C135" t="str">
            <v>SLT0010890</v>
          </cell>
        </row>
        <row r="136">
          <cell r="C136" t="str">
            <v>SLT0010891</v>
          </cell>
        </row>
        <row r="137">
          <cell r="C137" t="str">
            <v>SLT0010893</v>
          </cell>
        </row>
        <row r="138">
          <cell r="C138" t="str">
            <v>SLT0010894</v>
          </cell>
        </row>
        <row r="139">
          <cell r="C139" t="str">
            <v>SLT0011030</v>
          </cell>
        </row>
        <row r="140">
          <cell r="C140" t="str">
            <v>SLT0011033</v>
          </cell>
        </row>
        <row r="141">
          <cell r="C141" t="str">
            <v>SLT0011087</v>
          </cell>
        </row>
        <row r="142">
          <cell r="C142" t="str">
            <v>SLT0011088</v>
          </cell>
        </row>
        <row r="143">
          <cell r="C143" t="str">
            <v>SLT0011089</v>
          </cell>
        </row>
        <row r="144">
          <cell r="C144" t="str">
            <v>SLT0011090</v>
          </cell>
        </row>
        <row r="145">
          <cell r="C145" t="str">
            <v>SLT0011113</v>
          </cell>
        </row>
        <row r="146">
          <cell r="C146" t="str">
            <v>SLT0011114</v>
          </cell>
        </row>
        <row r="147">
          <cell r="C147" t="str">
            <v>SLT0011116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zoomScaleNormal="100" workbookViewId="0">
      <selection activeCell="A4" sqref="A4:P4"/>
    </sheetView>
  </sheetViews>
  <sheetFormatPr defaultColWidth="9" defaultRowHeight="14.4" x14ac:dyDescent="0.25"/>
  <cols>
    <col min="1" max="16383" width="9" style="188"/>
  </cols>
  <sheetData>
    <row r="1" spans="1:16" ht="48" customHeight="1" x14ac:dyDescent="0.25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69.900000000000006" customHeight="1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69.900000000000006" customHeight="1" x14ac:dyDescent="0.25">
      <c r="A3" s="201" t="s">
        <v>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1:16" ht="69.900000000000006" customHeight="1" x14ac:dyDescent="0.25">
      <c r="A4" s="201" t="s">
        <v>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</row>
    <row r="6" spans="1:16" ht="45" customHeight="1" x14ac:dyDescent="0.4">
      <c r="E6" s="194"/>
      <c r="F6" s="202" t="s">
        <v>2</v>
      </c>
      <c r="G6" s="202"/>
      <c r="H6" s="195"/>
      <c r="I6" s="197" t="s">
        <v>3</v>
      </c>
      <c r="J6" s="195"/>
    </row>
    <row r="7" spans="1:16" ht="45" customHeight="1" x14ac:dyDescent="0.4">
      <c r="E7" s="194"/>
      <c r="F7" s="202" t="s">
        <v>4</v>
      </c>
      <c r="G7" s="202"/>
      <c r="H7" s="196"/>
      <c r="I7" s="196"/>
      <c r="J7" s="196"/>
    </row>
    <row r="8" spans="1:16" ht="45" customHeight="1" x14ac:dyDescent="0.4">
      <c r="E8" s="194"/>
      <c r="F8" s="202" t="s">
        <v>5</v>
      </c>
      <c r="G8" s="202"/>
      <c r="H8" s="196"/>
      <c r="I8" s="196"/>
      <c r="J8" s="196"/>
    </row>
    <row r="9" spans="1:16" ht="45" customHeight="1" x14ac:dyDescent="0.4">
      <c r="E9" s="194"/>
      <c r="F9" s="202" t="s">
        <v>6</v>
      </c>
      <c r="G9" s="202"/>
      <c r="H9" s="196"/>
      <c r="I9" s="196"/>
      <c r="J9" s="196"/>
      <c r="N9" s="198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2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view="pageBreakPreview" zoomScaleNormal="100" workbookViewId="0">
      <selection activeCell="D7" sqref="D7"/>
    </sheetView>
  </sheetViews>
  <sheetFormatPr defaultColWidth="8" defaultRowHeight="14.4" x14ac:dyDescent="0.25"/>
  <cols>
    <col min="1" max="1" width="14.88671875" style="188" customWidth="1"/>
    <col min="2" max="2" width="9.109375" style="188" customWidth="1"/>
    <col min="3" max="3" width="10.6640625" style="188" customWidth="1"/>
    <col min="4" max="4" width="84.88671875" style="188" customWidth="1"/>
    <col min="5" max="5" width="9.33203125" style="188" customWidth="1"/>
    <col min="6" max="6" width="7.33203125" style="188" customWidth="1"/>
    <col min="7" max="16384" width="8" style="188"/>
  </cols>
  <sheetData>
    <row r="1" spans="1:6" ht="22.5" customHeight="1" x14ac:dyDescent="0.25">
      <c r="A1" s="203" t="s">
        <v>8</v>
      </c>
      <c r="B1" s="203"/>
      <c r="C1" s="203"/>
      <c r="D1" s="203"/>
      <c r="E1" s="203"/>
      <c r="F1" s="203"/>
    </row>
    <row r="2" spans="1:6" x14ac:dyDescent="0.25">
      <c r="A2" s="203"/>
      <c r="B2" s="203"/>
      <c r="C2" s="203"/>
      <c r="D2" s="203"/>
      <c r="E2" s="203"/>
      <c r="F2" s="203"/>
    </row>
    <row r="3" spans="1:6" ht="26.25" customHeight="1" x14ac:dyDescent="0.25">
      <c r="A3" s="189" t="s">
        <v>9</v>
      </c>
      <c r="B3" s="189" t="s">
        <v>10</v>
      </c>
      <c r="C3" s="189" t="s">
        <v>11</v>
      </c>
      <c r="D3" s="189" t="s">
        <v>12</v>
      </c>
      <c r="E3" s="189" t="s">
        <v>13</v>
      </c>
      <c r="F3" s="189" t="s">
        <v>14</v>
      </c>
    </row>
    <row r="4" spans="1:6" ht="30" customHeight="1" x14ac:dyDescent="0.25">
      <c r="A4" s="190" t="s">
        <v>15</v>
      </c>
      <c r="B4" s="191" t="s">
        <v>16</v>
      </c>
      <c r="C4" s="192" t="s">
        <v>17</v>
      </c>
      <c r="D4" s="193" t="s">
        <v>18</v>
      </c>
      <c r="E4" s="191" t="s">
        <v>3</v>
      </c>
      <c r="F4" s="189"/>
    </row>
    <row r="5" spans="1:6" ht="30" customHeight="1" x14ac:dyDescent="0.25">
      <c r="A5" s="190" t="s">
        <v>15</v>
      </c>
      <c r="B5" s="191" t="s">
        <v>19</v>
      </c>
      <c r="C5" s="192" t="s">
        <v>20</v>
      </c>
      <c r="D5" s="193" t="s">
        <v>21</v>
      </c>
      <c r="E5" s="191" t="s">
        <v>3</v>
      </c>
      <c r="F5" s="189"/>
    </row>
    <row r="6" spans="1:6" ht="30" customHeight="1" x14ac:dyDescent="0.25">
      <c r="A6" s="190" t="s">
        <v>15</v>
      </c>
      <c r="B6" s="191" t="s">
        <v>22</v>
      </c>
      <c r="C6" s="192" t="s">
        <v>20</v>
      </c>
      <c r="D6" s="193" t="s">
        <v>23</v>
      </c>
      <c r="E6" s="191" t="s">
        <v>3</v>
      </c>
      <c r="F6" s="189"/>
    </row>
    <row r="7" spans="1:6" ht="30" customHeight="1" x14ac:dyDescent="0.25">
      <c r="A7" s="190" t="s">
        <v>15</v>
      </c>
      <c r="B7" s="191" t="s">
        <v>24</v>
      </c>
      <c r="C7" s="192" t="s">
        <v>25</v>
      </c>
      <c r="D7" s="193" t="s">
        <v>26</v>
      </c>
      <c r="E7" s="191" t="s">
        <v>3</v>
      </c>
      <c r="F7" s="189"/>
    </row>
    <row r="8" spans="1:6" ht="30" customHeight="1" x14ac:dyDescent="0.25">
      <c r="A8" s="190" t="s">
        <v>15</v>
      </c>
      <c r="B8" s="191" t="s">
        <v>27</v>
      </c>
      <c r="C8" s="192" t="s">
        <v>28</v>
      </c>
      <c r="D8" s="193" t="s">
        <v>29</v>
      </c>
      <c r="E8" s="191" t="s">
        <v>3</v>
      </c>
      <c r="F8" s="189"/>
    </row>
    <row r="9" spans="1:6" ht="45" customHeight="1" x14ac:dyDescent="0.25">
      <c r="A9" s="190" t="s">
        <v>15</v>
      </c>
      <c r="B9" s="191" t="s">
        <v>30</v>
      </c>
      <c r="C9" s="192" t="s">
        <v>31</v>
      </c>
      <c r="D9" s="193" t="s">
        <v>32</v>
      </c>
      <c r="E9" s="191" t="s">
        <v>3</v>
      </c>
      <c r="F9" s="189"/>
    </row>
    <row r="10" spans="1:6" ht="30" customHeight="1" x14ac:dyDescent="0.25">
      <c r="A10" s="191"/>
      <c r="B10" s="191"/>
      <c r="C10" s="192"/>
      <c r="D10" s="193"/>
      <c r="E10" s="191"/>
      <c r="F10" s="189"/>
    </row>
    <row r="11" spans="1:6" ht="30" customHeight="1" x14ac:dyDescent="0.25">
      <c r="A11" s="191"/>
      <c r="B11" s="191"/>
      <c r="C11" s="192"/>
      <c r="D11" s="193"/>
      <c r="E11" s="191"/>
      <c r="F11" s="189"/>
    </row>
    <row r="12" spans="1:6" ht="30" customHeight="1" x14ac:dyDescent="0.25">
      <c r="A12" s="191"/>
      <c r="B12" s="191"/>
      <c r="C12" s="192"/>
      <c r="D12" s="193"/>
      <c r="E12" s="191"/>
      <c r="F12" s="189"/>
    </row>
  </sheetData>
  <mergeCells count="1">
    <mergeCell ref="A1:F2"/>
  </mergeCells>
  <phoneticPr fontId="32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X150"/>
  <sheetViews>
    <sheetView showGridLines="0" view="pageBreakPreview" topLeftCell="A25" zoomScale="80" zoomScaleNormal="100" workbookViewId="0">
      <selection activeCell="A7" sqref="A7"/>
    </sheetView>
  </sheetViews>
  <sheetFormatPr defaultColWidth="9" defaultRowHeight="12" x14ac:dyDescent="0.25"/>
  <cols>
    <col min="1" max="1" width="4.6640625" style="5" customWidth="1"/>
    <col min="2" max="2" width="10.6640625" style="5" customWidth="1"/>
    <col min="3" max="3" width="11.77734375" style="5" customWidth="1"/>
    <col min="4" max="4" width="19.109375" style="5" customWidth="1"/>
    <col min="5" max="5" width="14.6640625" style="5" customWidth="1"/>
    <col min="6" max="6" width="4.6640625" style="5" customWidth="1"/>
    <col min="7" max="7" width="7.6640625" style="5" customWidth="1"/>
    <col min="8" max="8" width="7.88671875" style="6" customWidth="1"/>
    <col min="9" max="9" width="9.6640625" style="6" customWidth="1"/>
    <col min="10" max="10" width="6.6640625" style="5" customWidth="1"/>
    <col min="11" max="12" width="9.21875" style="5" customWidth="1"/>
    <col min="13" max="13" width="25.21875" style="5" customWidth="1"/>
    <col min="14" max="14" width="6.6640625" style="5" customWidth="1"/>
    <col min="15" max="15" width="8.77734375" style="5" customWidth="1"/>
    <col min="16" max="16" width="10.21875" style="5" hidden="1" customWidth="1"/>
    <col min="17" max="17" width="13.6640625" style="5" customWidth="1"/>
    <col min="18" max="23" width="3" style="5" customWidth="1"/>
    <col min="24" max="24" width="11.21875" style="5" customWidth="1"/>
    <col min="25" max="16347" width="8.88671875" style="5"/>
    <col min="16348" max="16384" width="9" style="5"/>
  </cols>
  <sheetData>
    <row r="1" spans="1:24" s="2" customFormat="1" ht="17.25" customHeight="1" x14ac:dyDescent="0.25">
      <c r="A1" s="211"/>
      <c r="B1" s="211"/>
      <c r="C1" s="209" t="s">
        <v>33</v>
      </c>
      <c r="D1" s="209"/>
      <c r="E1" s="209"/>
      <c r="F1" s="210"/>
      <c r="G1" s="209"/>
      <c r="H1" s="209"/>
      <c r="I1" s="210"/>
      <c r="J1" s="209"/>
      <c r="K1" s="209"/>
      <c r="L1" s="11"/>
      <c r="M1" s="204" t="s">
        <v>34</v>
      </c>
      <c r="N1" s="204"/>
      <c r="O1" s="205" t="s">
        <v>35</v>
      </c>
      <c r="P1" s="205"/>
      <c r="Q1" s="205"/>
    </row>
    <row r="2" spans="1:24" s="2" customFormat="1" ht="17.25" customHeight="1" x14ac:dyDescent="0.25">
      <c r="A2" s="211"/>
      <c r="B2" s="211"/>
      <c r="C2" s="209"/>
      <c r="D2" s="209"/>
      <c r="E2" s="209"/>
      <c r="F2" s="210"/>
      <c r="G2" s="209"/>
      <c r="H2" s="209"/>
      <c r="I2" s="210"/>
      <c r="J2" s="209"/>
      <c r="K2" s="209"/>
      <c r="L2" s="11"/>
      <c r="M2" s="204" t="s">
        <v>36</v>
      </c>
      <c r="N2" s="204"/>
      <c r="O2" s="205" t="s">
        <v>37</v>
      </c>
      <c r="P2" s="205"/>
      <c r="Q2" s="205"/>
    </row>
    <row r="3" spans="1:24" s="2" customFormat="1" ht="17.25" customHeight="1" x14ac:dyDescent="0.25">
      <c r="A3" s="211"/>
      <c r="B3" s="211"/>
      <c r="C3" s="209"/>
      <c r="D3" s="209"/>
      <c r="E3" s="209"/>
      <c r="F3" s="210"/>
      <c r="G3" s="209"/>
      <c r="H3" s="209"/>
      <c r="I3" s="210"/>
      <c r="J3" s="209"/>
      <c r="K3" s="209"/>
      <c r="L3" s="11"/>
      <c r="M3" s="204" t="s">
        <v>38</v>
      </c>
      <c r="N3" s="204"/>
      <c r="O3" s="204" t="s">
        <v>30</v>
      </c>
      <c r="P3" s="204"/>
      <c r="Q3" s="204"/>
    </row>
    <row r="4" spans="1:24" s="2" customFormat="1" ht="20.100000000000001" customHeight="1" x14ac:dyDescent="0.25">
      <c r="A4" s="211"/>
      <c r="B4" s="211"/>
      <c r="C4" s="209"/>
      <c r="D4" s="209"/>
      <c r="E4" s="209"/>
      <c r="F4" s="210"/>
      <c r="G4" s="209"/>
      <c r="H4" s="209"/>
      <c r="I4" s="210"/>
      <c r="J4" s="209"/>
      <c r="K4" s="209"/>
      <c r="L4" s="11"/>
      <c r="M4" s="204" t="s">
        <v>39</v>
      </c>
      <c r="N4" s="204"/>
      <c r="O4" s="204" t="s">
        <v>40</v>
      </c>
      <c r="P4" s="204"/>
      <c r="Q4" s="204"/>
    </row>
    <row r="5" spans="1:24" s="2" customFormat="1" ht="20.100000000000001" customHeight="1" x14ac:dyDescent="0.25">
      <c r="A5" s="206" t="s">
        <v>41</v>
      </c>
      <c r="B5" s="207"/>
      <c r="C5" s="207"/>
      <c r="D5" s="206"/>
      <c r="E5" s="206"/>
      <c r="F5" s="208" t="s">
        <v>42</v>
      </c>
      <c r="G5" s="206"/>
      <c r="H5" s="206"/>
      <c r="I5" s="208"/>
      <c r="J5" s="206"/>
      <c r="K5" s="206"/>
      <c r="L5" s="33"/>
      <c r="M5" s="204" t="s">
        <v>43</v>
      </c>
      <c r="N5" s="204"/>
      <c r="O5" s="204" t="s">
        <v>31</v>
      </c>
      <c r="P5" s="204"/>
      <c r="Q5" s="204"/>
    </row>
    <row r="6" spans="1:24" s="3" customFormat="1" ht="27.6" customHeight="1" x14ac:dyDescent="0.25">
      <c r="A6" s="34" t="s">
        <v>44</v>
      </c>
      <c r="B6" s="14" t="s">
        <v>45</v>
      </c>
      <c r="C6" s="14" t="s">
        <v>46</v>
      </c>
      <c r="D6" s="15" t="s">
        <v>47</v>
      </c>
      <c r="E6" s="15" t="s">
        <v>48</v>
      </c>
      <c r="F6" s="15" t="s">
        <v>49</v>
      </c>
      <c r="G6" s="15" t="s">
        <v>50</v>
      </c>
      <c r="H6" s="16" t="s">
        <v>51</v>
      </c>
      <c r="I6" s="16" t="s">
        <v>52</v>
      </c>
      <c r="J6" s="15" t="s">
        <v>53</v>
      </c>
      <c r="K6" s="24" t="s">
        <v>54</v>
      </c>
      <c r="L6" s="100" t="s">
        <v>55</v>
      </c>
      <c r="M6" s="24" t="s">
        <v>56</v>
      </c>
      <c r="N6" s="24" t="s">
        <v>57</v>
      </c>
      <c r="O6" s="25" t="s">
        <v>58</v>
      </c>
      <c r="P6" s="25" t="s">
        <v>59</v>
      </c>
      <c r="Q6" s="25" t="s">
        <v>14</v>
      </c>
      <c r="R6" s="25" t="s">
        <v>60</v>
      </c>
      <c r="S6" s="25" t="s">
        <v>61</v>
      </c>
      <c r="T6" s="25" t="s">
        <v>62</v>
      </c>
      <c r="U6" s="25" t="s">
        <v>63</v>
      </c>
      <c r="V6" s="25" t="s">
        <v>64</v>
      </c>
      <c r="W6" s="25"/>
    </row>
    <row r="7" spans="1:24" s="4" customFormat="1" ht="33.9" customHeight="1" x14ac:dyDescent="0.25">
      <c r="A7" s="27">
        <f>ROW()-7</f>
        <v>0</v>
      </c>
      <c r="B7" s="88" t="s">
        <v>65</v>
      </c>
      <c r="C7" s="89" t="s">
        <v>65</v>
      </c>
      <c r="D7" s="18" t="s">
        <v>66</v>
      </c>
      <c r="E7" s="18"/>
      <c r="F7" s="90" t="s">
        <v>67</v>
      </c>
      <c r="G7" s="20"/>
      <c r="H7" s="22" t="s">
        <v>68</v>
      </c>
      <c r="I7" s="22" t="s">
        <v>69</v>
      </c>
      <c r="J7" s="23"/>
      <c r="K7" s="116" t="s">
        <v>70</v>
      </c>
      <c r="L7" s="116" t="s">
        <v>71</v>
      </c>
      <c r="M7" s="116"/>
      <c r="N7" s="27">
        <v>1</v>
      </c>
      <c r="O7" s="27">
        <f>VLOOKUP(C7,[5]外购件开发申请单!$C$8:$Q$148,15,0)</f>
        <v>0</v>
      </c>
      <c r="P7" s="27" t="s">
        <v>72</v>
      </c>
      <c r="Q7" s="27"/>
      <c r="R7" s="128"/>
      <c r="S7" s="128"/>
      <c r="T7" s="128"/>
      <c r="U7" s="128"/>
      <c r="V7" s="128"/>
      <c r="W7" s="128"/>
      <c r="X7" s="4" t="str">
        <f>VLOOKUP(C7,[6]外购件开发申请单!$C$8:$C$147,1,0)</f>
        <v>SLT0010856</v>
      </c>
    </row>
    <row r="8" spans="1:24" s="4" customFormat="1" ht="33.9" customHeight="1" x14ac:dyDescent="0.25">
      <c r="A8" s="27">
        <f t="shared" ref="A8:A26" si="0">ROW()-7</f>
        <v>1</v>
      </c>
      <c r="B8" s="88" t="s">
        <v>73</v>
      </c>
      <c r="C8" s="89" t="s">
        <v>73</v>
      </c>
      <c r="D8" s="18" t="s">
        <v>74</v>
      </c>
      <c r="E8" s="18" t="s">
        <v>75</v>
      </c>
      <c r="F8" s="90" t="s">
        <v>67</v>
      </c>
      <c r="G8" s="20"/>
      <c r="H8" s="22" t="s">
        <v>76</v>
      </c>
      <c r="I8" s="22" t="s">
        <v>69</v>
      </c>
      <c r="J8" s="23"/>
      <c r="K8" s="116" t="s">
        <v>70</v>
      </c>
      <c r="L8" s="116" t="s">
        <v>71</v>
      </c>
      <c r="M8" s="116"/>
      <c r="N8" s="27">
        <v>1</v>
      </c>
      <c r="O8" s="27">
        <f>VLOOKUP(C8,[5]外购件开发申请单!$C$8:$Q$148,15,0)</f>
        <v>0</v>
      </c>
      <c r="P8" s="27" t="s">
        <v>77</v>
      </c>
      <c r="Q8" s="27"/>
      <c r="R8" s="128"/>
      <c r="S8" s="128"/>
      <c r="T8" s="128"/>
      <c r="U8" s="128"/>
      <c r="V8" s="128"/>
      <c r="W8" s="128"/>
      <c r="X8" s="4" t="str">
        <f>VLOOKUP(C8,[6]外购件开发申请单!$C$8:$C$147,1,0)</f>
        <v>SLT0010861</v>
      </c>
    </row>
    <row r="9" spans="1:24" s="4" customFormat="1" ht="33.9" customHeight="1" x14ac:dyDescent="0.25">
      <c r="A9" s="27">
        <f t="shared" si="0"/>
        <v>2</v>
      </c>
      <c r="B9" s="88" t="s">
        <v>78</v>
      </c>
      <c r="C9" s="89" t="s">
        <v>78</v>
      </c>
      <c r="D9" s="18" t="s">
        <v>74</v>
      </c>
      <c r="E9" s="18" t="s">
        <v>79</v>
      </c>
      <c r="F9" s="90" t="s">
        <v>67</v>
      </c>
      <c r="G9" s="20"/>
      <c r="H9" s="22" t="s">
        <v>76</v>
      </c>
      <c r="I9" s="22" t="s">
        <v>69</v>
      </c>
      <c r="J9" s="23"/>
      <c r="K9" s="116" t="s">
        <v>70</v>
      </c>
      <c r="L9" s="116" t="s">
        <v>71</v>
      </c>
      <c r="M9" s="116"/>
      <c r="N9" s="27">
        <v>1</v>
      </c>
      <c r="O9" s="27">
        <f>VLOOKUP(C9,[5]外购件开发申请单!$C$8:$Q$148,15,0)</f>
        <v>0</v>
      </c>
      <c r="P9" s="27" t="s">
        <v>77</v>
      </c>
      <c r="Q9" s="27"/>
      <c r="R9" s="128"/>
      <c r="S9" s="128"/>
      <c r="T9" s="128"/>
      <c r="U9" s="128"/>
      <c r="V9" s="128"/>
      <c r="W9" s="128"/>
      <c r="X9" s="4" t="str">
        <f>VLOOKUP(C9,[6]外购件开发申请单!$C$8:$C$147,1,0)</f>
        <v>SLT0010973</v>
      </c>
    </row>
    <row r="10" spans="1:24" s="4" customFormat="1" ht="33.9" customHeight="1" x14ac:dyDescent="0.25">
      <c r="A10" s="27">
        <f t="shared" si="0"/>
        <v>3</v>
      </c>
      <c r="B10" s="88" t="s">
        <v>80</v>
      </c>
      <c r="C10" s="89" t="s">
        <v>80</v>
      </c>
      <c r="D10" s="18" t="s">
        <v>74</v>
      </c>
      <c r="E10" s="18" t="s">
        <v>81</v>
      </c>
      <c r="F10" s="90" t="s">
        <v>67</v>
      </c>
      <c r="G10" s="20"/>
      <c r="H10" s="22" t="s">
        <v>82</v>
      </c>
      <c r="I10" s="22" t="s">
        <v>69</v>
      </c>
      <c r="J10" s="23"/>
      <c r="K10" s="116" t="s">
        <v>70</v>
      </c>
      <c r="L10" s="116" t="s">
        <v>71</v>
      </c>
      <c r="M10" s="116"/>
      <c r="N10" s="27">
        <v>1</v>
      </c>
      <c r="O10" s="27">
        <f>VLOOKUP(C10,[5]外购件开发申请单!$C$8:$Q$148,15,0)</f>
        <v>0</v>
      </c>
      <c r="P10" s="27" t="s">
        <v>77</v>
      </c>
      <c r="Q10" s="27"/>
      <c r="R10" s="128"/>
      <c r="S10" s="128"/>
      <c r="T10" s="128"/>
      <c r="U10" s="128"/>
      <c r="V10" s="128"/>
      <c r="W10" s="128"/>
      <c r="X10" s="4" t="str">
        <f>VLOOKUP(C10,[6]外购件开发申请单!$C$8:$C$147,1,0)</f>
        <v>SLT0010974</v>
      </c>
    </row>
    <row r="11" spans="1:24" s="4" customFormat="1" ht="33.9" customHeight="1" x14ac:dyDescent="0.25">
      <c r="A11" s="27">
        <f t="shared" si="0"/>
        <v>4</v>
      </c>
      <c r="B11" s="89" t="s">
        <v>83</v>
      </c>
      <c r="C11" s="89" t="s">
        <v>83</v>
      </c>
      <c r="D11" s="18" t="s">
        <v>84</v>
      </c>
      <c r="E11" s="18"/>
      <c r="F11" s="90" t="s">
        <v>67</v>
      </c>
      <c r="G11" s="20"/>
      <c r="H11" s="23" t="s">
        <v>85</v>
      </c>
      <c r="I11" s="23" t="s">
        <v>86</v>
      </c>
      <c r="J11" s="23"/>
      <c r="K11" s="116" t="s">
        <v>70</v>
      </c>
      <c r="L11" s="116" t="s">
        <v>71</v>
      </c>
      <c r="M11" s="116"/>
      <c r="N11" s="27">
        <v>2</v>
      </c>
      <c r="O11" s="27">
        <f>VLOOKUP(C11,[5]外购件开发申请单!$C$8:$Q$148,15,0)</f>
        <v>0</v>
      </c>
      <c r="P11" s="27" t="s">
        <v>72</v>
      </c>
      <c r="Q11" s="27"/>
      <c r="R11" s="128"/>
      <c r="S11" s="128"/>
      <c r="T11" s="128"/>
      <c r="U11" s="128"/>
      <c r="V11" s="128"/>
      <c r="W11" s="128"/>
      <c r="X11" s="4" t="str">
        <f>VLOOKUP(C11,[6]外购件开发申请单!$C$8:$C$147,1,0)</f>
        <v>SLT0010870</v>
      </c>
    </row>
    <row r="12" spans="1:24" s="4" customFormat="1" ht="33.9" customHeight="1" x14ac:dyDescent="0.25">
      <c r="A12" s="27">
        <f t="shared" si="0"/>
        <v>5</v>
      </c>
      <c r="B12" s="89" t="s">
        <v>87</v>
      </c>
      <c r="C12" s="89" t="s">
        <v>87</v>
      </c>
      <c r="D12" s="18" t="s">
        <v>88</v>
      </c>
      <c r="E12" s="18"/>
      <c r="F12" s="90" t="s">
        <v>67</v>
      </c>
      <c r="G12" s="20"/>
      <c r="H12" s="23" t="s">
        <v>85</v>
      </c>
      <c r="I12" s="23" t="s">
        <v>89</v>
      </c>
      <c r="J12" s="23"/>
      <c r="K12" s="116" t="s">
        <v>70</v>
      </c>
      <c r="L12" s="116" t="s">
        <v>71</v>
      </c>
      <c r="M12" s="116"/>
      <c r="N12" s="27">
        <v>2</v>
      </c>
      <c r="O12" s="27">
        <f>VLOOKUP(C12,[5]外购件开发申请单!$C$8:$Q$148,15,0)</f>
        <v>0</v>
      </c>
      <c r="P12" s="27" t="s">
        <v>72</v>
      </c>
      <c r="Q12" s="27"/>
      <c r="R12" s="128"/>
      <c r="S12" s="128"/>
      <c r="T12" s="128"/>
      <c r="U12" s="128"/>
      <c r="V12" s="128"/>
      <c r="W12" s="128"/>
      <c r="X12" s="4" t="str">
        <f>VLOOKUP(C12,[6]外购件开发申请单!$C$8:$C$147,1,0)</f>
        <v>SLT0010871</v>
      </c>
    </row>
    <row r="13" spans="1:24" s="4" customFormat="1" ht="33.9" customHeight="1" x14ac:dyDescent="0.25">
      <c r="A13" s="27">
        <f t="shared" si="0"/>
        <v>6</v>
      </c>
      <c r="B13" s="89" t="s">
        <v>90</v>
      </c>
      <c r="C13" s="89" t="s">
        <v>90</v>
      </c>
      <c r="D13" s="18" t="s">
        <v>91</v>
      </c>
      <c r="E13" s="18"/>
      <c r="F13" s="90" t="s">
        <v>67</v>
      </c>
      <c r="G13" s="20"/>
      <c r="H13" s="23" t="s">
        <v>76</v>
      </c>
      <c r="I13" s="23" t="s">
        <v>92</v>
      </c>
      <c r="J13" s="23"/>
      <c r="K13" s="116" t="s">
        <v>70</v>
      </c>
      <c r="L13" s="116" t="s">
        <v>71</v>
      </c>
      <c r="M13" s="116"/>
      <c r="N13" s="27">
        <v>1</v>
      </c>
      <c r="O13" s="27">
        <f>VLOOKUP(C13,[5]外购件开发申请单!$C$8:$Q$148,15,0)</f>
        <v>0</v>
      </c>
      <c r="P13" s="27" t="s">
        <v>72</v>
      </c>
      <c r="Q13" s="27"/>
      <c r="R13" s="128"/>
      <c r="S13" s="128"/>
      <c r="T13" s="128"/>
      <c r="U13" s="128"/>
      <c r="V13" s="128"/>
      <c r="W13" s="128"/>
      <c r="X13" s="4" t="str">
        <f>VLOOKUP(C13,[6]外购件开发申请单!$C$8:$C$147,1,0)</f>
        <v>SLT0010965</v>
      </c>
    </row>
    <row r="14" spans="1:24" s="4" customFormat="1" ht="33.9" customHeight="1" x14ac:dyDescent="0.25">
      <c r="A14" s="27">
        <f t="shared" si="0"/>
        <v>7</v>
      </c>
      <c r="B14" s="89" t="s">
        <v>93</v>
      </c>
      <c r="C14" s="89" t="s">
        <v>93</v>
      </c>
      <c r="D14" s="18" t="s">
        <v>94</v>
      </c>
      <c r="E14" s="18"/>
      <c r="F14" s="90" t="s">
        <v>67</v>
      </c>
      <c r="G14" s="20"/>
      <c r="H14" s="23" t="s">
        <v>76</v>
      </c>
      <c r="I14" s="23" t="s">
        <v>92</v>
      </c>
      <c r="J14" s="23"/>
      <c r="K14" s="116" t="s">
        <v>70</v>
      </c>
      <c r="L14" s="116" t="s">
        <v>71</v>
      </c>
      <c r="M14" s="116"/>
      <c r="N14" s="27">
        <v>1</v>
      </c>
      <c r="O14" s="27">
        <f>VLOOKUP(C14,[5]外购件开发申请单!$C$8:$Q$148,15,0)</f>
        <v>0</v>
      </c>
      <c r="P14" s="27" t="s">
        <v>72</v>
      </c>
      <c r="Q14" s="27"/>
      <c r="R14" s="128"/>
      <c r="S14" s="128"/>
      <c r="T14" s="128"/>
      <c r="U14" s="128"/>
      <c r="V14" s="128"/>
      <c r="W14" s="128"/>
      <c r="X14" s="4" t="str">
        <f>VLOOKUP(C14,[6]外购件开发申请单!$C$8:$C$147,1,0)</f>
        <v>SLT0011214</v>
      </c>
    </row>
    <row r="15" spans="1:24" s="4" customFormat="1" ht="33.9" customHeight="1" x14ac:dyDescent="0.25">
      <c r="A15" s="27">
        <f t="shared" si="0"/>
        <v>8</v>
      </c>
      <c r="B15" s="88" t="s">
        <v>95</v>
      </c>
      <c r="C15" s="89" t="s">
        <v>95</v>
      </c>
      <c r="D15" s="18" t="s">
        <v>96</v>
      </c>
      <c r="E15" s="18" t="s">
        <v>75</v>
      </c>
      <c r="F15" s="90" t="s">
        <v>67</v>
      </c>
      <c r="G15" s="20"/>
      <c r="H15" s="23" t="s">
        <v>68</v>
      </c>
      <c r="I15" s="23" t="s">
        <v>69</v>
      </c>
      <c r="J15" s="23"/>
      <c r="K15" s="116" t="s">
        <v>70</v>
      </c>
      <c r="L15" s="116" t="s">
        <v>71</v>
      </c>
      <c r="M15" s="116"/>
      <c r="N15" s="27">
        <v>1</v>
      </c>
      <c r="O15" s="27">
        <f>VLOOKUP(C15,[5]外购件开发申请单!$C$8:$Q$148,15,0)</f>
        <v>0</v>
      </c>
      <c r="P15" s="27" t="s">
        <v>77</v>
      </c>
      <c r="Q15" s="27"/>
      <c r="R15" s="128"/>
      <c r="S15" s="128"/>
      <c r="T15" s="128"/>
      <c r="U15" s="128"/>
      <c r="V15" s="128"/>
      <c r="W15" s="128"/>
      <c r="X15" s="4" t="str">
        <f>VLOOKUP(C15,[6]外购件开发申请单!$C$8:$C$147,1,0)</f>
        <v>SLT0010865</v>
      </c>
    </row>
    <row r="16" spans="1:24" s="4" customFormat="1" ht="33.9" customHeight="1" x14ac:dyDescent="0.25">
      <c r="A16" s="27">
        <f t="shared" si="0"/>
        <v>9</v>
      </c>
      <c r="B16" s="88" t="s">
        <v>97</v>
      </c>
      <c r="C16" s="89" t="s">
        <v>97</v>
      </c>
      <c r="D16" s="18" t="s">
        <v>96</v>
      </c>
      <c r="E16" s="18" t="s">
        <v>79</v>
      </c>
      <c r="F16" s="90" t="s">
        <v>67</v>
      </c>
      <c r="G16" s="20"/>
      <c r="H16" s="23" t="s">
        <v>68</v>
      </c>
      <c r="I16" s="23" t="s">
        <v>69</v>
      </c>
      <c r="J16" s="23"/>
      <c r="K16" s="116" t="s">
        <v>70</v>
      </c>
      <c r="L16" s="116" t="s">
        <v>71</v>
      </c>
      <c r="M16" s="116"/>
      <c r="N16" s="27">
        <v>1</v>
      </c>
      <c r="O16" s="27">
        <f>VLOOKUP(C16,[5]外购件开发申请单!$C$8:$Q$148,15,0)</f>
        <v>0</v>
      </c>
      <c r="P16" s="27" t="s">
        <v>77</v>
      </c>
      <c r="Q16" s="27"/>
      <c r="R16" s="128"/>
      <c r="S16" s="128"/>
      <c r="T16" s="128"/>
      <c r="U16" s="128"/>
      <c r="V16" s="128"/>
      <c r="W16" s="128"/>
      <c r="X16" s="4" t="str">
        <f>VLOOKUP(C16,[6]外购件开发申请单!$C$8:$C$147,1,0)</f>
        <v>SLT0010976</v>
      </c>
    </row>
    <row r="17" spans="1:24" s="4" customFormat="1" ht="33.9" customHeight="1" x14ac:dyDescent="0.25">
      <c r="A17" s="27">
        <f t="shared" si="0"/>
        <v>10</v>
      </c>
      <c r="B17" s="88" t="s">
        <v>98</v>
      </c>
      <c r="C17" s="89" t="s">
        <v>98</v>
      </c>
      <c r="D17" s="18" t="s">
        <v>96</v>
      </c>
      <c r="E17" s="19" t="s">
        <v>81</v>
      </c>
      <c r="F17" s="90" t="s">
        <v>67</v>
      </c>
      <c r="G17" s="20"/>
      <c r="H17" s="23" t="s">
        <v>68</v>
      </c>
      <c r="I17" s="23" t="s">
        <v>69</v>
      </c>
      <c r="J17" s="23"/>
      <c r="K17" s="116" t="s">
        <v>70</v>
      </c>
      <c r="L17" s="116" t="s">
        <v>71</v>
      </c>
      <c r="M17" s="116"/>
      <c r="N17" s="27">
        <v>1</v>
      </c>
      <c r="O17" s="27">
        <f>VLOOKUP(C17,[5]外购件开发申请单!$C$8:$Q$148,15,0)</f>
        <v>0</v>
      </c>
      <c r="P17" s="27" t="s">
        <v>77</v>
      </c>
      <c r="Q17" s="27"/>
      <c r="R17" s="128"/>
      <c r="S17" s="128"/>
      <c r="T17" s="128"/>
      <c r="U17" s="128"/>
      <c r="V17" s="128"/>
      <c r="W17" s="128"/>
      <c r="X17" s="4" t="str">
        <f>VLOOKUP(C17,[6]外购件开发申请单!$C$8:$C$147,1,0)</f>
        <v>SLT0010978</v>
      </c>
    </row>
    <row r="18" spans="1:24" s="29" customFormat="1" ht="33.9" customHeight="1" x14ac:dyDescent="0.25">
      <c r="A18" s="27">
        <f t="shared" si="0"/>
        <v>11</v>
      </c>
      <c r="B18" s="88" t="s">
        <v>99</v>
      </c>
      <c r="C18" s="89" t="s">
        <v>99</v>
      </c>
      <c r="D18" s="88" t="s">
        <v>100</v>
      </c>
      <c r="E18" s="88"/>
      <c r="F18" s="146" t="s">
        <v>67</v>
      </c>
      <c r="G18" s="147"/>
      <c r="H18" s="148" t="s">
        <v>68</v>
      </c>
      <c r="I18" s="148" t="s">
        <v>69</v>
      </c>
      <c r="J18" s="148"/>
      <c r="K18" s="152" t="s">
        <v>70</v>
      </c>
      <c r="L18" s="116" t="s">
        <v>71</v>
      </c>
      <c r="M18" s="116"/>
      <c r="N18" s="153">
        <v>1</v>
      </c>
      <c r="O18" s="27">
        <f>VLOOKUP(C18,[5]外购件开发申请单!$C$8:$Q$148,15,0)</f>
        <v>0</v>
      </c>
      <c r="P18" s="153" t="s">
        <v>72</v>
      </c>
      <c r="Q18" s="153" t="s">
        <v>101</v>
      </c>
      <c r="R18" s="157"/>
      <c r="S18" s="157"/>
      <c r="T18" s="157"/>
      <c r="U18" s="157"/>
      <c r="V18" s="157"/>
      <c r="W18" s="157"/>
      <c r="X18" s="4" t="str">
        <f>VLOOKUP(C18,[6]外购件开发申请单!$C$8:$C$147,1,0)</f>
        <v>SLT0010873</v>
      </c>
    </row>
    <row r="19" spans="1:24" s="4" customFormat="1" ht="33.9" customHeight="1" x14ac:dyDescent="0.25">
      <c r="A19" s="27">
        <f t="shared" si="0"/>
        <v>12</v>
      </c>
      <c r="B19" s="88" t="s">
        <v>102</v>
      </c>
      <c r="C19" s="89" t="s">
        <v>102</v>
      </c>
      <c r="D19" s="18" t="s">
        <v>103</v>
      </c>
      <c r="E19" s="18"/>
      <c r="F19" s="90" t="s">
        <v>67</v>
      </c>
      <c r="G19" s="20"/>
      <c r="H19" s="91" t="s">
        <v>104</v>
      </c>
      <c r="I19" s="138" t="s">
        <v>69</v>
      </c>
      <c r="J19" s="23" t="s">
        <v>105</v>
      </c>
      <c r="K19" s="116" t="s">
        <v>70</v>
      </c>
      <c r="L19" s="116" t="s">
        <v>71</v>
      </c>
      <c r="M19" s="116"/>
      <c r="N19" s="27">
        <v>1</v>
      </c>
      <c r="O19" s="27">
        <f>VLOOKUP(C19,[5]外购件开发申请单!$C$8:$Q$148,15,0)</f>
        <v>0</v>
      </c>
      <c r="P19" s="27" t="s">
        <v>72</v>
      </c>
      <c r="Q19" s="27"/>
      <c r="R19" s="128"/>
      <c r="S19" s="128"/>
      <c r="T19" s="128"/>
      <c r="U19" s="128"/>
      <c r="V19" s="128"/>
      <c r="W19" s="128"/>
      <c r="X19" s="4" t="str">
        <f>VLOOKUP(C19,[6]外购件开发申请单!$C$8:$C$147,1,0)</f>
        <v>SLT0010925</v>
      </c>
    </row>
    <row r="20" spans="1:24" s="4" customFormat="1" ht="33.9" customHeight="1" x14ac:dyDescent="0.25">
      <c r="A20" s="27">
        <f t="shared" si="0"/>
        <v>13</v>
      </c>
      <c r="B20" s="88" t="s">
        <v>106</v>
      </c>
      <c r="C20" s="89" t="s">
        <v>106</v>
      </c>
      <c r="D20" s="18" t="s">
        <v>107</v>
      </c>
      <c r="E20" s="18"/>
      <c r="F20" s="90" t="s">
        <v>67</v>
      </c>
      <c r="G20" s="20"/>
      <c r="H20" s="91" t="s">
        <v>104</v>
      </c>
      <c r="I20" s="138" t="s">
        <v>69</v>
      </c>
      <c r="J20" s="23" t="s">
        <v>105</v>
      </c>
      <c r="K20" s="116" t="s">
        <v>70</v>
      </c>
      <c r="L20" s="116" t="s">
        <v>71</v>
      </c>
      <c r="M20" s="116"/>
      <c r="N20" s="27">
        <v>1</v>
      </c>
      <c r="O20" s="27">
        <f>VLOOKUP(C20,[5]外购件开发申请单!$C$8:$Q$148,15,0)</f>
        <v>0</v>
      </c>
      <c r="P20" s="27" t="s">
        <v>72</v>
      </c>
      <c r="Q20" s="27"/>
      <c r="R20" s="128"/>
      <c r="S20" s="128"/>
      <c r="T20" s="128"/>
      <c r="U20" s="128"/>
      <c r="V20" s="128"/>
      <c r="W20" s="128"/>
      <c r="X20" s="4" t="str">
        <f>VLOOKUP(C20,[6]外购件开发申请单!$C$8:$C$147,1,0)</f>
        <v>SLT0010926</v>
      </c>
    </row>
    <row r="21" spans="1:24" s="4" customFormat="1" ht="33.9" customHeight="1" x14ac:dyDescent="0.25">
      <c r="A21" s="27">
        <f t="shared" si="0"/>
        <v>14</v>
      </c>
      <c r="B21" s="89" t="s">
        <v>108</v>
      </c>
      <c r="C21" s="89" t="s">
        <v>108</v>
      </c>
      <c r="D21" s="18" t="s">
        <v>109</v>
      </c>
      <c r="E21" s="18"/>
      <c r="F21" s="90" t="s">
        <v>67</v>
      </c>
      <c r="G21" s="20"/>
      <c r="H21" s="91" t="s">
        <v>110</v>
      </c>
      <c r="I21" s="115" t="s">
        <v>111</v>
      </c>
      <c r="J21" s="23" t="s">
        <v>105</v>
      </c>
      <c r="K21" s="116" t="s">
        <v>70</v>
      </c>
      <c r="L21" s="116" t="s">
        <v>71</v>
      </c>
      <c r="M21" s="116"/>
      <c r="N21" s="27">
        <v>1</v>
      </c>
      <c r="O21" s="27">
        <f>VLOOKUP(C21,[5]外购件开发申请单!$C$8:$Q$148,15,0)</f>
        <v>0</v>
      </c>
      <c r="P21" s="27" t="s">
        <v>72</v>
      </c>
      <c r="Q21" s="27"/>
      <c r="R21" s="128"/>
      <c r="S21" s="128"/>
      <c r="T21" s="128"/>
      <c r="U21" s="128"/>
      <c r="V21" s="128"/>
      <c r="W21" s="128"/>
      <c r="X21" s="4" t="str">
        <f>VLOOKUP(C21,[6]外购件开发申请单!$C$8:$C$147,1,0)</f>
        <v>SLT0010927</v>
      </c>
    </row>
    <row r="22" spans="1:24" s="4" customFormat="1" ht="33.9" customHeight="1" x14ac:dyDescent="0.25">
      <c r="A22" s="27">
        <f t="shared" si="0"/>
        <v>15</v>
      </c>
      <c r="B22" s="88" t="s">
        <v>112</v>
      </c>
      <c r="C22" s="89" t="s">
        <v>112</v>
      </c>
      <c r="D22" s="18" t="s">
        <v>113</v>
      </c>
      <c r="E22" s="18" t="s">
        <v>114</v>
      </c>
      <c r="F22" s="90" t="s">
        <v>67</v>
      </c>
      <c r="G22" s="20"/>
      <c r="H22" s="91" t="s">
        <v>115</v>
      </c>
      <c r="I22" s="115" t="s">
        <v>116</v>
      </c>
      <c r="J22" s="23"/>
      <c r="K22" s="116" t="s">
        <v>70</v>
      </c>
      <c r="L22" s="116" t="str">
        <f>VLOOKUP(C22,[5]外购件开发申请单!$C$8:$L$148,10,0)</f>
        <v>刘志富</v>
      </c>
      <c r="M22" s="116" t="str">
        <f>VLOOKUP(C22,[5]外购件开发申请单!$C$8:$M$148,11,0)</f>
        <v>海兴中盛</v>
      </c>
      <c r="N22" s="27">
        <v>1</v>
      </c>
      <c r="O22" s="27" t="str">
        <f>VLOOKUP(C22,[5]外购件开发申请单!$C$8:$Q$148,15,0)</f>
        <v>找第三方
模具费单算</v>
      </c>
      <c r="P22" s="27" t="s">
        <v>72</v>
      </c>
      <c r="Q22" s="27"/>
      <c r="R22" s="128" t="s">
        <v>117</v>
      </c>
      <c r="S22" s="116" t="s">
        <v>118</v>
      </c>
      <c r="T22" s="128"/>
      <c r="U22" s="128"/>
      <c r="V22" s="128"/>
      <c r="W22" s="128"/>
      <c r="X22" s="4" t="str">
        <f>VLOOKUP(C22,[6]外购件开发申请单!$C$8:$C$147,1,0)</f>
        <v>SLT0010929</v>
      </c>
    </row>
    <row r="23" spans="1:24" s="4" customFormat="1" ht="33.9" customHeight="1" x14ac:dyDescent="0.25">
      <c r="A23" s="27">
        <f t="shared" si="0"/>
        <v>16</v>
      </c>
      <c r="B23" s="88" t="s">
        <v>119</v>
      </c>
      <c r="C23" s="89" t="s">
        <v>119</v>
      </c>
      <c r="D23" s="18" t="s">
        <v>120</v>
      </c>
      <c r="E23" s="18" t="s">
        <v>114</v>
      </c>
      <c r="F23" s="90" t="s">
        <v>67</v>
      </c>
      <c r="G23" s="20"/>
      <c r="H23" s="91" t="s">
        <v>115</v>
      </c>
      <c r="I23" s="115" t="s">
        <v>116</v>
      </c>
      <c r="J23" s="23"/>
      <c r="K23" s="116" t="s">
        <v>70</v>
      </c>
      <c r="L23" s="116" t="str">
        <f>VLOOKUP(C23,[5]外购件开发申请单!$C$8:$L$148,10,0)</f>
        <v>刘志富</v>
      </c>
      <c r="M23" s="116" t="str">
        <f>VLOOKUP(C23,[5]外购件开发申请单!$C$8:$M$148,11,0)</f>
        <v>海兴中盛</v>
      </c>
      <c r="N23" s="27">
        <v>1</v>
      </c>
      <c r="O23" s="27" t="str">
        <f>VLOOKUP(C23,[5]外购件开发申请单!$C$8:$Q$148,15,0)</f>
        <v>找第三方
模具费单算</v>
      </c>
      <c r="P23" s="27" t="s">
        <v>72</v>
      </c>
      <c r="Q23" s="27"/>
      <c r="R23" s="128" t="s">
        <v>117</v>
      </c>
      <c r="S23" s="116" t="s">
        <v>118</v>
      </c>
      <c r="T23" s="128"/>
      <c r="U23" s="128"/>
      <c r="V23" s="128"/>
      <c r="W23" s="128"/>
      <c r="X23" s="4" t="str">
        <f>VLOOKUP(C23,[6]外购件开发申请单!$C$8:$C$147,1,0)</f>
        <v>SLT0010930</v>
      </c>
    </row>
    <row r="24" spans="1:24" s="4" customFormat="1" ht="33.9" customHeight="1" x14ac:dyDescent="0.25">
      <c r="A24" s="27">
        <f t="shared" si="0"/>
        <v>17</v>
      </c>
      <c r="B24" s="88" t="s">
        <v>121</v>
      </c>
      <c r="C24" s="89" t="s">
        <v>121</v>
      </c>
      <c r="D24" s="18" t="s">
        <v>122</v>
      </c>
      <c r="E24" s="18"/>
      <c r="F24" s="90" t="s">
        <v>67</v>
      </c>
      <c r="G24" s="20"/>
      <c r="H24" s="23" t="s">
        <v>123</v>
      </c>
      <c r="I24" s="23" t="s">
        <v>123</v>
      </c>
      <c r="J24" s="23"/>
      <c r="K24" s="116" t="s">
        <v>70</v>
      </c>
      <c r="L24" s="116" t="s">
        <v>71</v>
      </c>
      <c r="M24" s="116"/>
      <c r="N24" s="27">
        <v>1</v>
      </c>
      <c r="O24" s="27">
        <f>VLOOKUP(C24,[5]外购件开发申请单!$C$8:$Q$148,15,0)</f>
        <v>0</v>
      </c>
      <c r="P24" s="27" t="s">
        <v>72</v>
      </c>
      <c r="Q24" s="27"/>
      <c r="R24" s="128"/>
      <c r="S24" s="128"/>
      <c r="T24" s="128"/>
      <c r="U24" s="128"/>
      <c r="V24" s="128"/>
      <c r="W24" s="128"/>
      <c r="X24" s="4" t="str">
        <f>VLOOKUP(C24,[6]外购件开发申请单!$C$8:$C$147,1,0)</f>
        <v>SLT0010923</v>
      </c>
    </row>
    <row r="25" spans="1:24" s="4" customFormat="1" ht="33.9" customHeight="1" x14ac:dyDescent="0.25">
      <c r="A25" s="27">
        <f t="shared" si="0"/>
        <v>18</v>
      </c>
      <c r="B25" s="88" t="s">
        <v>124</v>
      </c>
      <c r="C25" s="89" t="s">
        <v>124</v>
      </c>
      <c r="D25" s="18" t="s">
        <v>125</v>
      </c>
      <c r="E25" s="18"/>
      <c r="F25" s="90" t="s">
        <v>67</v>
      </c>
      <c r="G25" s="20"/>
      <c r="H25" s="23" t="s">
        <v>85</v>
      </c>
      <c r="I25" s="23" t="s">
        <v>126</v>
      </c>
      <c r="J25" s="23"/>
      <c r="K25" s="116" t="s">
        <v>70</v>
      </c>
      <c r="L25" s="116" t="s">
        <v>71</v>
      </c>
      <c r="M25" s="116"/>
      <c r="N25" s="27">
        <v>1</v>
      </c>
      <c r="O25" s="27">
        <f>VLOOKUP(C25,[5]外购件开发申请单!$C$8:$Q$148,15,0)</f>
        <v>0</v>
      </c>
      <c r="P25" s="27" t="s">
        <v>72</v>
      </c>
      <c r="Q25" s="27"/>
      <c r="R25" s="128"/>
      <c r="S25" s="128"/>
      <c r="T25" s="128"/>
      <c r="U25" s="128"/>
      <c r="V25" s="128"/>
      <c r="W25" s="128"/>
      <c r="X25" s="4" t="str">
        <f>VLOOKUP(C25,[6]外购件开发申请单!$C$8:$C$147,1,0)</f>
        <v>SLT0010924</v>
      </c>
    </row>
    <row r="26" spans="1:24" s="142" customFormat="1" ht="33.9" customHeight="1" x14ac:dyDescent="0.25">
      <c r="A26" s="27">
        <f t="shared" si="0"/>
        <v>19</v>
      </c>
      <c r="B26" s="88" t="s">
        <v>127</v>
      </c>
      <c r="C26" s="89" t="s">
        <v>127</v>
      </c>
      <c r="D26" s="88" t="s">
        <v>128</v>
      </c>
      <c r="E26" s="88"/>
      <c r="F26" s="146" t="s">
        <v>67</v>
      </c>
      <c r="G26" s="147"/>
      <c r="H26" s="148" t="s">
        <v>68</v>
      </c>
      <c r="I26" s="148" t="s">
        <v>69</v>
      </c>
      <c r="J26" s="148"/>
      <c r="K26" s="152" t="s">
        <v>70</v>
      </c>
      <c r="L26" s="116" t="s">
        <v>71</v>
      </c>
      <c r="M26" s="116"/>
      <c r="N26" s="153">
        <v>1</v>
      </c>
      <c r="O26" s="27">
        <f>VLOOKUP(C26,[5]外购件开发申请单!$C$8:$Q$148,15,0)</f>
        <v>0</v>
      </c>
      <c r="P26" s="153" t="s">
        <v>72</v>
      </c>
      <c r="Q26" s="153"/>
      <c r="R26" s="158"/>
      <c r="S26" s="158"/>
      <c r="T26" s="158"/>
      <c r="U26" s="158"/>
      <c r="V26" s="158"/>
      <c r="W26" s="158"/>
      <c r="X26" s="4" t="str">
        <f>VLOOKUP(C26,[6]外购件开发申请单!$C$8:$C$147,1,0)</f>
        <v>SLT0010931</v>
      </c>
    </row>
    <row r="27" spans="1:24" s="4" customFormat="1" ht="33.9" customHeight="1" x14ac:dyDescent="0.25">
      <c r="A27" s="27">
        <f t="shared" ref="A27:A33" si="1">ROW()-7</f>
        <v>20</v>
      </c>
      <c r="B27" s="88" t="s">
        <v>129</v>
      </c>
      <c r="C27" s="89" t="s">
        <v>129</v>
      </c>
      <c r="D27" s="18" t="s">
        <v>130</v>
      </c>
      <c r="E27" s="18" t="s">
        <v>131</v>
      </c>
      <c r="F27" s="90" t="s">
        <v>67</v>
      </c>
      <c r="G27" s="20"/>
      <c r="H27" s="23" t="s">
        <v>76</v>
      </c>
      <c r="I27" s="23" t="s">
        <v>92</v>
      </c>
      <c r="J27" s="23"/>
      <c r="K27" s="116" t="s">
        <v>70</v>
      </c>
      <c r="L27" s="116" t="s">
        <v>71</v>
      </c>
      <c r="M27" s="116"/>
      <c r="N27" s="27">
        <v>1</v>
      </c>
      <c r="O27" s="27">
        <f>VLOOKUP(C27,[5]外购件开发申请单!$C$8:$Q$148,15,0)</f>
        <v>0</v>
      </c>
      <c r="P27" s="27" t="s">
        <v>72</v>
      </c>
      <c r="Q27" s="27"/>
      <c r="R27" s="128"/>
      <c r="S27" s="128"/>
      <c r="T27" s="128"/>
      <c r="U27" s="128"/>
      <c r="V27" s="128"/>
      <c r="W27" s="128"/>
      <c r="X27" s="4" t="str">
        <f>VLOOKUP(C27,[6]外购件开发申请单!$C$8:$C$147,1,0)</f>
        <v>SLT0011001</v>
      </c>
    </row>
    <row r="28" spans="1:24" s="4" customFormat="1" ht="33.9" customHeight="1" x14ac:dyDescent="0.25">
      <c r="A28" s="27">
        <f t="shared" si="1"/>
        <v>21</v>
      </c>
      <c r="B28" s="88" t="s">
        <v>132</v>
      </c>
      <c r="C28" s="89" t="s">
        <v>132</v>
      </c>
      <c r="D28" s="88" t="s">
        <v>133</v>
      </c>
      <c r="E28" s="19" t="s">
        <v>75</v>
      </c>
      <c r="F28" s="90" t="s">
        <v>67</v>
      </c>
      <c r="G28" s="20"/>
      <c r="H28" s="23" t="s">
        <v>68</v>
      </c>
      <c r="I28" s="23" t="s">
        <v>69</v>
      </c>
      <c r="J28" s="23"/>
      <c r="K28" s="116" t="s">
        <v>70</v>
      </c>
      <c r="L28" s="116" t="s">
        <v>71</v>
      </c>
      <c r="M28" s="116"/>
      <c r="N28" s="27">
        <v>1</v>
      </c>
      <c r="O28" s="27">
        <f>VLOOKUP(C28,[5]外购件开发申请单!$C$8:$Q$148,15,0)</f>
        <v>0</v>
      </c>
      <c r="P28" s="27" t="s">
        <v>77</v>
      </c>
      <c r="Q28" s="27"/>
      <c r="R28" s="128"/>
      <c r="S28" s="128"/>
      <c r="T28" s="128"/>
      <c r="U28" s="128"/>
      <c r="V28" s="128"/>
      <c r="W28" s="128"/>
      <c r="X28" s="4" t="str">
        <f>VLOOKUP(C28,[6]外购件开发申请单!$C$8:$C$147,1,0)</f>
        <v>SLT0010938</v>
      </c>
    </row>
    <row r="29" spans="1:24" s="4" customFormat="1" ht="33.9" customHeight="1" x14ac:dyDescent="0.25">
      <c r="A29" s="27">
        <f t="shared" si="1"/>
        <v>22</v>
      </c>
      <c r="B29" s="88" t="s">
        <v>134</v>
      </c>
      <c r="C29" s="89" t="s">
        <v>134</v>
      </c>
      <c r="D29" s="88" t="s">
        <v>133</v>
      </c>
      <c r="E29" s="19" t="s">
        <v>79</v>
      </c>
      <c r="F29" s="90" t="s">
        <v>67</v>
      </c>
      <c r="G29" s="20"/>
      <c r="H29" s="23" t="s">
        <v>68</v>
      </c>
      <c r="I29" s="23" t="s">
        <v>69</v>
      </c>
      <c r="J29" s="23"/>
      <c r="K29" s="116" t="s">
        <v>70</v>
      </c>
      <c r="L29" s="116" t="s">
        <v>71</v>
      </c>
      <c r="M29" s="116"/>
      <c r="N29" s="27">
        <v>1</v>
      </c>
      <c r="O29" s="27">
        <f>VLOOKUP(C29,[5]外购件开发申请单!$C$8:$Q$148,15,0)</f>
        <v>0</v>
      </c>
      <c r="P29" s="27" t="s">
        <v>77</v>
      </c>
      <c r="Q29" s="27"/>
      <c r="R29" s="128"/>
      <c r="S29" s="128"/>
      <c r="T29" s="128"/>
      <c r="U29" s="128"/>
      <c r="V29" s="128"/>
      <c r="W29" s="128"/>
      <c r="X29" s="4" t="str">
        <f>VLOOKUP(C29,[6]外购件开发申请单!$C$8:$C$147,1,0)</f>
        <v>SLT0010989</v>
      </c>
    </row>
    <row r="30" spans="1:24" s="4" customFormat="1" ht="33.9" customHeight="1" x14ac:dyDescent="0.25">
      <c r="A30" s="27">
        <f t="shared" si="1"/>
        <v>23</v>
      </c>
      <c r="B30" s="88" t="s">
        <v>135</v>
      </c>
      <c r="C30" s="89" t="s">
        <v>135</v>
      </c>
      <c r="D30" s="88" t="s">
        <v>133</v>
      </c>
      <c r="E30" s="19" t="s">
        <v>81</v>
      </c>
      <c r="F30" s="90" t="s">
        <v>67</v>
      </c>
      <c r="G30" s="20"/>
      <c r="H30" s="23" t="s">
        <v>68</v>
      </c>
      <c r="I30" s="23" t="s">
        <v>69</v>
      </c>
      <c r="J30" s="23"/>
      <c r="K30" s="116" t="s">
        <v>70</v>
      </c>
      <c r="L30" s="116" t="s">
        <v>71</v>
      </c>
      <c r="M30" s="116"/>
      <c r="N30" s="27">
        <v>1</v>
      </c>
      <c r="O30" s="27">
        <f>VLOOKUP(C30,[5]外购件开发申请单!$C$8:$Q$148,15,0)</f>
        <v>0</v>
      </c>
      <c r="P30" s="27" t="s">
        <v>77</v>
      </c>
      <c r="Q30" s="27"/>
      <c r="R30" s="128"/>
      <c r="S30" s="128"/>
      <c r="T30" s="128"/>
      <c r="U30" s="128"/>
      <c r="V30" s="128"/>
      <c r="W30" s="128"/>
      <c r="X30" s="4" t="str">
        <f>VLOOKUP(C30,[6]外购件开发申请单!$C$8:$C$147,1,0)</f>
        <v>SLT0010990</v>
      </c>
    </row>
    <row r="31" spans="1:24" s="143" customFormat="1" ht="33.75" customHeight="1" x14ac:dyDescent="0.25">
      <c r="A31" s="27">
        <f t="shared" si="1"/>
        <v>24</v>
      </c>
      <c r="B31" s="88" t="s">
        <v>136</v>
      </c>
      <c r="C31" s="89" t="s">
        <v>136</v>
      </c>
      <c r="D31" s="88" t="s">
        <v>137</v>
      </c>
      <c r="E31" s="88"/>
      <c r="F31" s="146" t="s">
        <v>67</v>
      </c>
      <c r="G31" s="147"/>
      <c r="H31" s="148"/>
      <c r="I31" s="154"/>
      <c r="J31" s="148"/>
      <c r="K31" s="152" t="s">
        <v>138</v>
      </c>
      <c r="L31" s="116" t="s">
        <v>71</v>
      </c>
      <c r="M31" s="116"/>
      <c r="N31" s="153">
        <v>1</v>
      </c>
      <c r="O31" s="27">
        <f>VLOOKUP(C31,[5]外购件开发申请单!$C$8:$Q$148,15,0)</f>
        <v>0</v>
      </c>
      <c r="P31" s="153" t="s">
        <v>72</v>
      </c>
      <c r="Q31" s="153" t="s">
        <v>101</v>
      </c>
      <c r="R31" s="159"/>
      <c r="S31" s="159"/>
      <c r="T31" s="159"/>
      <c r="U31" s="159"/>
      <c r="V31" s="159"/>
      <c r="W31" s="159"/>
      <c r="X31" s="4" t="str">
        <f>VLOOKUP(C31,[6]外购件开发申请单!$C$8:$C$147,1,0)</f>
        <v>SLT0010992</v>
      </c>
    </row>
    <row r="32" spans="1:24" s="144" customFormat="1" ht="33.75" customHeight="1" x14ac:dyDescent="0.25">
      <c r="A32" s="27">
        <f t="shared" si="1"/>
        <v>25</v>
      </c>
      <c r="B32" s="89" t="s">
        <v>139</v>
      </c>
      <c r="C32" s="89" t="s">
        <v>139</v>
      </c>
      <c r="D32" s="149" t="s">
        <v>140</v>
      </c>
      <c r="E32" s="18" t="s">
        <v>141</v>
      </c>
      <c r="F32" s="90" t="s">
        <v>67</v>
      </c>
      <c r="G32" s="20"/>
      <c r="H32" s="23" t="s">
        <v>68</v>
      </c>
      <c r="I32" s="23" t="s">
        <v>69</v>
      </c>
      <c r="J32" s="23" t="s">
        <v>105</v>
      </c>
      <c r="K32" s="116" t="s">
        <v>70</v>
      </c>
      <c r="L32" s="116" t="str">
        <f>VLOOKUP(C32,[5]外购件开发申请单!$C$8:$L$148,10,0)</f>
        <v>刘志富</v>
      </c>
      <c r="M32" s="116" t="str">
        <f>VLOOKUP(C32,[5]外购件开发申请单!$C$8:$M$148,11,0)</f>
        <v>海兴中盛</v>
      </c>
      <c r="N32" s="27">
        <v>1</v>
      </c>
      <c r="O32" s="27" t="str">
        <f>VLOOKUP(C32,[5]外购件开发申请单!$C$8:$Q$148,15,0)</f>
        <v>找第三方
模具费单算</v>
      </c>
      <c r="P32" s="27" t="s">
        <v>72</v>
      </c>
      <c r="Q32" s="27"/>
      <c r="R32" s="128" t="s">
        <v>117</v>
      </c>
      <c r="S32" s="116" t="s">
        <v>118</v>
      </c>
      <c r="T32" s="160"/>
      <c r="U32" s="160"/>
      <c r="V32" s="160"/>
      <c r="W32" s="160"/>
      <c r="X32" s="4" t="str">
        <f>VLOOKUP(C32,[6]外购件开发申请单!$C$8:$C$147,1,0)</f>
        <v>SLT0010949</v>
      </c>
    </row>
    <row r="33" spans="1:24" ht="33.9" customHeight="1" x14ac:dyDescent="0.25">
      <c r="A33" s="27">
        <f t="shared" si="1"/>
        <v>26</v>
      </c>
      <c r="B33" s="150" t="s">
        <v>142</v>
      </c>
      <c r="C33" s="150" t="s">
        <v>142</v>
      </c>
      <c r="D33" s="151" t="s">
        <v>140</v>
      </c>
      <c r="E33" s="27" t="s">
        <v>143</v>
      </c>
      <c r="F33" s="90" t="s">
        <v>67</v>
      </c>
      <c r="G33" s="27"/>
      <c r="H33" s="27" t="s">
        <v>68</v>
      </c>
      <c r="I33" s="27" t="s">
        <v>69</v>
      </c>
      <c r="J33" s="23" t="s">
        <v>105</v>
      </c>
      <c r="K33" s="116" t="s">
        <v>70</v>
      </c>
      <c r="L33" s="116" t="str">
        <f>VLOOKUP(C33,[5]外购件开发申请单!$C$8:$L$148,10,0)</f>
        <v>刘志富</v>
      </c>
      <c r="M33" s="116" t="str">
        <f>VLOOKUP(C33,[5]外购件开发申请单!$C$8:$M$148,11,0)</f>
        <v>海兴中盛</v>
      </c>
      <c r="N33" s="27">
        <v>1</v>
      </c>
      <c r="O33" s="27" t="str">
        <f>VLOOKUP(C33,[5]外购件开发申请单!$C$8:$Q$148,15,0)</f>
        <v>找第三方
模具费单算</v>
      </c>
      <c r="P33" s="27" t="s">
        <v>72</v>
      </c>
      <c r="Q33" s="27"/>
      <c r="R33" s="128" t="s">
        <v>117</v>
      </c>
      <c r="S33" s="116" t="s">
        <v>118</v>
      </c>
      <c r="T33" s="27"/>
      <c r="U33" s="27"/>
      <c r="V33" s="27"/>
      <c r="W33" s="27"/>
      <c r="X33" s="4" t="str">
        <f>VLOOKUP(C33,[6]外购件开发申请单!$C$8:$C$147,1,0)</f>
        <v>SLT0011219</v>
      </c>
    </row>
    <row r="34" spans="1:24" s="4" customFormat="1" ht="33.9" customHeight="1" x14ac:dyDescent="0.25">
      <c r="A34" s="27">
        <f t="shared" ref="A34:A39" si="2">ROW()-7</f>
        <v>27</v>
      </c>
      <c r="B34" s="88" t="s">
        <v>144</v>
      </c>
      <c r="C34" s="89" t="s">
        <v>144</v>
      </c>
      <c r="D34" s="19" t="s">
        <v>145</v>
      </c>
      <c r="E34" s="18"/>
      <c r="F34" s="90" t="s">
        <v>67</v>
      </c>
      <c r="G34" s="20"/>
      <c r="H34" s="91" t="s">
        <v>85</v>
      </c>
      <c r="I34" s="138" t="s">
        <v>146</v>
      </c>
      <c r="J34" s="23"/>
      <c r="K34" s="116" t="s">
        <v>70</v>
      </c>
      <c r="L34" s="116" t="s">
        <v>71</v>
      </c>
      <c r="M34" s="116"/>
      <c r="N34" s="27">
        <v>1</v>
      </c>
      <c r="O34" s="27">
        <f>VLOOKUP(C34,[5]外购件开发申请单!$C$8:$Q$148,15,0)</f>
        <v>0</v>
      </c>
      <c r="P34" s="27" t="s">
        <v>72</v>
      </c>
      <c r="Q34" s="27"/>
      <c r="R34" s="128"/>
      <c r="S34" s="128"/>
      <c r="T34" s="128"/>
      <c r="U34" s="128"/>
      <c r="V34" s="128"/>
      <c r="W34" s="128"/>
      <c r="X34" s="4" t="str">
        <f>VLOOKUP(C34,[6]外购件开发申请单!$C$8:$C$147,1,0)</f>
        <v>SLT0010946</v>
      </c>
    </row>
    <row r="35" spans="1:24" s="4" customFormat="1" ht="33.9" customHeight="1" x14ac:dyDescent="0.25">
      <c r="A35" s="27">
        <f t="shared" si="2"/>
        <v>28</v>
      </c>
      <c r="B35" s="88" t="s">
        <v>147</v>
      </c>
      <c r="C35" s="89" t="s">
        <v>147</v>
      </c>
      <c r="D35" s="18" t="s">
        <v>148</v>
      </c>
      <c r="E35" s="18"/>
      <c r="F35" s="90" t="s">
        <v>67</v>
      </c>
      <c r="G35" s="20"/>
      <c r="H35" s="91" t="s">
        <v>68</v>
      </c>
      <c r="I35" s="115" t="s">
        <v>69</v>
      </c>
      <c r="J35" s="23"/>
      <c r="K35" s="116" t="s">
        <v>70</v>
      </c>
      <c r="L35" s="116" t="s">
        <v>71</v>
      </c>
      <c r="M35" s="116"/>
      <c r="N35" s="27">
        <v>1</v>
      </c>
      <c r="O35" s="27">
        <f>VLOOKUP(C35,[5]外购件开发申请单!$C$8:$Q$148,15,0)</f>
        <v>0</v>
      </c>
      <c r="P35" s="27" t="s">
        <v>72</v>
      </c>
      <c r="Q35" s="27"/>
      <c r="R35" s="128"/>
      <c r="S35" s="128"/>
      <c r="T35" s="128"/>
      <c r="U35" s="128"/>
      <c r="V35" s="128"/>
      <c r="W35" s="128"/>
      <c r="X35" s="4" t="str">
        <f>VLOOKUP(C35,[6]外购件开发申请单!$C$8:$C$147,1,0)</f>
        <v>SLT0010947</v>
      </c>
    </row>
    <row r="36" spans="1:24" s="4" customFormat="1" ht="33.9" customHeight="1" x14ac:dyDescent="0.25">
      <c r="A36" s="27">
        <f t="shared" si="2"/>
        <v>29</v>
      </c>
      <c r="B36" s="88" t="s">
        <v>149</v>
      </c>
      <c r="C36" s="89" t="s">
        <v>149</v>
      </c>
      <c r="D36" s="18" t="s">
        <v>150</v>
      </c>
      <c r="E36" s="19"/>
      <c r="F36" s="90" t="s">
        <v>67</v>
      </c>
      <c r="G36" s="20"/>
      <c r="H36" s="91" t="s">
        <v>85</v>
      </c>
      <c r="I36" s="115" t="s">
        <v>151</v>
      </c>
      <c r="J36" s="23"/>
      <c r="K36" s="116" t="s">
        <v>70</v>
      </c>
      <c r="L36" s="116" t="s">
        <v>71</v>
      </c>
      <c r="M36" s="116"/>
      <c r="N36" s="27">
        <v>2</v>
      </c>
      <c r="O36" s="27">
        <f>VLOOKUP(C36,[5]外购件开发申请单!$C$8:$Q$148,15,0)</f>
        <v>0</v>
      </c>
      <c r="P36" s="27" t="s">
        <v>72</v>
      </c>
      <c r="Q36" s="27"/>
      <c r="R36" s="128"/>
      <c r="S36" s="128"/>
      <c r="T36" s="128"/>
      <c r="U36" s="128"/>
      <c r="V36" s="128"/>
      <c r="W36" s="128"/>
      <c r="X36" s="4" t="str">
        <f>VLOOKUP(C36,[6]外购件开发申请单!$C$8:$C$147,1,0)</f>
        <v>SLT0010948</v>
      </c>
    </row>
    <row r="37" spans="1:24" ht="33.9" customHeight="1" x14ac:dyDescent="0.25">
      <c r="A37" s="27">
        <f t="shared" si="2"/>
        <v>30</v>
      </c>
      <c r="B37" s="27" t="s">
        <v>152</v>
      </c>
      <c r="C37" s="150" t="s">
        <v>152</v>
      </c>
      <c r="D37" s="27" t="s">
        <v>153</v>
      </c>
      <c r="E37" s="27"/>
      <c r="F37" s="90" t="s">
        <v>67</v>
      </c>
      <c r="G37" s="27"/>
      <c r="H37" s="27" t="s">
        <v>154</v>
      </c>
      <c r="I37" s="27" t="s">
        <v>155</v>
      </c>
      <c r="J37" s="27"/>
      <c r="K37" s="116" t="s">
        <v>70</v>
      </c>
      <c r="L37" s="116" t="str">
        <f>VLOOKUP(C37,[5]外购件开发申请单!$C$8:$L$148,10,0)</f>
        <v>刘志富</v>
      </c>
      <c r="M37" s="116" t="str">
        <f>VLOOKUP(C37,[5]外购件开发申请单!$C$8:$M$148,11,0)</f>
        <v>常州上锐、北京三浦</v>
      </c>
      <c r="N37" s="27">
        <v>4</v>
      </c>
      <c r="O37" s="27" t="str">
        <f>VLOOKUP(C37,[5]外购件开发申请单!$C$8:$Q$148,15,0)</f>
        <v>反馈李燕龙冯敬乾</v>
      </c>
      <c r="P37" s="27" t="s">
        <v>72</v>
      </c>
      <c r="Q37" s="27"/>
      <c r="R37" s="128" t="s">
        <v>117</v>
      </c>
      <c r="S37" s="27" t="s">
        <v>156</v>
      </c>
      <c r="T37" s="27"/>
      <c r="U37" s="27" t="s">
        <v>157</v>
      </c>
      <c r="V37" s="27"/>
      <c r="W37" s="27"/>
      <c r="X37" s="4" t="str">
        <f>VLOOKUP(C37,[6]外购件开发申请单!$C$8:$C$147,1,0)</f>
        <v>BFA0010084</v>
      </c>
    </row>
    <row r="38" spans="1:24" s="4" customFormat="1" ht="33.9" customHeight="1" x14ac:dyDescent="0.25">
      <c r="A38" s="27">
        <f t="shared" si="2"/>
        <v>31</v>
      </c>
      <c r="B38" s="88" t="s">
        <v>158</v>
      </c>
      <c r="C38" s="89" t="s">
        <v>158</v>
      </c>
      <c r="D38" s="18" t="s">
        <v>159</v>
      </c>
      <c r="E38" s="27"/>
      <c r="F38" s="90" t="s">
        <v>67</v>
      </c>
      <c r="G38" s="20"/>
      <c r="H38" s="91" t="s">
        <v>68</v>
      </c>
      <c r="I38" s="115" t="s">
        <v>69</v>
      </c>
      <c r="J38" s="23"/>
      <c r="K38" s="116" t="s">
        <v>70</v>
      </c>
      <c r="L38" s="116" t="s">
        <v>71</v>
      </c>
      <c r="M38" s="116"/>
      <c r="N38" s="27">
        <v>1</v>
      </c>
      <c r="O38" s="27">
        <f>VLOOKUP(C38,[5]外购件开发申请单!$C$8:$Q$148,15,0)</f>
        <v>0</v>
      </c>
      <c r="P38" s="27" t="s">
        <v>72</v>
      </c>
      <c r="Q38" s="27"/>
      <c r="R38" s="128"/>
      <c r="S38" s="128"/>
      <c r="T38" s="128"/>
      <c r="U38" s="128"/>
      <c r="V38" s="128"/>
      <c r="W38" s="128"/>
      <c r="X38" s="4" t="str">
        <f>VLOOKUP(C38,[6]外购件开发申请单!$C$8:$C$147,1,0)</f>
        <v>SLT0010950</v>
      </c>
    </row>
    <row r="39" spans="1:24" s="4" customFormat="1" ht="33.9" customHeight="1" x14ac:dyDescent="0.25">
      <c r="A39" s="27">
        <f t="shared" si="2"/>
        <v>32</v>
      </c>
      <c r="B39" s="88" t="s">
        <v>160</v>
      </c>
      <c r="C39" s="149" t="s">
        <v>160</v>
      </c>
      <c r="D39" s="18" t="s">
        <v>161</v>
      </c>
      <c r="E39" s="27"/>
      <c r="F39" s="90" t="s">
        <v>67</v>
      </c>
      <c r="G39" s="20"/>
      <c r="H39" s="91" t="s">
        <v>68</v>
      </c>
      <c r="I39" s="115" t="s">
        <v>69</v>
      </c>
      <c r="J39" s="23"/>
      <c r="K39" s="116" t="s">
        <v>70</v>
      </c>
      <c r="L39" s="116" t="s">
        <v>71</v>
      </c>
      <c r="M39" s="116"/>
      <c r="N39" s="27">
        <v>1</v>
      </c>
      <c r="O39" s="27">
        <f>VLOOKUP(C39,[5]外购件开发申请单!$C$8:$Q$148,15,0)</f>
        <v>0</v>
      </c>
      <c r="P39" s="27" t="s">
        <v>72</v>
      </c>
      <c r="Q39" s="27"/>
      <c r="R39" s="128"/>
      <c r="S39" s="128"/>
      <c r="T39" s="128"/>
      <c r="U39" s="128"/>
      <c r="V39" s="128"/>
      <c r="W39" s="128"/>
      <c r="X39" s="4" t="str">
        <f>VLOOKUP(C39,[6]外购件开发申请单!$C$8:$C$147,1,0)</f>
        <v>SLT0011053</v>
      </c>
    </row>
    <row r="40" spans="1:24" s="4" customFormat="1" ht="33.9" customHeight="1" x14ac:dyDescent="0.25">
      <c r="A40" s="27">
        <f t="shared" ref="A40:A45" si="3">ROW()-7</f>
        <v>33</v>
      </c>
      <c r="B40" s="88" t="s">
        <v>162</v>
      </c>
      <c r="C40" s="149" t="s">
        <v>162</v>
      </c>
      <c r="D40" s="18" t="s">
        <v>163</v>
      </c>
      <c r="E40" s="27" t="s">
        <v>164</v>
      </c>
      <c r="F40" s="90" t="s">
        <v>67</v>
      </c>
      <c r="G40" s="20"/>
      <c r="H40" s="91" t="s">
        <v>68</v>
      </c>
      <c r="I40" s="115" t="s">
        <v>69</v>
      </c>
      <c r="J40" s="23"/>
      <c r="K40" s="116" t="s">
        <v>70</v>
      </c>
      <c r="L40" s="116" t="s">
        <v>71</v>
      </c>
      <c r="M40" s="116"/>
      <c r="N40" s="27">
        <v>1</v>
      </c>
      <c r="O40" s="27">
        <f>VLOOKUP(C40,[5]外购件开发申请单!$C$8:$Q$148,15,0)</f>
        <v>0</v>
      </c>
      <c r="P40" s="27" t="s">
        <v>72</v>
      </c>
      <c r="Q40" s="27"/>
      <c r="R40" s="128"/>
      <c r="S40" s="128"/>
      <c r="T40" s="128"/>
      <c r="U40" s="128"/>
      <c r="V40" s="128"/>
      <c r="W40" s="128"/>
      <c r="X40" s="4" t="str">
        <f>VLOOKUP(C40,[6]外购件开发申请单!$C$8:$C$147,1,0)</f>
        <v>SLT0011058</v>
      </c>
    </row>
    <row r="41" spans="1:24" s="4" customFormat="1" ht="33.9" customHeight="1" x14ac:dyDescent="0.25">
      <c r="A41" s="27">
        <f t="shared" si="3"/>
        <v>34</v>
      </c>
      <c r="B41" s="88" t="s">
        <v>165</v>
      </c>
      <c r="C41" s="149" t="s">
        <v>165</v>
      </c>
      <c r="D41" s="18" t="s">
        <v>163</v>
      </c>
      <c r="E41" s="27" t="s">
        <v>166</v>
      </c>
      <c r="F41" s="90" t="s">
        <v>67</v>
      </c>
      <c r="G41" s="20"/>
      <c r="H41" s="91" t="s">
        <v>68</v>
      </c>
      <c r="I41" s="115" t="s">
        <v>69</v>
      </c>
      <c r="J41" s="23"/>
      <c r="K41" s="116" t="s">
        <v>70</v>
      </c>
      <c r="L41" s="116" t="s">
        <v>71</v>
      </c>
      <c r="M41" s="116"/>
      <c r="N41" s="27">
        <v>1</v>
      </c>
      <c r="O41" s="27">
        <f>VLOOKUP(C41,[5]外购件开发申请单!$C$8:$Q$148,15,0)</f>
        <v>0</v>
      </c>
      <c r="P41" s="27" t="s">
        <v>72</v>
      </c>
      <c r="Q41" s="27"/>
      <c r="R41" s="128"/>
      <c r="S41" s="128"/>
      <c r="T41" s="128"/>
      <c r="U41" s="128"/>
      <c r="V41" s="128"/>
      <c r="W41" s="128"/>
      <c r="X41" s="4" t="str">
        <f>VLOOKUP(C41,[6]外购件开发申请单!$C$8:$C$147,1,0)</f>
        <v>SLT0011059</v>
      </c>
    </row>
    <row r="42" spans="1:24" s="4" customFormat="1" ht="33.9" customHeight="1" x14ac:dyDescent="0.25">
      <c r="A42" s="27">
        <f t="shared" si="3"/>
        <v>35</v>
      </c>
      <c r="B42" s="88" t="s">
        <v>167</v>
      </c>
      <c r="C42" s="149" t="s">
        <v>167</v>
      </c>
      <c r="D42" s="18" t="s">
        <v>163</v>
      </c>
      <c r="E42" s="27" t="s">
        <v>168</v>
      </c>
      <c r="F42" s="90" t="s">
        <v>67</v>
      </c>
      <c r="G42" s="20"/>
      <c r="H42" s="91" t="s">
        <v>68</v>
      </c>
      <c r="I42" s="115" t="s">
        <v>69</v>
      </c>
      <c r="J42" s="23"/>
      <c r="K42" s="116" t="s">
        <v>70</v>
      </c>
      <c r="L42" s="116" t="s">
        <v>71</v>
      </c>
      <c r="M42" s="116"/>
      <c r="N42" s="27">
        <v>1</v>
      </c>
      <c r="O42" s="27">
        <f>VLOOKUP(C42,[5]外购件开发申请单!$C$8:$Q$148,15,0)</f>
        <v>0</v>
      </c>
      <c r="P42" s="27" t="s">
        <v>72</v>
      </c>
      <c r="Q42" s="27"/>
      <c r="R42" s="128"/>
      <c r="S42" s="128"/>
      <c r="T42" s="128"/>
      <c r="U42" s="128"/>
      <c r="V42" s="128"/>
      <c r="W42" s="128"/>
      <c r="X42" s="4" t="str">
        <f>VLOOKUP(C42,[6]外购件开发申请单!$C$8:$C$147,1,0)</f>
        <v>SLT0011060</v>
      </c>
    </row>
    <row r="43" spans="1:24" s="4" customFormat="1" ht="33.9" customHeight="1" x14ac:dyDescent="0.25">
      <c r="A43" s="27">
        <f t="shared" si="3"/>
        <v>36</v>
      </c>
      <c r="B43" s="88" t="s">
        <v>169</v>
      </c>
      <c r="C43" s="149" t="s">
        <v>169</v>
      </c>
      <c r="D43" s="18" t="s">
        <v>170</v>
      </c>
      <c r="E43" s="27" t="s">
        <v>171</v>
      </c>
      <c r="F43" s="90" t="s">
        <v>67</v>
      </c>
      <c r="G43" s="20"/>
      <c r="H43" s="91" t="s">
        <v>68</v>
      </c>
      <c r="I43" s="115" t="s">
        <v>69</v>
      </c>
      <c r="J43" s="23"/>
      <c r="K43" s="116" t="s">
        <v>70</v>
      </c>
      <c r="L43" s="116" t="s">
        <v>71</v>
      </c>
      <c r="M43" s="116"/>
      <c r="N43" s="27">
        <v>1</v>
      </c>
      <c r="O43" s="27">
        <f>VLOOKUP(C43,[5]外购件开发申请单!$C$8:$Q$148,15,0)</f>
        <v>0</v>
      </c>
      <c r="P43" s="27" t="s">
        <v>77</v>
      </c>
      <c r="Q43" s="27"/>
      <c r="R43" s="128"/>
      <c r="S43" s="128"/>
      <c r="T43" s="128"/>
      <c r="U43" s="128"/>
      <c r="V43" s="128"/>
      <c r="W43" s="128"/>
      <c r="X43" s="4" t="str">
        <f>VLOOKUP(C43,[6]外购件开发申请单!$C$8:$C$147,1,0)</f>
        <v>SLT0011072</v>
      </c>
    </row>
    <row r="44" spans="1:24" s="4" customFormat="1" ht="33.9" customHeight="1" x14ac:dyDescent="0.25">
      <c r="A44" s="27">
        <f t="shared" si="3"/>
        <v>37</v>
      </c>
      <c r="B44" s="88" t="s">
        <v>172</v>
      </c>
      <c r="C44" s="149" t="s">
        <v>172</v>
      </c>
      <c r="D44" s="18" t="s">
        <v>170</v>
      </c>
      <c r="E44" s="27" t="s">
        <v>173</v>
      </c>
      <c r="F44" s="90" t="s">
        <v>67</v>
      </c>
      <c r="G44" s="20"/>
      <c r="H44" s="91" t="s">
        <v>68</v>
      </c>
      <c r="I44" s="115" t="s">
        <v>69</v>
      </c>
      <c r="J44" s="23"/>
      <c r="K44" s="116" t="s">
        <v>70</v>
      </c>
      <c r="L44" s="116" t="s">
        <v>71</v>
      </c>
      <c r="M44" s="116"/>
      <c r="N44" s="27">
        <v>1</v>
      </c>
      <c r="O44" s="27">
        <f>VLOOKUP(C44,[5]外购件开发申请单!$C$8:$Q$148,15,0)</f>
        <v>0</v>
      </c>
      <c r="P44" s="27" t="s">
        <v>77</v>
      </c>
      <c r="Q44" s="27"/>
      <c r="R44" s="128"/>
      <c r="S44" s="128"/>
      <c r="T44" s="128"/>
      <c r="U44" s="128"/>
      <c r="V44" s="128"/>
      <c r="W44" s="128"/>
      <c r="X44" s="4" t="str">
        <f>VLOOKUP(C44,[6]外购件开发申请单!$C$8:$C$147,1,0)</f>
        <v>SLT0011073</v>
      </c>
    </row>
    <row r="45" spans="1:24" s="4" customFormat="1" ht="33.9" customHeight="1" x14ac:dyDescent="0.25">
      <c r="A45" s="27">
        <f t="shared" si="3"/>
        <v>38</v>
      </c>
      <c r="B45" s="88" t="s">
        <v>174</v>
      </c>
      <c r="C45" s="149" t="s">
        <v>174</v>
      </c>
      <c r="D45" s="18" t="s">
        <v>170</v>
      </c>
      <c r="E45" s="27" t="s">
        <v>175</v>
      </c>
      <c r="F45" s="90" t="s">
        <v>67</v>
      </c>
      <c r="G45" s="20"/>
      <c r="H45" s="91" t="s">
        <v>68</v>
      </c>
      <c r="I45" s="115" t="s">
        <v>69</v>
      </c>
      <c r="J45" s="23"/>
      <c r="K45" s="116" t="s">
        <v>70</v>
      </c>
      <c r="L45" s="116" t="s">
        <v>71</v>
      </c>
      <c r="M45" s="116"/>
      <c r="N45" s="27">
        <v>1</v>
      </c>
      <c r="O45" s="27">
        <f>VLOOKUP(C45,[5]外购件开发申请单!$C$8:$Q$148,15,0)</f>
        <v>0</v>
      </c>
      <c r="P45" s="27" t="s">
        <v>77</v>
      </c>
      <c r="Q45" s="27"/>
      <c r="R45" s="128"/>
      <c r="S45" s="128"/>
      <c r="T45" s="128"/>
      <c r="U45" s="128"/>
      <c r="V45" s="128"/>
      <c r="W45" s="128"/>
      <c r="X45" s="4" t="str">
        <f>VLOOKUP(C45,[6]外购件开发申请单!$C$8:$C$147,1,0)</f>
        <v>SLT0011074</v>
      </c>
    </row>
    <row r="46" spans="1:24" s="4" customFormat="1" ht="36.9" customHeight="1" x14ac:dyDescent="0.25">
      <c r="A46" s="27">
        <f t="shared" ref="A46:A53" si="4">ROW()-7</f>
        <v>39</v>
      </c>
      <c r="B46" s="88" t="s">
        <v>176</v>
      </c>
      <c r="C46" s="149" t="s">
        <v>176</v>
      </c>
      <c r="D46" s="18" t="s">
        <v>177</v>
      </c>
      <c r="E46" s="27"/>
      <c r="F46" s="90" t="s">
        <v>67</v>
      </c>
      <c r="G46" s="20"/>
      <c r="H46" s="91" t="s">
        <v>85</v>
      </c>
      <c r="I46" s="115" t="s">
        <v>178</v>
      </c>
      <c r="J46" s="23"/>
      <c r="K46" s="116" t="s">
        <v>70</v>
      </c>
      <c r="L46" s="116" t="s">
        <v>71</v>
      </c>
      <c r="M46" s="116"/>
      <c r="N46" s="27">
        <v>1</v>
      </c>
      <c r="O46" s="27">
        <f>VLOOKUP(C46,[5]外购件开发申请单!$C$8:$Q$148,15,0)</f>
        <v>0</v>
      </c>
      <c r="P46" s="27" t="s">
        <v>72</v>
      </c>
      <c r="Q46" s="27"/>
      <c r="R46" s="128"/>
      <c r="S46" s="128"/>
      <c r="T46" s="128"/>
      <c r="U46" s="128"/>
      <c r="V46" s="128"/>
      <c r="W46" s="128"/>
      <c r="X46" s="4" t="str">
        <f>VLOOKUP(C46,[6]外购件开发申请单!$C$8:$C$147,1,0)</f>
        <v>SLT0011197</v>
      </c>
    </row>
    <row r="47" spans="1:24" s="4" customFormat="1" ht="33.9" customHeight="1" x14ac:dyDescent="0.25">
      <c r="A47" s="27">
        <f t="shared" si="4"/>
        <v>40</v>
      </c>
      <c r="B47" s="88" t="s">
        <v>179</v>
      </c>
      <c r="C47" s="149" t="s">
        <v>179</v>
      </c>
      <c r="D47" s="18" t="s">
        <v>180</v>
      </c>
      <c r="E47" s="27"/>
      <c r="F47" s="90" t="s">
        <v>67</v>
      </c>
      <c r="G47" s="20"/>
      <c r="H47" s="91" t="s">
        <v>68</v>
      </c>
      <c r="I47" s="115" t="s">
        <v>69</v>
      </c>
      <c r="J47" s="23"/>
      <c r="K47" s="116" t="s">
        <v>70</v>
      </c>
      <c r="L47" s="116" t="s">
        <v>71</v>
      </c>
      <c r="M47" s="116"/>
      <c r="N47" s="27">
        <v>1</v>
      </c>
      <c r="O47" s="27">
        <f>VLOOKUP(C47,[5]外购件开发申请单!$C$8:$Q$148,15,0)</f>
        <v>0</v>
      </c>
      <c r="P47" s="27" t="s">
        <v>72</v>
      </c>
      <c r="Q47" s="27"/>
      <c r="R47" s="128"/>
      <c r="S47" s="128"/>
      <c r="T47" s="128"/>
      <c r="U47" s="128"/>
      <c r="V47" s="128"/>
      <c r="W47" s="128"/>
      <c r="X47" s="4" t="str">
        <f>VLOOKUP(C47,[6]外购件开发申请单!$C$8:$C$147,1,0)</f>
        <v>SLT0011198</v>
      </c>
    </row>
    <row r="48" spans="1:24" s="4" customFormat="1" ht="33.9" customHeight="1" x14ac:dyDescent="0.25">
      <c r="A48" s="27">
        <f t="shared" si="4"/>
        <v>41</v>
      </c>
      <c r="B48" s="88" t="s">
        <v>181</v>
      </c>
      <c r="C48" s="149" t="s">
        <v>181</v>
      </c>
      <c r="D48" s="18" t="s">
        <v>182</v>
      </c>
      <c r="E48" s="27" t="s">
        <v>171</v>
      </c>
      <c r="F48" s="90" t="s">
        <v>67</v>
      </c>
      <c r="G48" s="20"/>
      <c r="H48" s="91" t="s">
        <v>68</v>
      </c>
      <c r="I48" s="115" t="s">
        <v>69</v>
      </c>
      <c r="J48" s="23"/>
      <c r="K48" s="116" t="s">
        <v>70</v>
      </c>
      <c r="L48" s="116" t="s">
        <v>71</v>
      </c>
      <c r="M48" s="116"/>
      <c r="N48" s="27">
        <v>1</v>
      </c>
      <c r="O48" s="27">
        <f>VLOOKUP(C48,[5]外购件开发申请单!$C$8:$Q$148,15,0)</f>
        <v>0</v>
      </c>
      <c r="P48" s="27" t="s">
        <v>77</v>
      </c>
      <c r="Q48" s="27"/>
      <c r="R48" s="128"/>
      <c r="S48" s="128"/>
      <c r="T48" s="128"/>
      <c r="U48" s="128"/>
      <c r="V48" s="128"/>
      <c r="W48" s="128"/>
      <c r="X48" s="4" t="str">
        <f>VLOOKUP(C48,[6]外购件开发申请单!$C$8:$C$147,1,0)</f>
        <v>SLT0011122</v>
      </c>
    </row>
    <row r="49" spans="1:24" s="4" customFormat="1" ht="33.9" customHeight="1" x14ac:dyDescent="0.25">
      <c r="A49" s="27">
        <f t="shared" si="4"/>
        <v>42</v>
      </c>
      <c r="B49" s="88" t="s">
        <v>183</v>
      </c>
      <c r="C49" s="149" t="s">
        <v>183</v>
      </c>
      <c r="D49" s="18" t="s">
        <v>182</v>
      </c>
      <c r="E49" s="27" t="s">
        <v>173</v>
      </c>
      <c r="F49" s="90" t="s">
        <v>67</v>
      </c>
      <c r="G49" s="20"/>
      <c r="H49" s="91" t="s">
        <v>68</v>
      </c>
      <c r="I49" s="115" t="s">
        <v>69</v>
      </c>
      <c r="J49" s="23"/>
      <c r="K49" s="116" t="s">
        <v>70</v>
      </c>
      <c r="L49" s="116" t="s">
        <v>71</v>
      </c>
      <c r="M49" s="116"/>
      <c r="N49" s="27">
        <v>1</v>
      </c>
      <c r="O49" s="27">
        <f>VLOOKUP(C49,[5]外购件开发申请单!$C$8:$Q$148,15,0)</f>
        <v>0</v>
      </c>
      <c r="P49" s="27" t="s">
        <v>77</v>
      </c>
      <c r="Q49" s="27"/>
      <c r="R49" s="128"/>
      <c r="S49" s="128"/>
      <c r="T49" s="128"/>
      <c r="U49" s="128"/>
      <c r="V49" s="128"/>
      <c r="W49" s="128"/>
      <c r="X49" s="4" t="str">
        <f>VLOOKUP(C49,[6]外购件开发申请单!$C$8:$C$147,1,0)</f>
        <v>SLT0011123</v>
      </c>
    </row>
    <row r="50" spans="1:24" s="4" customFormat="1" ht="33.9" customHeight="1" x14ac:dyDescent="0.25">
      <c r="A50" s="27">
        <f t="shared" si="4"/>
        <v>43</v>
      </c>
      <c r="B50" s="88" t="s">
        <v>184</v>
      </c>
      <c r="C50" s="149" t="s">
        <v>184</v>
      </c>
      <c r="D50" s="18" t="s">
        <v>182</v>
      </c>
      <c r="E50" s="27" t="s">
        <v>175</v>
      </c>
      <c r="F50" s="90" t="s">
        <v>67</v>
      </c>
      <c r="G50" s="20"/>
      <c r="H50" s="91" t="s">
        <v>68</v>
      </c>
      <c r="I50" s="115" t="s">
        <v>69</v>
      </c>
      <c r="J50" s="23"/>
      <c r="K50" s="116" t="s">
        <v>70</v>
      </c>
      <c r="L50" s="116" t="s">
        <v>71</v>
      </c>
      <c r="M50" s="116"/>
      <c r="N50" s="27">
        <v>1</v>
      </c>
      <c r="O50" s="27">
        <f>VLOOKUP(C50,[5]外购件开发申请单!$C$8:$Q$148,15,0)</f>
        <v>0</v>
      </c>
      <c r="P50" s="27" t="s">
        <v>77</v>
      </c>
      <c r="Q50" s="27"/>
      <c r="R50" s="128"/>
      <c r="S50" s="128"/>
      <c r="T50" s="128"/>
      <c r="U50" s="128"/>
      <c r="V50" s="128"/>
      <c r="W50" s="128"/>
      <c r="X50" s="4" t="str">
        <f>VLOOKUP(C50,[6]外购件开发申请单!$C$8:$C$147,1,0)</f>
        <v>SLT0011124</v>
      </c>
    </row>
    <row r="51" spans="1:24" s="4" customFormat="1" ht="33.9" customHeight="1" x14ac:dyDescent="0.25">
      <c r="A51" s="27">
        <f t="shared" si="4"/>
        <v>44</v>
      </c>
      <c r="B51" s="88" t="s">
        <v>185</v>
      </c>
      <c r="C51" s="149" t="s">
        <v>186</v>
      </c>
      <c r="D51" s="18" t="s">
        <v>187</v>
      </c>
      <c r="E51" s="27"/>
      <c r="F51" s="90" t="s">
        <v>67</v>
      </c>
      <c r="G51" s="20"/>
      <c r="H51" s="91" t="s">
        <v>68</v>
      </c>
      <c r="I51" s="115" t="s">
        <v>69</v>
      </c>
      <c r="J51" s="23" t="s">
        <v>105</v>
      </c>
      <c r="K51" s="116" t="s">
        <v>70</v>
      </c>
      <c r="L51" s="116" t="str">
        <f>VLOOKUP(C51,[5]外购件开发申请单!$C$8:$L$148,10,0)</f>
        <v>刘志富</v>
      </c>
      <c r="M51" s="116" t="str">
        <f>VLOOKUP(C51,[5]外购件开发申请单!$C$8:$M$148,11,0)</f>
        <v>海兴中盛</v>
      </c>
      <c r="N51" s="27">
        <v>1</v>
      </c>
      <c r="O51" s="27" t="str">
        <f>VLOOKUP(C51,[5]外购件开发申请单!$C$8:$Q$148,15,0)</f>
        <v>找第三方
模具费单算</v>
      </c>
      <c r="P51" s="27" t="s">
        <v>72</v>
      </c>
      <c r="Q51" s="27"/>
      <c r="R51" s="128" t="s">
        <v>117</v>
      </c>
      <c r="S51" s="116" t="s">
        <v>118</v>
      </c>
      <c r="T51" s="128"/>
      <c r="U51" s="128"/>
      <c r="V51" s="128"/>
      <c r="W51" s="128"/>
      <c r="X51" s="4" t="str">
        <f>VLOOKUP(C51,[6]外购件开发申请单!$C$8:$C$147,1,0)</f>
        <v>SLT0011223</v>
      </c>
    </row>
    <row r="52" spans="1:24" s="4" customFormat="1" ht="33.9" customHeight="1" x14ac:dyDescent="0.25">
      <c r="A52" s="27">
        <f t="shared" si="4"/>
        <v>45</v>
      </c>
      <c r="B52" s="88" t="s">
        <v>188</v>
      </c>
      <c r="C52" s="88" t="s">
        <v>188</v>
      </c>
      <c r="D52" s="18" t="s">
        <v>170</v>
      </c>
      <c r="E52" s="27" t="s">
        <v>189</v>
      </c>
      <c r="F52" s="90" t="s">
        <v>67</v>
      </c>
      <c r="G52" s="20"/>
      <c r="H52" s="91" t="s">
        <v>68</v>
      </c>
      <c r="I52" s="115" t="s">
        <v>69</v>
      </c>
      <c r="J52" s="23"/>
      <c r="K52" s="116" t="s">
        <v>70</v>
      </c>
      <c r="L52" s="116" t="s">
        <v>71</v>
      </c>
      <c r="M52" s="116"/>
      <c r="N52" s="27">
        <v>1</v>
      </c>
      <c r="O52" s="27">
        <f>VLOOKUP(C52,[5]外购件开发申请单!$C$8:$Q$148,15,0)</f>
        <v>0</v>
      </c>
      <c r="P52" s="27" t="s">
        <v>77</v>
      </c>
      <c r="Q52" s="27"/>
      <c r="R52" s="128"/>
      <c r="S52" s="128"/>
      <c r="T52" s="128"/>
      <c r="U52" s="128"/>
      <c r="V52" s="128"/>
      <c r="W52" s="128"/>
      <c r="X52" s="4" t="str">
        <f>VLOOKUP(C52,[6]外购件开发申请单!$C$8:$C$147,1,0)</f>
        <v>SLT0011155</v>
      </c>
    </row>
    <row r="53" spans="1:24" s="4" customFormat="1" ht="33.9" customHeight="1" x14ac:dyDescent="0.25">
      <c r="A53" s="27">
        <f t="shared" si="4"/>
        <v>46</v>
      </c>
      <c r="B53" s="88" t="s">
        <v>190</v>
      </c>
      <c r="C53" s="88" t="s">
        <v>190</v>
      </c>
      <c r="D53" s="18" t="s">
        <v>170</v>
      </c>
      <c r="E53" s="27" t="s">
        <v>191</v>
      </c>
      <c r="F53" s="90" t="s">
        <v>67</v>
      </c>
      <c r="G53" s="20"/>
      <c r="H53" s="91" t="s">
        <v>68</v>
      </c>
      <c r="I53" s="115" t="s">
        <v>69</v>
      </c>
      <c r="J53" s="23"/>
      <c r="K53" s="116" t="s">
        <v>70</v>
      </c>
      <c r="L53" s="116" t="s">
        <v>71</v>
      </c>
      <c r="M53" s="116"/>
      <c r="N53" s="27">
        <v>1</v>
      </c>
      <c r="O53" s="27">
        <f>VLOOKUP(C53,[5]外购件开发申请单!$C$8:$Q$148,15,0)</f>
        <v>0</v>
      </c>
      <c r="P53" s="27" t="s">
        <v>77</v>
      </c>
      <c r="Q53" s="27"/>
      <c r="R53" s="128"/>
      <c r="S53" s="128"/>
      <c r="T53" s="128"/>
      <c r="U53" s="128"/>
      <c r="V53" s="128"/>
      <c r="W53" s="128"/>
      <c r="X53" s="4" t="str">
        <f>VLOOKUP(C53,[6]外购件开发申请单!$C$8:$C$147,1,0)</f>
        <v>SLT0011156</v>
      </c>
    </row>
    <row r="54" spans="1:24" s="4" customFormat="1" ht="33.9" customHeight="1" x14ac:dyDescent="0.25">
      <c r="A54" s="27">
        <f t="shared" ref="A54:A62" si="5">ROW()-7</f>
        <v>47</v>
      </c>
      <c r="B54" s="88" t="s">
        <v>192</v>
      </c>
      <c r="C54" s="88" t="s">
        <v>192</v>
      </c>
      <c r="D54" s="18" t="s">
        <v>170</v>
      </c>
      <c r="E54" s="27" t="s">
        <v>193</v>
      </c>
      <c r="F54" s="90" t="s">
        <v>67</v>
      </c>
      <c r="G54" s="20"/>
      <c r="H54" s="91" t="s">
        <v>68</v>
      </c>
      <c r="I54" s="115" t="s">
        <v>69</v>
      </c>
      <c r="J54" s="23"/>
      <c r="K54" s="116" t="s">
        <v>70</v>
      </c>
      <c r="L54" s="116" t="s">
        <v>71</v>
      </c>
      <c r="M54" s="116"/>
      <c r="N54" s="27">
        <v>1</v>
      </c>
      <c r="O54" s="27">
        <f>VLOOKUP(C54,[5]外购件开发申请单!$C$8:$Q$148,15,0)</f>
        <v>0</v>
      </c>
      <c r="P54" s="27" t="s">
        <v>77</v>
      </c>
      <c r="Q54" s="27"/>
      <c r="R54" s="128"/>
      <c r="S54" s="128"/>
      <c r="T54" s="128"/>
      <c r="U54" s="128"/>
      <c r="V54" s="128"/>
      <c r="W54" s="128"/>
      <c r="X54" s="4" t="str">
        <f>VLOOKUP(C54,[6]外购件开发申请单!$C$8:$C$147,1,0)</f>
        <v>SLT0011157</v>
      </c>
    </row>
    <row r="55" spans="1:24" s="4" customFormat="1" ht="39" customHeight="1" x14ac:dyDescent="0.25">
      <c r="A55" s="27">
        <f t="shared" si="5"/>
        <v>48</v>
      </c>
      <c r="B55" s="88" t="s">
        <v>194</v>
      </c>
      <c r="C55" s="88" t="s">
        <v>194</v>
      </c>
      <c r="D55" s="18" t="s">
        <v>177</v>
      </c>
      <c r="E55" s="27"/>
      <c r="F55" s="90" t="s">
        <v>67</v>
      </c>
      <c r="G55" s="20"/>
      <c r="H55" s="91" t="s">
        <v>85</v>
      </c>
      <c r="I55" s="115" t="s">
        <v>178</v>
      </c>
      <c r="J55" s="23"/>
      <c r="K55" s="116" t="s">
        <v>70</v>
      </c>
      <c r="L55" s="116" t="s">
        <v>71</v>
      </c>
      <c r="M55" s="116"/>
      <c r="N55" s="27">
        <v>1</v>
      </c>
      <c r="O55" s="27">
        <f>VLOOKUP(C55,[5]外购件开发申请单!$C$8:$Q$148,15,0)</f>
        <v>0</v>
      </c>
      <c r="P55" s="27" t="s">
        <v>72</v>
      </c>
      <c r="Q55" s="27"/>
      <c r="R55" s="128"/>
      <c r="S55" s="128"/>
      <c r="T55" s="128"/>
      <c r="U55" s="128"/>
      <c r="V55" s="128"/>
      <c r="W55" s="128"/>
      <c r="X55" s="4" t="str">
        <f>VLOOKUP(C55,[6]外购件开发申请单!$C$8:$C$147,1,0)</f>
        <v>SLT0011177</v>
      </c>
    </row>
    <row r="56" spans="1:24" s="4" customFormat="1" ht="33.9" customHeight="1" x14ac:dyDescent="0.25">
      <c r="A56" s="27">
        <f t="shared" si="5"/>
        <v>49</v>
      </c>
      <c r="B56" s="88" t="s">
        <v>195</v>
      </c>
      <c r="C56" s="88" t="s">
        <v>195</v>
      </c>
      <c r="D56" s="18" t="s">
        <v>180</v>
      </c>
      <c r="E56" s="27"/>
      <c r="F56" s="90" t="s">
        <v>67</v>
      </c>
      <c r="G56" s="20"/>
      <c r="H56" s="91" t="s">
        <v>68</v>
      </c>
      <c r="I56" s="115" t="s">
        <v>69</v>
      </c>
      <c r="J56" s="23"/>
      <c r="K56" s="116" t="s">
        <v>70</v>
      </c>
      <c r="L56" s="116" t="s">
        <v>71</v>
      </c>
      <c r="M56" s="116"/>
      <c r="N56" s="27">
        <v>1</v>
      </c>
      <c r="O56" s="27">
        <f>VLOOKUP(C56,[5]外购件开发申请单!$C$8:$Q$148,15,0)</f>
        <v>0</v>
      </c>
      <c r="P56" s="27" t="s">
        <v>72</v>
      </c>
      <c r="Q56" s="27"/>
      <c r="R56" s="128"/>
      <c r="S56" s="128"/>
      <c r="T56" s="128"/>
      <c r="U56" s="128"/>
      <c r="V56" s="128"/>
      <c r="W56" s="128"/>
      <c r="X56" s="4" t="str">
        <f>VLOOKUP(C56,[6]外购件开发申请单!$C$8:$C$147,1,0)</f>
        <v>SLT0011178</v>
      </c>
    </row>
    <row r="57" spans="1:24" s="4" customFormat="1" ht="33.9" customHeight="1" x14ac:dyDescent="0.25">
      <c r="A57" s="27">
        <f t="shared" si="5"/>
        <v>50</v>
      </c>
      <c r="B57" s="88" t="s">
        <v>196</v>
      </c>
      <c r="C57" s="88" t="s">
        <v>196</v>
      </c>
      <c r="D57" s="18" t="s">
        <v>182</v>
      </c>
      <c r="E57" s="27" t="s">
        <v>189</v>
      </c>
      <c r="F57" s="90" t="s">
        <v>67</v>
      </c>
      <c r="G57" s="20"/>
      <c r="H57" s="91" t="s">
        <v>68</v>
      </c>
      <c r="I57" s="115" t="s">
        <v>69</v>
      </c>
      <c r="J57" s="23"/>
      <c r="K57" s="116" t="s">
        <v>70</v>
      </c>
      <c r="L57" s="116" t="s">
        <v>71</v>
      </c>
      <c r="M57" s="116"/>
      <c r="N57" s="27">
        <v>1</v>
      </c>
      <c r="O57" s="27">
        <f>VLOOKUP(C57,[5]外购件开发申请单!$C$8:$Q$148,15,0)</f>
        <v>0</v>
      </c>
      <c r="P57" s="27" t="s">
        <v>77</v>
      </c>
      <c r="Q57" s="27"/>
      <c r="R57" s="128"/>
      <c r="S57" s="128"/>
      <c r="T57" s="128"/>
      <c r="U57" s="128"/>
      <c r="V57" s="128"/>
      <c r="W57" s="128"/>
      <c r="X57" s="4" t="str">
        <f>VLOOKUP(C57,[6]外购件开发申请单!$C$8:$C$147,1,0)</f>
        <v>SLT0011171</v>
      </c>
    </row>
    <row r="58" spans="1:24" s="4" customFormat="1" ht="33.9" customHeight="1" x14ac:dyDescent="0.25">
      <c r="A58" s="27">
        <f t="shared" si="5"/>
        <v>51</v>
      </c>
      <c r="B58" s="88" t="s">
        <v>197</v>
      </c>
      <c r="C58" s="88" t="s">
        <v>197</v>
      </c>
      <c r="D58" s="18" t="s">
        <v>182</v>
      </c>
      <c r="E58" s="27" t="s">
        <v>191</v>
      </c>
      <c r="F58" s="90" t="s">
        <v>67</v>
      </c>
      <c r="G58" s="20"/>
      <c r="H58" s="91" t="s">
        <v>68</v>
      </c>
      <c r="I58" s="115" t="s">
        <v>69</v>
      </c>
      <c r="J58" s="23"/>
      <c r="K58" s="116" t="s">
        <v>70</v>
      </c>
      <c r="L58" s="116" t="s">
        <v>71</v>
      </c>
      <c r="M58" s="116"/>
      <c r="N58" s="27">
        <v>1</v>
      </c>
      <c r="O58" s="27">
        <f>VLOOKUP(C58,[5]外购件开发申请单!$C$8:$Q$148,15,0)</f>
        <v>0</v>
      </c>
      <c r="P58" s="27" t="s">
        <v>77</v>
      </c>
      <c r="Q58" s="27"/>
      <c r="R58" s="128"/>
      <c r="S58" s="128"/>
      <c r="T58" s="128"/>
      <c r="U58" s="128"/>
      <c r="V58" s="128"/>
      <c r="W58" s="128"/>
      <c r="X58" s="4" t="str">
        <f>VLOOKUP(C58,[6]外购件开发申请单!$C$8:$C$147,1,0)</f>
        <v>SLT0011172</v>
      </c>
    </row>
    <row r="59" spans="1:24" s="4" customFormat="1" ht="33.9" customHeight="1" x14ac:dyDescent="0.25">
      <c r="A59" s="27">
        <f t="shared" si="5"/>
        <v>52</v>
      </c>
      <c r="B59" s="88" t="s">
        <v>198</v>
      </c>
      <c r="C59" s="88" t="s">
        <v>198</v>
      </c>
      <c r="D59" s="18" t="s">
        <v>182</v>
      </c>
      <c r="E59" s="27" t="s">
        <v>193</v>
      </c>
      <c r="F59" s="90" t="s">
        <v>67</v>
      </c>
      <c r="G59" s="20"/>
      <c r="H59" s="91" t="s">
        <v>68</v>
      </c>
      <c r="I59" s="115" t="s">
        <v>69</v>
      </c>
      <c r="J59" s="23"/>
      <c r="K59" s="116" t="s">
        <v>70</v>
      </c>
      <c r="L59" s="116" t="s">
        <v>71</v>
      </c>
      <c r="M59" s="116"/>
      <c r="N59" s="27">
        <v>1</v>
      </c>
      <c r="O59" s="27">
        <f>VLOOKUP(C59,[5]外购件开发申请单!$C$8:$Q$148,15,0)</f>
        <v>0</v>
      </c>
      <c r="P59" s="27" t="s">
        <v>77</v>
      </c>
      <c r="Q59" s="27"/>
      <c r="R59" s="128"/>
      <c r="S59" s="128"/>
      <c r="T59" s="128"/>
      <c r="U59" s="128"/>
      <c r="V59" s="128"/>
      <c r="W59" s="128"/>
      <c r="X59" s="4" t="str">
        <f>VLOOKUP(C59,[6]外购件开发申请单!$C$8:$C$147,1,0)</f>
        <v>SLT0011173</v>
      </c>
    </row>
    <row r="60" spans="1:24" s="4" customFormat="1" ht="33.9" customHeight="1" x14ac:dyDescent="0.25">
      <c r="A60" s="27">
        <f t="shared" si="5"/>
        <v>53</v>
      </c>
      <c r="B60" s="88" t="s">
        <v>199</v>
      </c>
      <c r="C60" s="88" t="s">
        <v>199</v>
      </c>
      <c r="D60" s="18" t="s">
        <v>187</v>
      </c>
      <c r="E60" s="27"/>
      <c r="F60" s="90" t="s">
        <v>67</v>
      </c>
      <c r="G60" s="20"/>
      <c r="H60" s="91" t="s">
        <v>68</v>
      </c>
      <c r="I60" s="115" t="s">
        <v>69</v>
      </c>
      <c r="J60" s="23" t="s">
        <v>105</v>
      </c>
      <c r="K60" s="116" t="s">
        <v>70</v>
      </c>
      <c r="L60" s="116" t="str">
        <f>VLOOKUP(C60,[5]外购件开发申请单!$C$8:$L$148,10,0)</f>
        <v>刘志富</v>
      </c>
      <c r="M60" s="116" t="str">
        <f>VLOOKUP(C60,[5]外购件开发申请单!$C$8:$M$148,11,0)</f>
        <v>海兴中盛</v>
      </c>
      <c r="N60" s="27">
        <v>1</v>
      </c>
      <c r="O60" s="27" t="str">
        <f>VLOOKUP(C60,[5]外购件开发申请单!$C$8:$Q$148,15,0)</f>
        <v>找第三方
模具费单算</v>
      </c>
      <c r="P60" s="27" t="s">
        <v>72</v>
      </c>
      <c r="Q60" s="27"/>
      <c r="R60" s="128" t="s">
        <v>117</v>
      </c>
      <c r="S60" s="116" t="s">
        <v>118</v>
      </c>
      <c r="T60" s="128"/>
      <c r="U60" s="128"/>
      <c r="V60" s="128"/>
      <c r="W60" s="128"/>
      <c r="X60" s="4" t="str">
        <f>VLOOKUP(C60,[6]外购件开发申请单!$C$8:$C$147,1,0)</f>
        <v>SLT0011225</v>
      </c>
    </row>
    <row r="61" spans="1:24" s="4" customFormat="1" ht="33.9" customHeight="1" x14ac:dyDescent="0.25">
      <c r="A61" s="27">
        <f t="shared" si="5"/>
        <v>54</v>
      </c>
      <c r="B61" s="88" t="s">
        <v>200</v>
      </c>
      <c r="C61" s="88" t="s">
        <v>200</v>
      </c>
      <c r="D61" s="18" t="s">
        <v>201</v>
      </c>
      <c r="E61" s="27"/>
      <c r="F61" s="90" t="s">
        <v>67</v>
      </c>
      <c r="G61" s="20"/>
      <c r="H61" s="91" t="s">
        <v>68</v>
      </c>
      <c r="I61" s="138" t="s">
        <v>69</v>
      </c>
      <c r="J61" s="23"/>
      <c r="K61" s="116" t="s">
        <v>70</v>
      </c>
      <c r="L61" s="116" t="str">
        <f>VLOOKUP(C61,[5]外购件开发申请单!$C$8:$L$148,10,0)</f>
        <v>刘志富</v>
      </c>
      <c r="M61" s="116" t="str">
        <f>VLOOKUP(C61,[5]外购件开发申请单!$C$8:$M$148,11,0)</f>
        <v>海兴中盛</v>
      </c>
      <c r="N61" s="27">
        <v>1</v>
      </c>
      <c r="O61" s="27" t="str">
        <f>VLOOKUP(C61,[5]外购件开发申请单!$C$8:$Q$148,15,0)</f>
        <v>找第三方
模具费单算</v>
      </c>
      <c r="P61" s="27" t="s">
        <v>72</v>
      </c>
      <c r="Q61" s="27" t="s">
        <v>202</v>
      </c>
      <c r="R61" s="128" t="s">
        <v>117</v>
      </c>
      <c r="S61" s="116" t="s">
        <v>118</v>
      </c>
      <c r="T61" s="128"/>
      <c r="U61" s="128"/>
      <c r="V61" s="128"/>
      <c r="W61" s="128"/>
      <c r="X61" s="4" t="str">
        <f>VLOOKUP(C61,[6]外购件开发申请单!$C$8:$C$147,1,0)</f>
        <v>SLT0010880</v>
      </c>
    </row>
    <row r="62" spans="1:24" s="4" customFormat="1" ht="33.9" customHeight="1" x14ac:dyDescent="0.25">
      <c r="A62" s="27">
        <f t="shared" si="5"/>
        <v>55</v>
      </c>
      <c r="B62" s="89" t="s">
        <v>203</v>
      </c>
      <c r="C62" s="89" t="s">
        <v>203</v>
      </c>
      <c r="D62" s="18" t="s">
        <v>204</v>
      </c>
      <c r="E62" s="27"/>
      <c r="F62" s="90" t="s">
        <v>67</v>
      </c>
      <c r="G62" s="20"/>
      <c r="H62" s="91" t="s">
        <v>104</v>
      </c>
      <c r="I62" s="115" t="s">
        <v>146</v>
      </c>
      <c r="J62" s="23"/>
      <c r="K62" s="116" t="s">
        <v>70</v>
      </c>
      <c r="L62" s="155" t="str">
        <f>VLOOKUP(C62,[5]外购件开发申请单!$C$8:$L$148,10,0)</f>
        <v>刘志富</v>
      </c>
      <c r="M62" s="155" t="str">
        <f>VLOOKUP(C62,[5]外购件开发申请单!$C$8:$M$148,11,0)</f>
        <v>江苏力乐</v>
      </c>
      <c r="N62" s="156">
        <v>1</v>
      </c>
      <c r="O62" s="156" t="str">
        <f>VLOOKUP(C62,[5]外购件开发申请单!$C$8:$Q$148,15,0)</f>
        <v>与力乐沟通</v>
      </c>
      <c r="P62" s="156" t="s">
        <v>72</v>
      </c>
      <c r="Q62" s="156" t="s">
        <v>202</v>
      </c>
      <c r="R62" s="128"/>
      <c r="S62" s="128"/>
      <c r="T62" s="128"/>
      <c r="U62" s="128"/>
      <c r="V62" s="128"/>
      <c r="W62" s="128"/>
      <c r="X62" s="4" t="str">
        <f>VLOOKUP(C62,[6]外购件开发申请单!$C$8:$C$147,1,0)</f>
        <v>SLT0010886</v>
      </c>
    </row>
    <row r="63" spans="1:24" s="51" customFormat="1" ht="33.9" customHeight="1" x14ac:dyDescent="0.25">
      <c r="A63" s="74">
        <f t="shared" ref="A63:A71" si="6">ROW()-7</f>
        <v>56</v>
      </c>
      <c r="B63" s="75" t="s">
        <v>205</v>
      </c>
      <c r="C63" s="75" t="s">
        <v>205</v>
      </c>
      <c r="D63" s="76" t="s">
        <v>206</v>
      </c>
      <c r="E63" s="74"/>
      <c r="F63" s="77" t="s">
        <v>67</v>
      </c>
      <c r="G63" s="78"/>
      <c r="H63" s="79" t="s">
        <v>68</v>
      </c>
      <c r="I63" s="109" t="s">
        <v>69</v>
      </c>
      <c r="J63" s="110" t="s">
        <v>105</v>
      </c>
      <c r="K63" s="111" t="s">
        <v>70</v>
      </c>
      <c r="L63" s="111" t="str">
        <f>VLOOKUP(C63,[5]外购件开发申请单!$C$8:$L$148,10,0)</f>
        <v>刘志富</v>
      </c>
      <c r="M63" s="111" t="str">
        <f>VLOOKUP(C63,[5]外购件开发申请单!$C$8:$M$148,11,0)</f>
        <v>文安恒德，航天宏达，沧州智凯，成卓，鑫昌</v>
      </c>
      <c r="N63" s="74">
        <v>1</v>
      </c>
      <c r="O63" s="74">
        <f>VLOOKUP(C63,[5]外购件开发申请单!$C$8:$Q$148,15,0)</f>
        <v>0</v>
      </c>
      <c r="P63" s="74" t="s">
        <v>72</v>
      </c>
      <c r="Q63" s="74" t="s">
        <v>202</v>
      </c>
      <c r="R63" s="127" t="s">
        <v>207</v>
      </c>
      <c r="S63" s="127"/>
      <c r="T63" s="127"/>
      <c r="U63" s="127"/>
      <c r="V63" s="127"/>
      <c r="W63" s="127"/>
      <c r="X63" s="4" t="str">
        <f>VLOOKUP(C63,[6]外购件开发申请单!$C$8:$C$147,1,0)</f>
        <v>SLT0010922</v>
      </c>
    </row>
    <row r="64" spans="1:24" s="51" customFormat="1" ht="33.9" customHeight="1" x14ac:dyDescent="0.25">
      <c r="A64" s="199" t="s">
        <v>208</v>
      </c>
      <c r="B64" s="75"/>
      <c r="C64" s="75" t="s">
        <v>209</v>
      </c>
      <c r="D64" s="76" t="s">
        <v>210</v>
      </c>
      <c r="E64" s="74"/>
      <c r="F64" s="77" t="s">
        <v>67</v>
      </c>
      <c r="G64" s="78"/>
      <c r="H64" s="79"/>
      <c r="I64" s="109" t="s">
        <v>211</v>
      </c>
      <c r="J64" s="110"/>
      <c r="K64" s="111"/>
      <c r="L64" s="111" t="s">
        <v>212</v>
      </c>
      <c r="M64" s="111"/>
      <c r="N64" s="74"/>
      <c r="O64" s="74"/>
      <c r="P64" s="74"/>
      <c r="Q64" s="74"/>
      <c r="R64" s="127"/>
      <c r="S64" s="127"/>
      <c r="T64" s="127"/>
      <c r="U64" s="127" t="s">
        <v>213</v>
      </c>
      <c r="V64" s="127">
        <v>165000</v>
      </c>
      <c r="W64" s="127"/>
      <c r="X64" s="4" t="e">
        <f>VLOOKUP(C64,[6]外购件开发申请单!$C$8:$C$147,1,0)</f>
        <v>#N/A</v>
      </c>
    </row>
    <row r="65" spans="1:24" s="51" customFormat="1" ht="33.9" customHeight="1" x14ac:dyDescent="0.25">
      <c r="A65" s="199" t="s">
        <v>214</v>
      </c>
      <c r="B65" s="75"/>
      <c r="C65" s="75" t="s">
        <v>215</v>
      </c>
      <c r="D65" s="76" t="s">
        <v>216</v>
      </c>
      <c r="E65" s="74"/>
      <c r="F65" s="77" t="s">
        <v>67</v>
      </c>
      <c r="G65" s="78"/>
      <c r="H65" s="79"/>
      <c r="I65" s="109" t="s">
        <v>217</v>
      </c>
      <c r="J65" s="110"/>
      <c r="K65" s="111"/>
      <c r="L65" s="111" t="s">
        <v>212</v>
      </c>
      <c r="M65" s="111"/>
      <c r="N65" s="74"/>
      <c r="O65" s="74"/>
      <c r="P65" s="74"/>
      <c r="Q65" s="74"/>
      <c r="R65" s="127"/>
      <c r="S65" s="127"/>
      <c r="T65" s="127"/>
      <c r="U65" s="127" t="s">
        <v>213</v>
      </c>
      <c r="V65" s="127">
        <v>85000</v>
      </c>
      <c r="W65" s="127"/>
      <c r="X65" s="4" t="e">
        <f>VLOOKUP(C65,[6]外购件开发申请单!$C$8:$C$147,1,0)</f>
        <v>#N/A</v>
      </c>
    </row>
    <row r="66" spans="1:24" s="4" customFormat="1" ht="33.9" customHeight="1" x14ac:dyDescent="0.25">
      <c r="A66" s="27">
        <f t="shared" si="6"/>
        <v>59</v>
      </c>
      <c r="B66" s="89" t="s">
        <v>218</v>
      </c>
      <c r="C66" s="89" t="s">
        <v>218</v>
      </c>
      <c r="D66" s="18" t="s">
        <v>219</v>
      </c>
      <c r="E66" s="27" t="s">
        <v>220</v>
      </c>
      <c r="F66" s="90" t="s">
        <v>67</v>
      </c>
      <c r="G66" s="20"/>
      <c r="H66" s="91" t="s">
        <v>68</v>
      </c>
      <c r="I66" s="138" t="s">
        <v>69</v>
      </c>
      <c r="J66" s="23"/>
      <c r="K66" s="116" t="s">
        <v>70</v>
      </c>
      <c r="L66" s="116" t="str">
        <f>VLOOKUP(C66,[5]外购件开发申请单!$C$8:$L$148,10,0)</f>
        <v>刘志富</v>
      </c>
      <c r="M66" s="116" t="str">
        <f>VLOOKUP(C66,[5]外购件开发申请单!$C$8:$M$148,11,0)</f>
        <v>文安恒德，航天宏达，沧州智凯，成卓，鑫昌</v>
      </c>
      <c r="N66" s="27">
        <v>1</v>
      </c>
      <c r="O66" s="27">
        <f>VLOOKUP(C66,[5]外购件开发申请单!$C$8:$Q$148,15,0)</f>
        <v>0</v>
      </c>
      <c r="P66" s="27" t="s">
        <v>72</v>
      </c>
      <c r="Q66" s="27" t="s">
        <v>202</v>
      </c>
      <c r="R66" s="128" t="s">
        <v>207</v>
      </c>
      <c r="S66" s="128"/>
      <c r="T66" s="128"/>
      <c r="U66" s="128"/>
      <c r="V66" s="128"/>
      <c r="W66" s="128"/>
      <c r="X66" s="4" t="str">
        <f>VLOOKUP(C66,[6]外购件开发申请单!$C$8:$C$147,1,0)</f>
        <v>SLT0010915</v>
      </c>
    </row>
    <row r="67" spans="1:24" s="4" customFormat="1" ht="33.9" customHeight="1" x14ac:dyDescent="0.25">
      <c r="A67" s="27">
        <f t="shared" si="6"/>
        <v>60</v>
      </c>
      <c r="B67" s="89" t="s">
        <v>221</v>
      </c>
      <c r="C67" s="89" t="s">
        <v>221</v>
      </c>
      <c r="D67" s="18" t="s">
        <v>222</v>
      </c>
      <c r="E67" s="27" t="s">
        <v>220</v>
      </c>
      <c r="F67" s="90" t="s">
        <v>67</v>
      </c>
      <c r="G67" s="20"/>
      <c r="H67" s="91" t="s">
        <v>68</v>
      </c>
      <c r="I67" s="138" t="s">
        <v>69</v>
      </c>
      <c r="J67" s="23"/>
      <c r="K67" s="116" t="s">
        <v>70</v>
      </c>
      <c r="L67" s="116" t="str">
        <f>VLOOKUP(C67,[5]外购件开发申请单!$C$8:$L$148,10,0)</f>
        <v>刘志富</v>
      </c>
      <c r="M67" s="116" t="str">
        <f>VLOOKUP(C67,[5]外购件开发申请单!$C$8:$M$148,11,0)</f>
        <v>文安恒德，航天宏达，沧州智凯，成卓，鑫昌</v>
      </c>
      <c r="N67" s="27">
        <v>1</v>
      </c>
      <c r="O67" s="27">
        <f>VLOOKUP(C67,[5]外购件开发申请单!$C$8:$Q$148,15,0)</f>
        <v>0</v>
      </c>
      <c r="P67" s="27" t="s">
        <v>72</v>
      </c>
      <c r="Q67" s="27" t="s">
        <v>202</v>
      </c>
      <c r="R67" s="128" t="s">
        <v>207</v>
      </c>
      <c r="S67" s="128"/>
      <c r="T67" s="128"/>
      <c r="U67" s="128"/>
      <c r="V67" s="128"/>
      <c r="W67" s="128"/>
      <c r="X67" s="4" t="str">
        <f>VLOOKUP(C67,[6]外购件开发申请单!$C$8:$C$147,1,0)</f>
        <v>SLT0010916</v>
      </c>
    </row>
    <row r="68" spans="1:24" s="4" customFormat="1" ht="33.9" customHeight="1" x14ac:dyDescent="0.25">
      <c r="A68" s="27">
        <f t="shared" si="6"/>
        <v>61</v>
      </c>
      <c r="B68" s="89" t="s">
        <v>223</v>
      </c>
      <c r="C68" s="89" t="s">
        <v>223</v>
      </c>
      <c r="D68" s="18" t="s">
        <v>224</v>
      </c>
      <c r="E68" s="27" t="s">
        <v>220</v>
      </c>
      <c r="F68" s="90" t="s">
        <v>67</v>
      </c>
      <c r="G68" s="20"/>
      <c r="H68" s="91" t="s">
        <v>68</v>
      </c>
      <c r="I68" s="138" t="s">
        <v>69</v>
      </c>
      <c r="J68" s="23"/>
      <c r="K68" s="116" t="s">
        <v>70</v>
      </c>
      <c r="L68" s="116" t="str">
        <f>VLOOKUP(C68,[5]外购件开发申请单!$C$8:$L$148,10,0)</f>
        <v>刘志富</v>
      </c>
      <c r="M68" s="116" t="str">
        <f>VLOOKUP(C68,[5]外购件开发申请单!$C$8:$M$148,11,0)</f>
        <v>文安恒德，航天宏达，沧州智凯，成卓，鑫昌</v>
      </c>
      <c r="N68" s="27">
        <v>1</v>
      </c>
      <c r="O68" s="27">
        <f>VLOOKUP(C68,[5]外购件开发申请单!$C$8:$Q$148,15,0)</f>
        <v>0</v>
      </c>
      <c r="P68" s="27" t="s">
        <v>72</v>
      </c>
      <c r="Q68" s="27" t="s">
        <v>202</v>
      </c>
      <c r="R68" s="128" t="s">
        <v>207</v>
      </c>
      <c r="S68" s="128"/>
      <c r="T68" s="128"/>
      <c r="U68" s="128"/>
      <c r="V68" s="128"/>
      <c r="W68" s="128"/>
      <c r="X68" s="4" t="str">
        <f>VLOOKUP(C68,[6]外购件开发申请单!$C$8:$C$147,1,0)</f>
        <v>SLT0010917</v>
      </c>
    </row>
    <row r="69" spans="1:24" s="4" customFormat="1" ht="33.9" customHeight="1" x14ac:dyDescent="0.25">
      <c r="A69" s="27">
        <f t="shared" si="6"/>
        <v>62</v>
      </c>
      <c r="B69" s="89" t="s">
        <v>225</v>
      </c>
      <c r="C69" s="89" t="s">
        <v>225</v>
      </c>
      <c r="D69" s="18" t="s">
        <v>226</v>
      </c>
      <c r="E69" s="27" t="s">
        <v>220</v>
      </c>
      <c r="F69" s="90" t="s">
        <v>67</v>
      </c>
      <c r="G69" s="20"/>
      <c r="H69" s="91" t="s">
        <v>68</v>
      </c>
      <c r="I69" s="138" t="s">
        <v>69</v>
      </c>
      <c r="J69" s="23"/>
      <c r="K69" s="116" t="s">
        <v>70</v>
      </c>
      <c r="L69" s="116" t="str">
        <f>VLOOKUP(C69,[5]外购件开发申请单!$C$8:$L$148,10,0)</f>
        <v>刘志富</v>
      </c>
      <c r="M69" s="116" t="str">
        <f>VLOOKUP(C69,[5]外购件开发申请单!$C$8:$M$148,11,0)</f>
        <v>文安恒德，航天宏达，沧州智凯，成卓，鑫昌</v>
      </c>
      <c r="N69" s="27">
        <v>1</v>
      </c>
      <c r="O69" s="27">
        <f>VLOOKUP(C69,[5]外购件开发申请单!$C$8:$Q$148,15,0)</f>
        <v>0</v>
      </c>
      <c r="P69" s="27" t="s">
        <v>72</v>
      </c>
      <c r="Q69" s="27" t="s">
        <v>202</v>
      </c>
      <c r="R69" s="128" t="s">
        <v>207</v>
      </c>
      <c r="S69" s="128"/>
      <c r="T69" s="128"/>
      <c r="U69" s="128"/>
      <c r="V69" s="128"/>
      <c r="W69" s="128"/>
      <c r="X69" s="4" t="str">
        <f>VLOOKUP(C69,[6]外购件开发申请单!$C$8:$C$147,1,0)</f>
        <v>SLT0010918</v>
      </c>
    </row>
    <row r="70" spans="1:24" s="4" customFormat="1" ht="33.9" customHeight="1" x14ac:dyDescent="0.25">
      <c r="A70" s="27">
        <f t="shared" si="6"/>
        <v>63</v>
      </c>
      <c r="B70" s="89" t="s">
        <v>227</v>
      </c>
      <c r="C70" s="89" t="s">
        <v>227</v>
      </c>
      <c r="D70" s="18" t="s">
        <v>228</v>
      </c>
      <c r="E70" s="27"/>
      <c r="F70" s="90" t="s">
        <v>67</v>
      </c>
      <c r="G70" s="20"/>
      <c r="H70" s="91" t="s">
        <v>115</v>
      </c>
      <c r="I70" s="115" t="s">
        <v>229</v>
      </c>
      <c r="J70" s="23"/>
      <c r="K70" s="116" t="s">
        <v>70</v>
      </c>
      <c r="L70" s="116" t="str">
        <f>VLOOKUP(C70,[5]外购件开发申请单!$C$8:$L$148,10,0)</f>
        <v>刘志富</v>
      </c>
      <c r="M70" s="116" t="str">
        <f>VLOOKUP(C70,[5]外购件开发申请单!$C$8:$M$148,11,0)</f>
        <v>海兴中盛</v>
      </c>
      <c r="N70" s="27">
        <v>2</v>
      </c>
      <c r="O70" s="27" t="str">
        <f>VLOOKUP(C70,[5]外购件开发申请单!$C$8:$Q$148,15,0)</f>
        <v>找第三方
模具费单算</v>
      </c>
      <c r="P70" s="27" t="s">
        <v>72</v>
      </c>
      <c r="Q70" s="27" t="s">
        <v>202</v>
      </c>
      <c r="R70" s="128"/>
      <c r="S70" s="128"/>
      <c r="T70" s="128"/>
      <c r="U70" s="128"/>
      <c r="V70" s="128"/>
      <c r="W70" s="128"/>
      <c r="X70" s="4" t="str">
        <f>VLOOKUP(C70,[6]外购件开发申请单!$C$8:$C$147,1,0)</f>
        <v>SLT0010920</v>
      </c>
    </row>
    <row r="71" spans="1:24" s="4" customFormat="1" ht="33.9" customHeight="1" x14ac:dyDescent="0.25">
      <c r="A71" s="27">
        <f t="shared" si="6"/>
        <v>64</v>
      </c>
      <c r="B71" s="89" t="s">
        <v>230</v>
      </c>
      <c r="C71" s="89" t="s">
        <v>230</v>
      </c>
      <c r="D71" s="18" t="s">
        <v>231</v>
      </c>
      <c r="E71" s="27"/>
      <c r="F71" s="90" t="s">
        <v>67</v>
      </c>
      <c r="G71" s="20"/>
      <c r="H71" s="91" t="s">
        <v>115</v>
      </c>
      <c r="I71" s="115" t="s">
        <v>232</v>
      </c>
      <c r="J71" s="23"/>
      <c r="K71" s="116" t="s">
        <v>70</v>
      </c>
      <c r="L71" s="116" t="str">
        <f>VLOOKUP(C71,[5]外购件开发申请单!$C$8:$L$148,10,0)</f>
        <v>刘志富</v>
      </c>
      <c r="M71" s="116" t="str">
        <f>VLOOKUP(C71,[5]外购件开发申请单!$C$8:$M$148,11,0)</f>
        <v>海兴中盛</v>
      </c>
      <c r="N71" s="27">
        <v>2</v>
      </c>
      <c r="O71" s="27" t="str">
        <f>VLOOKUP(C71,[5]外购件开发申请单!$C$8:$Q$148,15,0)</f>
        <v>找第三方
模具费单算</v>
      </c>
      <c r="P71" s="27" t="s">
        <v>72</v>
      </c>
      <c r="Q71" s="27" t="s">
        <v>202</v>
      </c>
      <c r="R71" s="128"/>
      <c r="S71" s="128"/>
      <c r="T71" s="128"/>
      <c r="U71" s="128"/>
      <c r="V71" s="128"/>
      <c r="W71" s="128"/>
      <c r="X71" s="4" t="str">
        <f>VLOOKUP(C71,[6]外购件开发申请单!$C$8:$C$147,1,0)</f>
        <v>SLT0010882</v>
      </c>
    </row>
    <row r="72" spans="1:24" s="4" customFormat="1" ht="33.9" customHeight="1" x14ac:dyDescent="0.25">
      <c r="A72" s="27">
        <f t="shared" ref="A72:A81" si="7">ROW()-7</f>
        <v>65</v>
      </c>
      <c r="B72" s="89" t="s">
        <v>233</v>
      </c>
      <c r="C72" s="89" t="s">
        <v>233</v>
      </c>
      <c r="D72" s="18" t="s">
        <v>234</v>
      </c>
      <c r="E72" s="27"/>
      <c r="F72" s="90" t="s">
        <v>67</v>
      </c>
      <c r="G72" s="20"/>
      <c r="H72" s="91" t="s">
        <v>115</v>
      </c>
      <c r="I72" s="178" t="s">
        <v>235</v>
      </c>
      <c r="J72" s="23"/>
      <c r="K72" s="116" t="s">
        <v>70</v>
      </c>
      <c r="L72" s="116" t="str">
        <f>VLOOKUP(C72,[5]外购件开发申请单!$C$8:$L$148,10,0)</f>
        <v>刘志富</v>
      </c>
      <c r="M72" s="116" t="str">
        <f>VLOOKUP(C72,[5]外购件开发申请单!$C$8:$M$148,11,0)</f>
        <v>海兴中盛</v>
      </c>
      <c r="N72" s="27">
        <v>3</v>
      </c>
      <c r="O72" s="27" t="str">
        <f>VLOOKUP(C72,[5]外购件开发申请单!$C$8:$Q$148,15,0)</f>
        <v>找第三方
模具费单算</v>
      </c>
      <c r="P72" s="27" t="s">
        <v>72</v>
      </c>
      <c r="Q72" s="27" t="s">
        <v>202</v>
      </c>
      <c r="R72" s="128"/>
      <c r="S72" s="128"/>
      <c r="T72" s="128"/>
      <c r="U72" s="128"/>
      <c r="V72" s="128"/>
      <c r="W72" s="128"/>
      <c r="X72" s="4" t="str">
        <f>VLOOKUP(C72,[6]外购件开发申请单!$C$8:$C$147,1,0)</f>
        <v>SLT0010885</v>
      </c>
    </row>
    <row r="73" spans="1:24" s="4" customFormat="1" ht="33.9" customHeight="1" x14ac:dyDescent="0.25">
      <c r="A73" s="27">
        <f t="shared" si="7"/>
        <v>66</v>
      </c>
      <c r="B73" s="89" t="s">
        <v>236</v>
      </c>
      <c r="C73" s="89" t="s">
        <v>236</v>
      </c>
      <c r="D73" s="18" t="s">
        <v>237</v>
      </c>
      <c r="E73" s="27"/>
      <c r="F73" s="90" t="s">
        <v>67</v>
      </c>
      <c r="G73" s="20"/>
      <c r="H73" s="91" t="s">
        <v>115</v>
      </c>
      <c r="I73" s="178" t="s">
        <v>229</v>
      </c>
      <c r="J73" s="23"/>
      <c r="K73" s="116" t="s">
        <v>70</v>
      </c>
      <c r="L73" s="116" t="str">
        <f>VLOOKUP(C73,[5]外购件开发申请单!$C$8:$L$148,10,0)</f>
        <v>刘志富</v>
      </c>
      <c r="M73" s="116" t="str">
        <f>VLOOKUP(C73,[5]外购件开发申请单!$C$8:$M$148,11,0)</f>
        <v>海兴中盛</v>
      </c>
      <c r="N73" s="27">
        <v>2</v>
      </c>
      <c r="O73" s="27" t="str">
        <f>VLOOKUP(C73,[5]外购件开发申请单!$C$8:$Q$148,15,0)</f>
        <v>找第三方
模具费单算</v>
      </c>
      <c r="P73" s="27" t="s">
        <v>72</v>
      </c>
      <c r="Q73" s="27" t="s">
        <v>202</v>
      </c>
      <c r="R73" s="128"/>
      <c r="S73" s="128"/>
      <c r="T73" s="128"/>
      <c r="U73" s="128"/>
      <c r="V73" s="128"/>
      <c r="W73" s="128"/>
      <c r="X73" s="4" t="str">
        <f>VLOOKUP(C73,[6]外购件开发申请单!$C$8:$C$147,1,0)</f>
        <v>SLT0010921</v>
      </c>
    </row>
    <row r="74" spans="1:24" s="4" customFormat="1" ht="33.9" customHeight="1" x14ac:dyDescent="0.25">
      <c r="A74" s="27">
        <f t="shared" si="7"/>
        <v>67</v>
      </c>
      <c r="B74" s="89" t="s">
        <v>238</v>
      </c>
      <c r="C74" s="89" t="s">
        <v>238</v>
      </c>
      <c r="D74" s="18" t="s">
        <v>239</v>
      </c>
      <c r="E74" s="27"/>
      <c r="F74" s="90" t="s">
        <v>67</v>
      </c>
      <c r="G74" s="20"/>
      <c r="H74" s="91" t="s">
        <v>115</v>
      </c>
      <c r="I74" s="178" t="s">
        <v>235</v>
      </c>
      <c r="J74" s="23"/>
      <c r="K74" s="116" t="s">
        <v>70</v>
      </c>
      <c r="L74" s="116" t="str">
        <f>VLOOKUP(C74,[5]外购件开发申请单!$C$8:$L$148,10,0)</f>
        <v>刘志富</v>
      </c>
      <c r="M74" s="116" t="str">
        <f>VLOOKUP(C74,[5]外购件开发申请单!$C$8:$M$148,11,0)</f>
        <v>海兴中盛</v>
      </c>
      <c r="N74" s="27">
        <v>1</v>
      </c>
      <c r="O74" s="27" t="str">
        <f>VLOOKUP(C74,[5]外购件开发申请单!$C$8:$Q$148,15,0)</f>
        <v>找第三方
模具费单算</v>
      </c>
      <c r="P74" s="27" t="s">
        <v>72</v>
      </c>
      <c r="Q74" s="27" t="s">
        <v>202</v>
      </c>
      <c r="R74" s="128"/>
      <c r="S74" s="128"/>
      <c r="T74" s="128"/>
      <c r="U74" s="128"/>
      <c r="V74" s="128"/>
      <c r="W74" s="128"/>
      <c r="X74" s="4" t="str">
        <f>VLOOKUP(C74,[6]外购件开发申请单!$C$8:$C$147,1,0)</f>
        <v>SLT0010997</v>
      </c>
    </row>
    <row r="75" spans="1:24" s="4" customFormat="1" ht="33.9" customHeight="1" x14ac:dyDescent="0.25">
      <c r="A75" s="27">
        <f t="shared" si="7"/>
        <v>68</v>
      </c>
      <c r="B75" s="89" t="s">
        <v>240</v>
      </c>
      <c r="C75" s="89" t="s">
        <v>240</v>
      </c>
      <c r="D75" s="18" t="s">
        <v>241</v>
      </c>
      <c r="E75" s="27"/>
      <c r="F75" s="90" t="s">
        <v>67</v>
      </c>
      <c r="G75" s="20"/>
      <c r="H75" s="91" t="s">
        <v>115</v>
      </c>
      <c r="I75" s="178" t="s">
        <v>235</v>
      </c>
      <c r="J75" s="23"/>
      <c r="K75" s="116" t="s">
        <v>70</v>
      </c>
      <c r="L75" s="116" t="str">
        <f>VLOOKUP(C75,[5]外购件开发申请单!$C$8:$L$148,10,0)</f>
        <v>刘志富</v>
      </c>
      <c r="M75" s="116" t="str">
        <f>VLOOKUP(C75,[5]外购件开发申请单!$C$8:$M$148,11,0)</f>
        <v>海兴中盛</v>
      </c>
      <c r="N75" s="27">
        <v>1</v>
      </c>
      <c r="O75" s="27" t="str">
        <f>VLOOKUP(C75,[5]外购件开发申请单!$C$8:$Q$148,15,0)</f>
        <v>找第三方
模具费单算</v>
      </c>
      <c r="P75" s="27" t="s">
        <v>72</v>
      </c>
      <c r="Q75" s="27" t="s">
        <v>202</v>
      </c>
      <c r="R75" s="128"/>
      <c r="S75" s="128"/>
      <c r="T75" s="128"/>
      <c r="U75" s="128"/>
      <c r="V75" s="128"/>
      <c r="W75" s="128"/>
      <c r="X75" s="4" t="str">
        <f>VLOOKUP(C75,[6]外购件开发申请单!$C$8:$C$147,1,0)</f>
        <v>SLT0010998</v>
      </c>
    </row>
    <row r="76" spans="1:24" s="4" customFormat="1" ht="33.9" customHeight="1" x14ac:dyDescent="0.25">
      <c r="A76" s="27">
        <f t="shared" si="7"/>
        <v>69</v>
      </c>
      <c r="B76" s="89" t="s">
        <v>242</v>
      </c>
      <c r="C76" s="89" t="s">
        <v>242</v>
      </c>
      <c r="D76" s="18" t="s">
        <v>243</v>
      </c>
      <c r="E76" s="27"/>
      <c r="F76" s="90" t="s">
        <v>67</v>
      </c>
      <c r="G76" s="20"/>
      <c r="H76" s="91" t="s">
        <v>244</v>
      </c>
      <c r="I76" s="115" t="s">
        <v>245</v>
      </c>
      <c r="J76" s="23"/>
      <c r="K76" s="116" t="s">
        <v>70</v>
      </c>
      <c r="L76" s="116" t="str">
        <f>VLOOKUP(C76,[5]外购件开发申请单!$C$8:$L$148,10,0)</f>
        <v>刘志富</v>
      </c>
      <c r="M76" s="116" t="str">
        <f>VLOOKUP(C76,[5]外购件开发申请单!$C$8:$M$148,11,0)</f>
        <v>文安恒德，航天宏达，沧州智凯，成卓，鑫昌</v>
      </c>
      <c r="N76" s="27">
        <v>2</v>
      </c>
      <c r="O76" s="27">
        <f>VLOOKUP(C76,[5]外购件开发申请单!$C$8:$Q$148,15,0)</f>
        <v>0</v>
      </c>
      <c r="P76" s="27" t="s">
        <v>72</v>
      </c>
      <c r="Q76" s="27" t="s">
        <v>202</v>
      </c>
      <c r="R76" s="128"/>
      <c r="S76" s="128"/>
      <c r="T76" s="128"/>
      <c r="U76" s="128"/>
      <c r="V76" s="128"/>
      <c r="W76" s="128"/>
      <c r="X76" s="4" t="str">
        <f>VLOOKUP(C76,[6]外购件开发申请单!$C$8:$C$147,1,0)</f>
        <v>SLT0010884</v>
      </c>
    </row>
    <row r="77" spans="1:24" s="4" customFormat="1" ht="33.9" customHeight="1" x14ac:dyDescent="0.25">
      <c r="A77" s="27">
        <f t="shared" si="7"/>
        <v>70</v>
      </c>
      <c r="B77" s="89" t="s">
        <v>246</v>
      </c>
      <c r="C77" s="89" t="s">
        <v>246</v>
      </c>
      <c r="D77" s="18" t="s">
        <v>247</v>
      </c>
      <c r="E77" s="27"/>
      <c r="F77" s="90" t="s">
        <v>67</v>
      </c>
      <c r="G77" s="20"/>
      <c r="H77" s="91" t="s">
        <v>115</v>
      </c>
      <c r="I77" s="115" t="s">
        <v>235</v>
      </c>
      <c r="J77" s="23"/>
      <c r="K77" s="116" t="s">
        <v>70</v>
      </c>
      <c r="L77" s="116" t="str">
        <f>VLOOKUP(C77,[5]外购件开发申请单!$C$8:$L$148,10,0)</f>
        <v>刘志富</v>
      </c>
      <c r="M77" s="116" t="str">
        <f>VLOOKUP(C77,[5]外购件开发申请单!$C$8:$M$148,11,0)</f>
        <v>海兴中盛</v>
      </c>
      <c r="N77" s="27">
        <v>1</v>
      </c>
      <c r="O77" s="27" t="str">
        <f>VLOOKUP(C77,[5]外购件开发申请单!$C$8:$Q$148,15,0)</f>
        <v>找第三方
模具费单算</v>
      </c>
      <c r="P77" s="27" t="s">
        <v>72</v>
      </c>
      <c r="Q77" s="27" t="s">
        <v>202</v>
      </c>
      <c r="R77" s="128"/>
      <c r="S77" s="128"/>
      <c r="T77" s="128"/>
      <c r="U77" s="128"/>
      <c r="V77" s="128"/>
      <c r="W77" s="128"/>
      <c r="X77" s="4" t="str">
        <f>VLOOKUP(C77,[6]外购件开发申请单!$C$8:$C$147,1,0)</f>
        <v>SLT0010887</v>
      </c>
    </row>
    <row r="78" spans="1:24" s="4" customFormat="1" ht="33.9" customHeight="1" x14ac:dyDescent="0.25">
      <c r="A78" s="27">
        <f t="shared" si="7"/>
        <v>71</v>
      </c>
      <c r="B78" s="88" t="s">
        <v>248</v>
      </c>
      <c r="C78" s="89" t="s">
        <v>249</v>
      </c>
      <c r="D78" s="18" t="s">
        <v>250</v>
      </c>
      <c r="E78" s="27"/>
      <c r="F78" s="90" t="s">
        <v>67</v>
      </c>
      <c r="G78" s="20"/>
      <c r="H78" s="91" t="s">
        <v>154</v>
      </c>
      <c r="I78" s="115" t="s">
        <v>251</v>
      </c>
      <c r="J78" s="23"/>
      <c r="K78" s="116" t="s">
        <v>70</v>
      </c>
      <c r="L78" s="116" t="str">
        <f>VLOOKUP(C78,[5]外购件开发申请单!$C$8:$L$148,10,0)</f>
        <v>刘志富</v>
      </c>
      <c r="M78" s="116" t="str">
        <f>VLOOKUP(C78,[5]外购件开发申请单!$C$8:$M$148,11,0)</f>
        <v>常州上锐、北京三浦</v>
      </c>
      <c r="N78" s="27">
        <v>1</v>
      </c>
      <c r="O78" s="27" t="str">
        <f>VLOOKUP(C78,[5]外购件开发申请单!$C$8:$Q$148,15,0)</f>
        <v>反馈李燕龙冯敬乾</v>
      </c>
      <c r="P78" s="27" t="s">
        <v>72</v>
      </c>
      <c r="Q78" s="27" t="s">
        <v>202</v>
      </c>
      <c r="R78" s="128"/>
      <c r="S78" s="128"/>
      <c r="T78" s="128"/>
      <c r="U78" s="128"/>
      <c r="V78" s="128"/>
      <c r="W78" s="128"/>
      <c r="X78" s="4" t="str">
        <f>VLOOKUP(C78,[6]外购件开发申请单!$C$8:$C$147,1,0)</f>
        <v>Q40112</v>
      </c>
    </row>
    <row r="79" spans="1:24" s="4" customFormat="1" ht="33.9" customHeight="1" x14ac:dyDescent="0.25">
      <c r="A79" s="27">
        <f t="shared" si="7"/>
        <v>72</v>
      </c>
      <c r="B79" s="89" t="s">
        <v>252</v>
      </c>
      <c r="C79" s="89" t="s">
        <v>252</v>
      </c>
      <c r="D79" s="18" t="s">
        <v>253</v>
      </c>
      <c r="E79" s="27"/>
      <c r="F79" s="90" t="s">
        <v>67</v>
      </c>
      <c r="G79" s="20"/>
      <c r="H79" s="91" t="s">
        <v>254</v>
      </c>
      <c r="I79" s="115" t="s">
        <v>255</v>
      </c>
      <c r="J79" s="23"/>
      <c r="K79" s="116" t="s">
        <v>70</v>
      </c>
      <c r="L79" s="116" t="str">
        <f>VLOOKUP(C79,[5]外购件开发申请单!$C$8:$L$148,10,0)</f>
        <v>刘志富</v>
      </c>
      <c r="M79" s="116" t="str">
        <f>VLOOKUP(C79,[5]外购件开发申请单!$C$8:$M$148,11,0)</f>
        <v>旭兴/兴岳</v>
      </c>
      <c r="N79" s="27">
        <v>1</v>
      </c>
      <c r="O79" s="27">
        <f>VLOOKUP(C79,[5]外购件开发申请单!$C$8:$Q$148,15,0)</f>
        <v>0</v>
      </c>
      <c r="P79" s="27" t="s">
        <v>72</v>
      </c>
      <c r="Q79" s="27" t="s">
        <v>256</v>
      </c>
      <c r="R79" s="128"/>
      <c r="S79" s="128"/>
      <c r="T79" s="128"/>
      <c r="U79" s="128"/>
      <c r="V79" s="128"/>
      <c r="W79" s="128"/>
      <c r="X79" s="4" t="str">
        <f>VLOOKUP(C79,[6]外购件开发申请单!$C$8:$C$147,1,0)</f>
        <v>SLT0010889</v>
      </c>
    </row>
    <row r="80" spans="1:24" s="4" customFormat="1" ht="33.9" customHeight="1" x14ac:dyDescent="0.25">
      <c r="A80" s="27">
        <f t="shared" si="7"/>
        <v>73</v>
      </c>
      <c r="B80" s="89" t="s">
        <v>257</v>
      </c>
      <c r="C80" s="89" t="s">
        <v>257</v>
      </c>
      <c r="D80" s="18" t="s">
        <v>258</v>
      </c>
      <c r="E80" s="27"/>
      <c r="F80" s="90" t="s">
        <v>67</v>
      </c>
      <c r="G80" s="20"/>
      <c r="H80" s="91" t="s">
        <v>68</v>
      </c>
      <c r="I80" s="115" t="s">
        <v>69</v>
      </c>
      <c r="J80" s="23"/>
      <c r="K80" s="116" t="s">
        <v>70</v>
      </c>
      <c r="L80" s="116" t="s">
        <v>71</v>
      </c>
      <c r="M80" s="116"/>
      <c r="N80" s="27">
        <v>1</v>
      </c>
      <c r="O80" s="27">
        <f>VLOOKUP(C80,[5]外购件开发申请单!$C$8:$Q$148,15,0)</f>
        <v>0</v>
      </c>
      <c r="P80" s="27" t="s">
        <v>72</v>
      </c>
      <c r="Q80" s="27" t="s">
        <v>202</v>
      </c>
      <c r="R80" s="128"/>
      <c r="S80" s="128"/>
      <c r="T80" s="128"/>
      <c r="U80" s="128"/>
      <c r="V80" s="128"/>
      <c r="W80" s="128"/>
      <c r="X80" s="4" t="str">
        <f>VLOOKUP(C80,[6]外购件开发申请单!$C$8:$C$147,1,0)</f>
        <v>SLT0011273</v>
      </c>
    </row>
    <row r="81" spans="1:24" s="4" customFormat="1" ht="33.9" customHeight="1" x14ac:dyDescent="0.25">
      <c r="A81" s="27">
        <f t="shared" si="7"/>
        <v>74</v>
      </c>
      <c r="B81" s="88" t="s">
        <v>259</v>
      </c>
      <c r="C81" s="88" t="s">
        <v>259</v>
      </c>
      <c r="D81" s="18" t="s">
        <v>260</v>
      </c>
      <c r="E81" s="27"/>
      <c r="F81" s="90" t="s">
        <v>67</v>
      </c>
      <c r="G81" s="20"/>
      <c r="H81" s="91" t="s">
        <v>68</v>
      </c>
      <c r="I81" s="178" t="s">
        <v>69</v>
      </c>
      <c r="J81" s="23"/>
      <c r="K81" s="116" t="s">
        <v>70</v>
      </c>
      <c r="L81" s="116" t="s">
        <v>71</v>
      </c>
      <c r="M81" s="116"/>
      <c r="N81" s="27">
        <v>1</v>
      </c>
      <c r="O81" s="27">
        <f>VLOOKUP(C81,[5]外购件开发申请单!$C$8:$Q$148,15,0)</f>
        <v>0</v>
      </c>
      <c r="P81" s="27" t="s">
        <v>72</v>
      </c>
      <c r="Q81" s="27" t="s">
        <v>202</v>
      </c>
      <c r="R81" s="128"/>
      <c r="S81" s="128"/>
      <c r="T81" s="128"/>
      <c r="U81" s="128"/>
      <c r="V81" s="128"/>
      <c r="W81" s="128"/>
      <c r="X81" s="4" t="str">
        <f>VLOOKUP(C81,[6]外购件开发申请单!$C$8:$C$147,1,0)</f>
        <v>SLT0010937</v>
      </c>
    </row>
    <row r="82" spans="1:24" s="145" customFormat="1" ht="33.9" customHeight="1" x14ac:dyDescent="0.25">
      <c r="A82" s="27">
        <f t="shared" ref="A82:A89" si="8">ROW()-7</f>
        <v>75</v>
      </c>
      <c r="B82" s="89" t="s">
        <v>261</v>
      </c>
      <c r="C82" s="89" t="s">
        <v>261</v>
      </c>
      <c r="D82" s="18" t="s">
        <v>262</v>
      </c>
      <c r="E82" s="27"/>
      <c r="F82" s="90" t="s">
        <v>67</v>
      </c>
      <c r="G82" s="20"/>
      <c r="H82" s="91" t="s">
        <v>68</v>
      </c>
      <c r="I82" s="178" t="s">
        <v>69</v>
      </c>
      <c r="J82" s="23"/>
      <c r="K82" s="116" t="s">
        <v>70</v>
      </c>
      <c r="L82" s="116" t="s">
        <v>71</v>
      </c>
      <c r="M82" s="116"/>
      <c r="N82" s="27">
        <v>1</v>
      </c>
      <c r="O82" s="27">
        <f>VLOOKUP(C82,[5]外购件开发申请单!$C$8:$Q$148,15,0)</f>
        <v>0</v>
      </c>
      <c r="P82" s="27" t="s">
        <v>72</v>
      </c>
      <c r="Q82" s="27" t="s">
        <v>202</v>
      </c>
      <c r="R82" s="184"/>
      <c r="S82" s="184"/>
      <c r="T82" s="184"/>
      <c r="U82" s="184"/>
      <c r="V82" s="184"/>
      <c r="W82" s="184"/>
      <c r="X82" s="4" t="str">
        <f>VLOOKUP(C82,[6]外购件开发申请单!$C$8:$C$147,1,0)</f>
        <v>SLT0011215</v>
      </c>
    </row>
    <row r="83" spans="1:24" s="4" customFormat="1" ht="33.9" customHeight="1" x14ac:dyDescent="0.25">
      <c r="A83" s="27">
        <f t="shared" si="8"/>
        <v>76</v>
      </c>
      <c r="B83" s="89" t="s">
        <v>263</v>
      </c>
      <c r="C83" s="89" t="s">
        <v>263</v>
      </c>
      <c r="D83" s="18" t="s">
        <v>96</v>
      </c>
      <c r="E83" s="150" t="s">
        <v>81</v>
      </c>
      <c r="F83" s="90" t="s">
        <v>67</v>
      </c>
      <c r="G83" s="20"/>
      <c r="H83" s="91" t="s">
        <v>68</v>
      </c>
      <c r="I83" s="115" t="s">
        <v>69</v>
      </c>
      <c r="J83" s="23"/>
      <c r="K83" s="116" t="s">
        <v>70</v>
      </c>
      <c r="L83" s="116" t="s">
        <v>71</v>
      </c>
      <c r="M83" s="116"/>
      <c r="N83" s="27">
        <v>1</v>
      </c>
      <c r="O83" s="27">
        <f>VLOOKUP(C83,[5]外购件开发申请单!$C$8:$Q$148,15,0)</f>
        <v>0</v>
      </c>
      <c r="P83" s="27" t="s">
        <v>77</v>
      </c>
      <c r="Q83" s="27" t="s">
        <v>202</v>
      </c>
      <c r="R83" s="128"/>
      <c r="S83" s="128"/>
      <c r="T83" s="128"/>
      <c r="U83" s="128"/>
      <c r="V83" s="128"/>
      <c r="W83" s="128"/>
      <c r="X83" s="4" t="str">
        <f>VLOOKUP(C83,[6]外购件开发申请单!$C$8:$C$147,1,0)</f>
        <v>SLT0010980</v>
      </c>
    </row>
    <row r="84" spans="1:24" s="4" customFormat="1" ht="33.9" customHeight="1" x14ac:dyDescent="0.25">
      <c r="A84" s="27">
        <f t="shared" si="8"/>
        <v>77</v>
      </c>
      <c r="B84" s="88" t="s">
        <v>264</v>
      </c>
      <c r="C84" s="88" t="s">
        <v>264</v>
      </c>
      <c r="D84" s="18" t="s">
        <v>265</v>
      </c>
      <c r="E84" s="27"/>
      <c r="F84" s="90" t="s">
        <v>67</v>
      </c>
      <c r="G84" s="20"/>
      <c r="H84" s="91" t="s">
        <v>68</v>
      </c>
      <c r="I84" s="138" t="s">
        <v>69</v>
      </c>
      <c r="J84" s="23"/>
      <c r="K84" s="116" t="s">
        <v>70</v>
      </c>
      <c r="L84" s="116" t="str">
        <f>VLOOKUP(C84,[5]外购件开发申请单!$C$8:$L$148,10,0)</f>
        <v>刘志富</v>
      </c>
      <c r="M84" s="116" t="str">
        <f>VLOOKUP(C84,[5]外购件开发申请单!$C$8:$M$148,11,0)</f>
        <v>海兴中盛</v>
      </c>
      <c r="N84" s="27">
        <v>2</v>
      </c>
      <c r="O84" s="27" t="str">
        <f>VLOOKUP(C84,[5]外购件开发申请单!$C$8:$Q$148,15,0)</f>
        <v>找第三方
模具费单算</v>
      </c>
      <c r="P84" s="27" t="s">
        <v>72</v>
      </c>
      <c r="Q84" s="27" t="s">
        <v>202</v>
      </c>
      <c r="R84" s="128"/>
      <c r="S84" s="128"/>
      <c r="T84" s="128"/>
      <c r="U84" s="128"/>
      <c r="V84" s="128"/>
      <c r="W84" s="128"/>
      <c r="X84" s="4" t="str">
        <f>VLOOKUP(C84,[6]外购件开发申请单!$C$8:$C$147,1,0)</f>
        <v>SLT0011258</v>
      </c>
    </row>
    <row r="85" spans="1:24" s="4" customFormat="1" ht="33.9" customHeight="1" x14ac:dyDescent="0.25">
      <c r="A85" s="27">
        <f t="shared" si="8"/>
        <v>78</v>
      </c>
      <c r="B85" s="88" t="s">
        <v>266</v>
      </c>
      <c r="C85" s="88" t="s">
        <v>266</v>
      </c>
      <c r="D85" s="18" t="s">
        <v>267</v>
      </c>
      <c r="E85" s="27"/>
      <c r="F85" s="90" t="s">
        <v>67</v>
      </c>
      <c r="G85" s="20"/>
      <c r="H85" s="91" t="s">
        <v>115</v>
      </c>
      <c r="I85" s="115" t="s">
        <v>229</v>
      </c>
      <c r="J85" s="23"/>
      <c r="K85" s="116" t="s">
        <v>70</v>
      </c>
      <c r="L85" s="116" t="str">
        <f>VLOOKUP(C85,[5]外购件开发申请单!$C$8:$L$148,10,0)</f>
        <v>刘志富</v>
      </c>
      <c r="M85" s="116" t="str">
        <f>VLOOKUP(C85,[5]外购件开发申请单!$C$8:$M$148,11,0)</f>
        <v>海兴中盛</v>
      </c>
      <c r="N85" s="27">
        <v>2</v>
      </c>
      <c r="O85" s="27" t="str">
        <f>VLOOKUP(C85,[5]外购件开发申请单!$C$8:$Q$148,15,0)</f>
        <v>找第三方
模具费单算</v>
      </c>
      <c r="P85" s="27" t="s">
        <v>72</v>
      </c>
      <c r="Q85" s="27" t="s">
        <v>202</v>
      </c>
      <c r="R85" s="128"/>
      <c r="S85" s="128"/>
      <c r="T85" s="128"/>
      <c r="U85" s="128"/>
      <c r="V85" s="128"/>
      <c r="W85" s="128"/>
      <c r="X85" s="4" t="str">
        <f>VLOOKUP(C85,[6]外购件开发申请单!$C$8:$C$147,1,0)</f>
        <v>SLT0011259</v>
      </c>
    </row>
    <row r="86" spans="1:24" s="4" customFormat="1" ht="33.9" customHeight="1" x14ac:dyDescent="0.25">
      <c r="A86" s="27">
        <f t="shared" si="8"/>
        <v>79</v>
      </c>
      <c r="B86" s="88" t="s">
        <v>268</v>
      </c>
      <c r="C86" s="88" t="s">
        <v>268</v>
      </c>
      <c r="D86" s="18" t="s">
        <v>103</v>
      </c>
      <c r="E86" s="27"/>
      <c r="F86" s="90" t="s">
        <v>67</v>
      </c>
      <c r="G86" s="20"/>
      <c r="H86" s="91" t="s">
        <v>104</v>
      </c>
      <c r="I86" s="138" t="s">
        <v>69</v>
      </c>
      <c r="J86" s="23"/>
      <c r="K86" s="116" t="s">
        <v>70</v>
      </c>
      <c r="L86" s="116" t="s">
        <v>71</v>
      </c>
      <c r="M86" s="116"/>
      <c r="N86" s="27">
        <v>1</v>
      </c>
      <c r="O86" s="27">
        <f>VLOOKUP(C86,[5]外购件开发申请单!$C$8:$Q$148,15,0)</f>
        <v>0</v>
      </c>
      <c r="P86" s="27" t="s">
        <v>72</v>
      </c>
      <c r="Q86" s="27" t="s">
        <v>202</v>
      </c>
      <c r="R86" s="128"/>
      <c r="S86" s="128"/>
      <c r="T86" s="128"/>
      <c r="U86" s="128"/>
      <c r="V86" s="128"/>
      <c r="W86" s="128"/>
      <c r="X86" s="4" t="str">
        <f>VLOOKUP(C86,[6]外购件开发申请单!$C$8:$C$147,1,0)</f>
        <v>SLT0011267</v>
      </c>
    </row>
    <row r="87" spans="1:24" s="4" customFormat="1" ht="33.9" customHeight="1" x14ac:dyDescent="0.25">
      <c r="A87" s="27">
        <f t="shared" si="8"/>
        <v>80</v>
      </c>
      <c r="B87" s="88" t="s">
        <v>269</v>
      </c>
      <c r="C87" s="88" t="s">
        <v>269</v>
      </c>
      <c r="D87" s="18" t="s">
        <v>107</v>
      </c>
      <c r="E87" s="27"/>
      <c r="F87" s="90" t="s">
        <v>67</v>
      </c>
      <c r="G87" s="20"/>
      <c r="H87" s="91" t="s">
        <v>104</v>
      </c>
      <c r="I87" s="138" t="s">
        <v>69</v>
      </c>
      <c r="J87" s="23"/>
      <c r="K87" s="116" t="s">
        <v>70</v>
      </c>
      <c r="L87" s="116" t="s">
        <v>71</v>
      </c>
      <c r="M87" s="116"/>
      <c r="N87" s="27">
        <v>1</v>
      </c>
      <c r="O87" s="27">
        <f>VLOOKUP(C87,[5]外购件开发申请单!$C$8:$Q$148,15,0)</f>
        <v>0</v>
      </c>
      <c r="P87" s="27" t="s">
        <v>72</v>
      </c>
      <c r="Q87" s="27" t="s">
        <v>202</v>
      </c>
      <c r="R87" s="128"/>
      <c r="S87" s="128"/>
      <c r="T87" s="128"/>
      <c r="U87" s="128"/>
      <c r="V87" s="128"/>
      <c r="W87" s="128"/>
      <c r="X87" s="4" t="str">
        <f>VLOOKUP(C87,[6]外购件开发申请单!$C$8:$C$147,1,0)</f>
        <v>SLT0011270</v>
      </c>
    </row>
    <row r="88" spans="1:24" s="4" customFormat="1" ht="33.9" customHeight="1" x14ac:dyDescent="0.25">
      <c r="A88" s="27">
        <f t="shared" si="8"/>
        <v>81</v>
      </c>
      <c r="B88" s="89" t="s">
        <v>270</v>
      </c>
      <c r="C88" s="89" t="s">
        <v>270</v>
      </c>
      <c r="D88" s="18" t="s">
        <v>271</v>
      </c>
      <c r="E88" s="150"/>
      <c r="F88" s="90" t="s">
        <v>67</v>
      </c>
      <c r="G88" s="20"/>
      <c r="H88" s="91" t="s">
        <v>68</v>
      </c>
      <c r="I88" s="115" t="s">
        <v>69</v>
      </c>
      <c r="J88" s="23"/>
      <c r="K88" s="116" t="s">
        <v>70</v>
      </c>
      <c r="L88" s="116" t="s">
        <v>71</v>
      </c>
      <c r="M88" s="116"/>
      <c r="N88" s="27">
        <v>1</v>
      </c>
      <c r="O88" s="27">
        <f>VLOOKUP(C88,[5]外购件开发申请单!$C$8:$Q$148,15,0)</f>
        <v>0</v>
      </c>
      <c r="P88" s="27" t="s">
        <v>72</v>
      </c>
      <c r="Q88" s="27" t="s">
        <v>202</v>
      </c>
      <c r="R88" s="128"/>
      <c r="S88" s="128"/>
      <c r="T88" s="128"/>
      <c r="U88" s="128"/>
      <c r="V88" s="128"/>
      <c r="W88" s="128"/>
      <c r="X88" s="4" t="str">
        <f>VLOOKUP(C88,[6]外购件开发申请单!$C$8:$C$147,1,0)</f>
        <v>SLT0011274</v>
      </c>
    </row>
    <row r="89" spans="1:24" s="4" customFormat="1" ht="33.9" customHeight="1" x14ac:dyDescent="0.25">
      <c r="A89" s="27">
        <f t="shared" si="8"/>
        <v>82</v>
      </c>
      <c r="B89" s="89" t="s">
        <v>272</v>
      </c>
      <c r="C89" s="89" t="s">
        <v>272</v>
      </c>
      <c r="D89" s="18" t="s">
        <v>273</v>
      </c>
      <c r="E89" s="150"/>
      <c r="F89" s="90" t="s">
        <v>67</v>
      </c>
      <c r="G89" s="20"/>
      <c r="H89" s="91" t="s">
        <v>68</v>
      </c>
      <c r="I89" s="115" t="s">
        <v>69</v>
      </c>
      <c r="J89" s="23"/>
      <c r="K89" s="116" t="s">
        <v>70</v>
      </c>
      <c r="L89" s="116" t="s">
        <v>71</v>
      </c>
      <c r="M89" s="116"/>
      <c r="N89" s="27">
        <v>1</v>
      </c>
      <c r="O89" s="27">
        <f>VLOOKUP(C89,[5]外购件开发申请单!$C$8:$Q$148,15,0)</f>
        <v>0</v>
      </c>
      <c r="P89" s="27" t="s">
        <v>72</v>
      </c>
      <c r="Q89" s="27" t="s">
        <v>202</v>
      </c>
      <c r="R89" s="128"/>
      <c r="S89" s="128"/>
      <c r="T89" s="128"/>
      <c r="U89" s="128"/>
      <c r="V89" s="128"/>
      <c r="W89" s="128"/>
      <c r="X89" s="4" t="str">
        <f>VLOOKUP(C89,[6]外购件开发申请单!$C$8:$C$147,1,0)</f>
        <v>SLT0011313</v>
      </c>
    </row>
    <row r="90" spans="1:24" s="4" customFormat="1" ht="33.9" customHeight="1" x14ac:dyDescent="0.25">
      <c r="A90" s="27">
        <f t="shared" ref="A90:A102" si="9">ROW()-7</f>
        <v>83</v>
      </c>
      <c r="B90" s="88" t="s">
        <v>274</v>
      </c>
      <c r="C90" s="88" t="s">
        <v>274</v>
      </c>
      <c r="D90" s="161" t="s">
        <v>140</v>
      </c>
      <c r="E90" s="27"/>
      <c r="F90" s="90" t="s">
        <v>67</v>
      </c>
      <c r="G90" s="20"/>
      <c r="H90" s="91" t="s">
        <v>68</v>
      </c>
      <c r="I90" s="115" t="s">
        <v>69</v>
      </c>
      <c r="J90" s="23" t="s">
        <v>105</v>
      </c>
      <c r="K90" s="116" t="s">
        <v>70</v>
      </c>
      <c r="L90" s="116" t="str">
        <f>VLOOKUP(C90,[5]外购件开发申请单!$C$8:$L$148,10,0)</f>
        <v>刘志富</v>
      </c>
      <c r="M90" s="116" t="str">
        <f>VLOOKUP(C90,[5]外购件开发申请单!$C$8:$M$148,11,0)</f>
        <v>海兴中盛</v>
      </c>
      <c r="N90" s="27">
        <v>1</v>
      </c>
      <c r="O90" s="27" t="str">
        <f>VLOOKUP(C90,[5]外购件开发申请单!$C$8:$Q$148,15,0)</f>
        <v>找第三方
模具费单算</v>
      </c>
      <c r="P90" s="27" t="s">
        <v>72</v>
      </c>
      <c r="Q90" s="27" t="s">
        <v>202</v>
      </c>
      <c r="R90" s="128"/>
      <c r="S90" s="128"/>
      <c r="T90" s="128"/>
      <c r="U90" s="128"/>
      <c r="V90" s="128"/>
      <c r="W90" s="128"/>
      <c r="X90" s="4" t="str">
        <f>VLOOKUP(C90,[6]外购件开发申请单!$C$8:$C$147,1,0)</f>
        <v>SLT0011289</v>
      </c>
    </row>
    <row r="91" spans="1:24" s="4" customFormat="1" ht="33.9" customHeight="1" x14ac:dyDescent="0.25">
      <c r="A91" s="27">
        <f t="shared" si="9"/>
        <v>84</v>
      </c>
      <c r="B91" s="89" t="s">
        <v>275</v>
      </c>
      <c r="C91" s="89" t="s">
        <v>275</v>
      </c>
      <c r="D91" s="18" t="s">
        <v>276</v>
      </c>
      <c r="E91" s="27"/>
      <c r="F91" s="90" t="s">
        <v>67</v>
      </c>
      <c r="G91" s="20"/>
      <c r="H91" s="91" t="s">
        <v>277</v>
      </c>
      <c r="I91" s="115" t="s">
        <v>69</v>
      </c>
      <c r="J91" s="23"/>
      <c r="K91" s="116" t="s">
        <v>70</v>
      </c>
      <c r="L91" s="116" t="s">
        <v>71</v>
      </c>
      <c r="M91" s="116"/>
      <c r="N91" s="27">
        <v>3</v>
      </c>
      <c r="O91" s="27">
        <f>VLOOKUP(C91,[5]外购件开发申请单!$C$8:$Q$148,15,0)</f>
        <v>0</v>
      </c>
      <c r="P91" s="27" t="s">
        <v>72</v>
      </c>
      <c r="Q91" s="27" t="s">
        <v>202</v>
      </c>
      <c r="R91" s="128"/>
      <c r="S91" s="128"/>
      <c r="T91" s="128"/>
      <c r="U91" s="128"/>
      <c r="V91" s="128"/>
      <c r="W91" s="128"/>
      <c r="X91" s="4" t="str">
        <f>VLOOKUP(C91,[6]外购件开发申请单!$C$8:$C$147,1,0)</f>
        <v>SLT0011301</v>
      </c>
    </row>
    <row r="92" spans="1:24" s="4" customFormat="1" ht="33.9" customHeight="1" x14ac:dyDescent="0.25">
      <c r="A92" s="27">
        <f t="shared" si="9"/>
        <v>85</v>
      </c>
      <c r="B92" s="89" t="s">
        <v>278</v>
      </c>
      <c r="C92" s="89" t="s">
        <v>278</v>
      </c>
      <c r="D92" s="18" t="s">
        <v>279</v>
      </c>
      <c r="E92" s="27"/>
      <c r="F92" s="90" t="s">
        <v>67</v>
      </c>
      <c r="G92" s="20"/>
      <c r="H92" s="91" t="s">
        <v>280</v>
      </c>
      <c r="I92" s="115" t="s">
        <v>69</v>
      </c>
      <c r="J92" s="23"/>
      <c r="K92" s="116" t="s">
        <v>70</v>
      </c>
      <c r="L92" s="116" t="s">
        <v>71</v>
      </c>
      <c r="M92" s="116"/>
      <c r="N92" s="27">
        <v>1</v>
      </c>
      <c r="O92" s="27">
        <f>VLOOKUP(C92,[5]外购件开发申请单!$C$8:$Q$148,15,0)</f>
        <v>0</v>
      </c>
      <c r="P92" s="27" t="s">
        <v>72</v>
      </c>
      <c r="Q92" s="27" t="s">
        <v>202</v>
      </c>
      <c r="R92" s="128"/>
      <c r="S92" s="128"/>
      <c r="T92" s="128"/>
      <c r="U92" s="128"/>
      <c r="V92" s="128"/>
      <c r="W92" s="128"/>
      <c r="X92" s="4" t="str">
        <f>VLOOKUP(C92,[6]外购件开发申请单!$C$8:$C$147,1,0)</f>
        <v>SLT0011302</v>
      </c>
    </row>
    <row r="93" spans="1:24" s="4" customFormat="1" ht="33.9" customHeight="1" x14ac:dyDescent="0.25">
      <c r="A93" s="27">
        <f t="shared" si="9"/>
        <v>86</v>
      </c>
      <c r="B93" s="89" t="s">
        <v>281</v>
      </c>
      <c r="C93" s="89" t="s">
        <v>281</v>
      </c>
      <c r="D93" s="18" t="s">
        <v>282</v>
      </c>
      <c r="E93" s="27"/>
      <c r="F93" s="90" t="s">
        <v>67</v>
      </c>
      <c r="G93" s="20"/>
      <c r="H93" s="91" t="s">
        <v>283</v>
      </c>
      <c r="I93" s="115" t="s">
        <v>284</v>
      </c>
      <c r="J93" s="23"/>
      <c r="K93" s="116" t="s">
        <v>70</v>
      </c>
      <c r="L93" s="116" t="s">
        <v>71</v>
      </c>
      <c r="M93" s="116"/>
      <c r="N93" s="27">
        <v>1</v>
      </c>
      <c r="O93" s="27">
        <f>VLOOKUP(C93,[5]外购件开发申请单!$C$8:$Q$148,15,0)</f>
        <v>0</v>
      </c>
      <c r="P93" s="27" t="s">
        <v>72</v>
      </c>
      <c r="Q93" s="27" t="s">
        <v>202</v>
      </c>
      <c r="R93" s="128"/>
      <c r="S93" s="128"/>
      <c r="T93" s="128"/>
      <c r="U93" s="128"/>
      <c r="V93" s="128"/>
      <c r="W93" s="128"/>
      <c r="X93" s="4" t="str">
        <f>VLOOKUP(C93,[6]外购件开发申请单!$C$8:$C$147,1,0)</f>
        <v>SLT0011303</v>
      </c>
    </row>
    <row r="94" spans="1:24" s="4" customFormat="1" ht="33.9" customHeight="1" x14ac:dyDescent="0.25">
      <c r="A94" s="27">
        <f t="shared" si="9"/>
        <v>87</v>
      </c>
      <c r="B94" s="89" t="s">
        <v>285</v>
      </c>
      <c r="C94" s="89" t="s">
        <v>285</v>
      </c>
      <c r="D94" s="18" t="s">
        <v>133</v>
      </c>
      <c r="E94" s="150" t="s">
        <v>75</v>
      </c>
      <c r="F94" s="90" t="s">
        <v>67</v>
      </c>
      <c r="G94" s="20"/>
      <c r="H94" s="91" t="s">
        <v>68</v>
      </c>
      <c r="I94" s="115" t="s">
        <v>69</v>
      </c>
      <c r="J94" s="23"/>
      <c r="K94" s="116" t="s">
        <v>70</v>
      </c>
      <c r="L94" s="116" t="s">
        <v>71</v>
      </c>
      <c r="M94" s="116"/>
      <c r="N94" s="27">
        <v>1</v>
      </c>
      <c r="O94" s="27">
        <f>VLOOKUP(C94,[5]外购件开发申请单!$C$8:$Q$148,15,0)</f>
        <v>0</v>
      </c>
      <c r="P94" s="27" t="s">
        <v>77</v>
      </c>
      <c r="Q94" s="27" t="s">
        <v>202</v>
      </c>
      <c r="R94" s="128"/>
      <c r="S94" s="128"/>
      <c r="T94" s="128"/>
      <c r="U94" s="128"/>
      <c r="V94" s="128"/>
      <c r="W94" s="128"/>
      <c r="X94" s="4" t="str">
        <f>VLOOKUP(C94,[6]外购件开发申请单!$C$8:$C$147,1,0)</f>
        <v>SLT0011304</v>
      </c>
    </row>
    <row r="95" spans="1:24" s="4" customFormat="1" ht="33.9" customHeight="1" x14ac:dyDescent="0.25">
      <c r="A95" s="27">
        <f t="shared" si="9"/>
        <v>88</v>
      </c>
      <c r="B95" s="89" t="s">
        <v>286</v>
      </c>
      <c r="C95" s="89" t="s">
        <v>286</v>
      </c>
      <c r="D95" s="18" t="s">
        <v>133</v>
      </c>
      <c r="E95" s="150" t="s">
        <v>79</v>
      </c>
      <c r="F95" s="90" t="s">
        <v>67</v>
      </c>
      <c r="G95" s="20"/>
      <c r="H95" s="91" t="s">
        <v>68</v>
      </c>
      <c r="I95" s="115" t="s">
        <v>69</v>
      </c>
      <c r="J95" s="23"/>
      <c r="K95" s="116" t="s">
        <v>70</v>
      </c>
      <c r="L95" s="116" t="s">
        <v>71</v>
      </c>
      <c r="M95" s="116"/>
      <c r="N95" s="27">
        <v>1</v>
      </c>
      <c r="O95" s="27">
        <f>VLOOKUP(C95,[5]外购件开发申请单!$C$8:$Q$148,15,0)</f>
        <v>0</v>
      </c>
      <c r="P95" s="27" t="s">
        <v>77</v>
      </c>
      <c r="Q95" s="27" t="s">
        <v>202</v>
      </c>
      <c r="R95" s="128"/>
      <c r="S95" s="128"/>
      <c r="T95" s="128"/>
      <c r="U95" s="128"/>
      <c r="V95" s="128"/>
      <c r="W95" s="128"/>
      <c r="X95" s="4" t="str">
        <f>VLOOKUP(C95,[6]外购件开发申请单!$C$8:$C$147,1,0)</f>
        <v>SLT0011305</v>
      </c>
    </row>
    <row r="96" spans="1:24" s="4" customFormat="1" ht="33.9" customHeight="1" x14ac:dyDescent="0.25">
      <c r="A96" s="27">
        <f t="shared" si="9"/>
        <v>89</v>
      </c>
      <c r="B96" s="89" t="s">
        <v>287</v>
      </c>
      <c r="C96" s="89" t="s">
        <v>287</v>
      </c>
      <c r="D96" s="18" t="s">
        <v>133</v>
      </c>
      <c r="E96" s="150" t="s">
        <v>81</v>
      </c>
      <c r="F96" s="90" t="s">
        <v>67</v>
      </c>
      <c r="G96" s="20"/>
      <c r="H96" s="91" t="s">
        <v>68</v>
      </c>
      <c r="I96" s="115" t="s">
        <v>69</v>
      </c>
      <c r="J96" s="23"/>
      <c r="K96" s="116" t="s">
        <v>70</v>
      </c>
      <c r="L96" s="116" t="s">
        <v>71</v>
      </c>
      <c r="M96" s="116"/>
      <c r="N96" s="27">
        <v>1</v>
      </c>
      <c r="O96" s="27">
        <f>VLOOKUP(C96,[5]外购件开发申请单!$C$8:$Q$148,15,0)</f>
        <v>0</v>
      </c>
      <c r="P96" s="27" t="s">
        <v>77</v>
      </c>
      <c r="Q96" s="27" t="s">
        <v>202</v>
      </c>
      <c r="R96" s="128"/>
      <c r="S96" s="128"/>
      <c r="T96" s="128"/>
      <c r="U96" s="128"/>
      <c r="V96" s="128"/>
      <c r="W96" s="128"/>
      <c r="X96" s="4" t="str">
        <f>VLOOKUP(C96,[6]外购件开发申请单!$C$8:$C$147,1,0)</f>
        <v>SLT0011306</v>
      </c>
    </row>
    <row r="97" spans="1:24" s="145" customFormat="1" ht="33.9" customHeight="1" x14ac:dyDescent="0.25">
      <c r="A97" s="27">
        <f t="shared" si="9"/>
        <v>90</v>
      </c>
      <c r="B97" s="89" t="s">
        <v>288</v>
      </c>
      <c r="C97" s="89" t="s">
        <v>288</v>
      </c>
      <c r="D97" s="18" t="s">
        <v>262</v>
      </c>
      <c r="E97" s="27"/>
      <c r="F97" s="90" t="s">
        <v>67</v>
      </c>
      <c r="G97" s="20"/>
      <c r="H97" s="91" t="s">
        <v>68</v>
      </c>
      <c r="I97" s="115" t="s">
        <v>69</v>
      </c>
      <c r="J97" s="23"/>
      <c r="K97" s="116" t="s">
        <v>70</v>
      </c>
      <c r="L97" s="116" t="s">
        <v>71</v>
      </c>
      <c r="M97" s="116"/>
      <c r="N97" s="27">
        <v>1</v>
      </c>
      <c r="O97" s="27">
        <f>VLOOKUP(C97,[5]外购件开发申请单!$C$8:$Q$148,15,0)</f>
        <v>0</v>
      </c>
      <c r="P97" s="27" t="s">
        <v>72</v>
      </c>
      <c r="Q97" s="27" t="s">
        <v>202</v>
      </c>
      <c r="R97" s="184"/>
      <c r="S97" s="184"/>
      <c r="T97" s="184"/>
      <c r="U97" s="184"/>
      <c r="V97" s="184"/>
      <c r="W97" s="184"/>
      <c r="X97" s="4" t="str">
        <f>VLOOKUP(C97,[6]外购件开发申请单!$C$8:$C$147,1,0)</f>
        <v>SLT0011307</v>
      </c>
    </row>
    <row r="98" spans="1:24" s="4" customFormat="1" ht="33.9" customHeight="1" x14ac:dyDescent="0.25">
      <c r="A98" s="27">
        <f t="shared" si="9"/>
        <v>91</v>
      </c>
      <c r="B98" s="89" t="s">
        <v>289</v>
      </c>
      <c r="C98" s="89" t="s">
        <v>289</v>
      </c>
      <c r="D98" s="18" t="s">
        <v>290</v>
      </c>
      <c r="E98" s="27"/>
      <c r="F98" s="90" t="s">
        <v>67</v>
      </c>
      <c r="G98" s="20"/>
      <c r="H98" s="91" t="s">
        <v>244</v>
      </c>
      <c r="I98" s="115" t="s">
        <v>291</v>
      </c>
      <c r="J98" s="23"/>
      <c r="K98" s="116" t="s">
        <v>70</v>
      </c>
      <c r="L98" s="116" t="str">
        <f>VLOOKUP(C98,[5]外购件开发申请单!$C$8:$L$148,10,0)</f>
        <v>刘志富</v>
      </c>
      <c r="M98" s="116" t="str">
        <f>VLOOKUP(C98,[5]外购件开发申请单!$C$8:$M$148,11,0)</f>
        <v>沧州智凯/泊头捷润</v>
      </c>
      <c r="N98" s="27">
        <v>1</v>
      </c>
      <c r="O98" s="27">
        <f>VLOOKUP(C98,[5]外购件开发申请单!$C$8:$Q$148,15,0)</f>
        <v>0</v>
      </c>
      <c r="P98" s="27" t="s">
        <v>72</v>
      </c>
      <c r="Q98" s="27" t="s">
        <v>202</v>
      </c>
      <c r="R98" s="128"/>
      <c r="S98" s="128"/>
      <c r="T98" s="128"/>
      <c r="U98" s="128"/>
      <c r="V98" s="128"/>
      <c r="W98" s="128"/>
      <c r="X98" s="4" t="str">
        <f>VLOOKUP(C98,[6]外购件开发申请单!$C$8:$C$147,1,0)</f>
        <v>SLT0011308</v>
      </c>
    </row>
    <row r="99" spans="1:24" s="4" customFormat="1" ht="33.9" customHeight="1" x14ac:dyDescent="0.25">
      <c r="A99" s="27">
        <f t="shared" si="9"/>
        <v>92</v>
      </c>
      <c r="B99" s="89" t="s">
        <v>292</v>
      </c>
      <c r="C99" s="89" t="s">
        <v>292</v>
      </c>
      <c r="D99" s="18" t="s">
        <v>293</v>
      </c>
      <c r="E99" s="27" t="s">
        <v>294</v>
      </c>
      <c r="F99" s="90" t="s">
        <v>67</v>
      </c>
      <c r="G99" s="20"/>
      <c r="H99" s="91" t="s">
        <v>68</v>
      </c>
      <c r="I99" s="115" t="s">
        <v>69</v>
      </c>
      <c r="J99" s="23"/>
      <c r="K99" s="116" t="s">
        <v>70</v>
      </c>
      <c r="L99" s="116" t="s">
        <v>71</v>
      </c>
      <c r="M99" s="116"/>
      <c r="N99" s="27">
        <v>1</v>
      </c>
      <c r="O99" s="27">
        <f>VLOOKUP(C99,[5]外购件开发申请单!$C$8:$Q$148,15,0)</f>
        <v>0</v>
      </c>
      <c r="P99" s="27" t="s">
        <v>72</v>
      </c>
      <c r="Q99" s="27" t="s">
        <v>202</v>
      </c>
      <c r="R99" s="128"/>
      <c r="S99" s="128"/>
      <c r="T99" s="128"/>
      <c r="U99" s="128"/>
      <c r="V99" s="128"/>
      <c r="W99" s="128"/>
      <c r="X99" s="4" t="str">
        <f>VLOOKUP(C99,[6]外购件开发申请单!$C$8:$C$147,1,0)</f>
        <v>SLT0011309</v>
      </c>
    </row>
    <row r="100" spans="1:24" s="4" customFormat="1" ht="33.9" customHeight="1" x14ac:dyDescent="0.25">
      <c r="A100" s="27">
        <f t="shared" si="9"/>
        <v>93</v>
      </c>
      <c r="B100" s="149" t="s">
        <v>295</v>
      </c>
      <c r="C100" s="149" t="s">
        <v>295</v>
      </c>
      <c r="D100" s="18" t="s">
        <v>296</v>
      </c>
      <c r="E100" s="150" t="s">
        <v>297</v>
      </c>
      <c r="F100" s="90" t="s">
        <v>67</v>
      </c>
      <c r="G100" s="20"/>
      <c r="H100" s="91" t="s">
        <v>254</v>
      </c>
      <c r="I100" s="115" t="s">
        <v>298</v>
      </c>
      <c r="J100" s="23"/>
      <c r="K100" s="116" t="s">
        <v>70</v>
      </c>
      <c r="L100" s="116" t="str">
        <f>VLOOKUP(C100,[5]外购件开发申请单!$C$8:$L$148,10,0)</f>
        <v>刘志富</v>
      </c>
      <c r="M100" s="116" t="str">
        <f>VLOOKUP(C100,[5]外购件开发申请单!$C$8:$M$148,11,0)</f>
        <v>旭兴/兴岳</v>
      </c>
      <c r="N100" s="27">
        <v>1</v>
      </c>
      <c r="O100" s="27">
        <f>VLOOKUP(C100,[5]外购件开发申请单!$C$8:$Q$148,15,0)</f>
        <v>0</v>
      </c>
      <c r="P100" s="27" t="s">
        <v>72</v>
      </c>
      <c r="Q100" s="27" t="s">
        <v>202</v>
      </c>
      <c r="R100" s="128"/>
      <c r="S100" s="128"/>
      <c r="T100" s="128"/>
      <c r="U100" s="128"/>
      <c r="V100" s="128"/>
      <c r="W100" s="128"/>
      <c r="X100" s="4" t="str">
        <f>VLOOKUP(C100,[6]外购件开发申请单!$C$8:$C$147,1,0)</f>
        <v>SLT0011051</v>
      </c>
    </row>
    <row r="101" spans="1:24" s="4" customFormat="1" ht="33.9" customHeight="1" x14ac:dyDescent="0.25">
      <c r="A101" s="27">
        <f t="shared" si="9"/>
        <v>94</v>
      </c>
      <c r="B101" s="89" t="s">
        <v>299</v>
      </c>
      <c r="C101" s="89" t="s">
        <v>299</v>
      </c>
      <c r="D101" s="18" t="s">
        <v>150</v>
      </c>
      <c r="E101" s="27" t="s">
        <v>300</v>
      </c>
      <c r="F101" s="90" t="s">
        <v>67</v>
      </c>
      <c r="G101" s="20"/>
      <c r="H101" s="91" t="s">
        <v>85</v>
      </c>
      <c r="I101" s="115" t="s">
        <v>301</v>
      </c>
      <c r="J101" s="23"/>
      <c r="K101" s="116" t="s">
        <v>70</v>
      </c>
      <c r="L101" s="116" t="s">
        <v>71</v>
      </c>
      <c r="M101" s="116"/>
      <c r="N101" s="27">
        <v>1</v>
      </c>
      <c r="O101" s="27">
        <f>VLOOKUP(C101,[5]外购件开发申请单!$C$8:$Q$148,15,0)</f>
        <v>0</v>
      </c>
      <c r="P101" s="27" t="s">
        <v>72</v>
      </c>
      <c r="Q101" s="27" t="s">
        <v>202</v>
      </c>
      <c r="R101" s="128"/>
      <c r="S101" s="128"/>
      <c r="T101" s="128"/>
      <c r="U101" s="128"/>
      <c r="V101" s="128"/>
      <c r="W101" s="128"/>
      <c r="X101" s="4" t="str">
        <f>VLOOKUP(C101,[6]外购件开发申请单!$C$8:$C$147,1,0)</f>
        <v>SLT0010903</v>
      </c>
    </row>
    <row r="102" spans="1:24" s="4" customFormat="1" ht="33.9" customHeight="1" x14ac:dyDescent="0.25">
      <c r="A102" s="27">
        <f t="shared" si="9"/>
        <v>95</v>
      </c>
      <c r="B102" s="89" t="s">
        <v>302</v>
      </c>
      <c r="C102" s="89" t="s">
        <v>302</v>
      </c>
      <c r="D102" s="18" t="s">
        <v>303</v>
      </c>
      <c r="E102" s="150" t="s">
        <v>304</v>
      </c>
      <c r="F102" s="90" t="s">
        <v>67</v>
      </c>
      <c r="G102" s="20"/>
      <c r="H102" s="91" t="s">
        <v>68</v>
      </c>
      <c r="I102" s="178" t="s">
        <v>69</v>
      </c>
      <c r="J102" s="23" t="s">
        <v>105</v>
      </c>
      <c r="K102" s="116" t="s">
        <v>70</v>
      </c>
      <c r="L102" s="116" t="str">
        <f>VLOOKUP(C102,[5]外购件开发申请单!$C$8:$L$148,10,0)</f>
        <v>刘志富</v>
      </c>
      <c r="M102" s="116" t="str">
        <f>VLOOKUP(C102,[5]外购件开发申请单!$C$8:$M$148,11,0)</f>
        <v>文安恒德，航天宏达，沧州智凯，成卓，鑫昌</v>
      </c>
      <c r="N102" s="27">
        <v>1</v>
      </c>
      <c r="O102" s="27">
        <f>VLOOKUP(C102,[5]外购件开发申请单!$C$8:$Q$148,15,0)</f>
        <v>0</v>
      </c>
      <c r="P102" s="27" t="s">
        <v>72</v>
      </c>
      <c r="Q102" s="27" t="s">
        <v>202</v>
      </c>
      <c r="R102" s="128"/>
      <c r="S102" s="128"/>
      <c r="T102" s="128"/>
      <c r="U102" s="128"/>
      <c r="V102" s="128"/>
      <c r="W102" s="128"/>
      <c r="X102" s="4" t="str">
        <f>VLOOKUP(C102,[6]外购件开发申请单!$C$8:$C$147,1,0)</f>
        <v>SLT0011221</v>
      </c>
    </row>
    <row r="103" spans="1:24" s="4" customFormat="1" ht="33.9" customHeight="1" x14ac:dyDescent="0.25">
      <c r="A103" s="27">
        <f t="shared" ref="A103:A113" si="10">ROW()-7</f>
        <v>96</v>
      </c>
      <c r="B103" s="149" t="s">
        <v>305</v>
      </c>
      <c r="C103" s="149" t="s">
        <v>305</v>
      </c>
      <c r="D103" s="18" t="s">
        <v>306</v>
      </c>
      <c r="E103" s="27"/>
      <c r="F103" s="90" t="s">
        <v>67</v>
      </c>
      <c r="G103" s="20"/>
      <c r="H103" s="91" t="s">
        <v>68</v>
      </c>
      <c r="I103" s="178" t="s">
        <v>69</v>
      </c>
      <c r="J103" s="23"/>
      <c r="K103" s="116" t="s">
        <v>70</v>
      </c>
      <c r="L103" s="116" t="str">
        <f>VLOOKUP(C103,[5]外购件开发申请单!$C$8:$L$148,10,0)</f>
        <v>刘志富</v>
      </c>
      <c r="M103" s="116" t="str">
        <f>VLOOKUP(C103,[5]外购件开发申请单!$C$8:$M$148,11,0)</f>
        <v>文安恒德，航天宏达，沧州智凯，成卓，鑫昌</v>
      </c>
      <c r="N103" s="27">
        <v>2</v>
      </c>
      <c r="O103" s="27">
        <f>VLOOKUP(C103,[5]外购件开发申请单!$C$8:$Q$148,15,0)</f>
        <v>0</v>
      </c>
      <c r="P103" s="27" t="s">
        <v>72</v>
      </c>
      <c r="Q103" s="27" t="s">
        <v>202</v>
      </c>
      <c r="R103" s="128"/>
      <c r="S103" s="128"/>
      <c r="T103" s="128"/>
      <c r="U103" s="128"/>
      <c r="V103" s="128"/>
      <c r="W103" s="128"/>
      <c r="X103" s="4" t="str">
        <f>VLOOKUP(C103,[6]外购件开发申请单!$C$8:$C$147,1,0)</f>
        <v>SLT0011041</v>
      </c>
    </row>
    <row r="104" spans="1:24" s="4" customFormat="1" ht="33.9" customHeight="1" x14ac:dyDescent="0.25">
      <c r="A104" s="27">
        <f t="shared" si="10"/>
        <v>97</v>
      </c>
      <c r="B104" s="149" t="s">
        <v>307</v>
      </c>
      <c r="C104" s="149" t="s">
        <v>307</v>
      </c>
      <c r="D104" s="18" t="s">
        <v>308</v>
      </c>
      <c r="E104" s="27"/>
      <c r="F104" s="90" t="s">
        <v>67</v>
      </c>
      <c r="G104" s="20"/>
      <c r="H104" s="91" t="s">
        <v>68</v>
      </c>
      <c r="I104" s="178" t="s">
        <v>69</v>
      </c>
      <c r="J104" s="23"/>
      <c r="K104" s="116" t="s">
        <v>70</v>
      </c>
      <c r="L104" s="116" t="str">
        <f>VLOOKUP(C104,[5]外购件开发申请单!$C$8:$L$148,10,0)</f>
        <v>刘志富</v>
      </c>
      <c r="M104" s="116" t="str">
        <f>VLOOKUP(C104,[5]外购件开发申请单!$C$8:$M$148,11,0)</f>
        <v>文安恒德，航天宏达，沧州智凯，成卓，鑫昌</v>
      </c>
      <c r="N104" s="27">
        <v>1</v>
      </c>
      <c r="O104" s="27">
        <f>VLOOKUP(C104,[5]外购件开发申请单!$C$8:$Q$148,15,0)</f>
        <v>0</v>
      </c>
      <c r="P104" s="27" t="s">
        <v>72</v>
      </c>
      <c r="Q104" s="27" t="s">
        <v>202</v>
      </c>
      <c r="R104" s="128"/>
      <c r="S104" s="128"/>
      <c r="T104" s="128"/>
      <c r="U104" s="128"/>
      <c r="V104" s="128"/>
      <c r="W104" s="128"/>
      <c r="X104" s="4" t="str">
        <f>VLOOKUP(C104,[6]外购件开发申请单!$C$8:$C$147,1,0)</f>
        <v>SLT0011045</v>
      </c>
    </row>
    <row r="105" spans="1:24" s="4" customFormat="1" ht="33.9" customHeight="1" x14ac:dyDescent="0.25">
      <c r="A105" s="27">
        <f t="shared" si="10"/>
        <v>98</v>
      </c>
      <c r="B105" s="149" t="s">
        <v>309</v>
      </c>
      <c r="C105" s="149" t="s">
        <v>309</v>
      </c>
      <c r="D105" s="18" t="s">
        <v>310</v>
      </c>
      <c r="E105" s="27"/>
      <c r="F105" s="90" t="s">
        <v>67</v>
      </c>
      <c r="G105" s="20"/>
      <c r="H105" s="91" t="s">
        <v>68</v>
      </c>
      <c r="I105" s="178" t="s">
        <v>69</v>
      </c>
      <c r="J105" s="23"/>
      <c r="K105" s="116" t="s">
        <v>70</v>
      </c>
      <c r="L105" s="116" t="str">
        <f>VLOOKUP(C105,[5]外购件开发申请单!$C$8:$L$148,10,0)</f>
        <v>刘志富</v>
      </c>
      <c r="M105" s="116" t="str">
        <f>VLOOKUP(C105,[5]外购件开发申请单!$C$8:$M$148,11,0)</f>
        <v>文安恒德，航天宏达，沧州智凯，成卓，鑫昌</v>
      </c>
      <c r="N105" s="27">
        <v>1</v>
      </c>
      <c r="O105" s="27">
        <f>VLOOKUP(C105,[5]外购件开发申请单!$C$8:$Q$148,15,0)</f>
        <v>0</v>
      </c>
      <c r="P105" s="27" t="s">
        <v>72</v>
      </c>
      <c r="Q105" s="27" t="s">
        <v>202</v>
      </c>
      <c r="R105" s="128"/>
      <c r="S105" s="128"/>
      <c r="T105" s="128"/>
      <c r="U105" s="128"/>
      <c r="V105" s="128"/>
      <c r="W105" s="128"/>
      <c r="X105" s="4" t="str">
        <f>VLOOKUP(C105,[6]外购件开发申请单!$C$8:$C$147,1,0)</f>
        <v>SLT0011047</v>
      </c>
    </row>
    <row r="106" spans="1:24" s="4" customFormat="1" ht="33.9" customHeight="1" x14ac:dyDescent="0.25">
      <c r="A106" s="27">
        <f t="shared" si="10"/>
        <v>99</v>
      </c>
      <c r="B106" s="149" t="s">
        <v>311</v>
      </c>
      <c r="C106" s="149" t="s">
        <v>311</v>
      </c>
      <c r="D106" s="18" t="s">
        <v>312</v>
      </c>
      <c r="E106" s="27"/>
      <c r="F106" s="90" t="s">
        <v>67</v>
      </c>
      <c r="G106" s="20"/>
      <c r="H106" s="91" t="s">
        <v>115</v>
      </c>
      <c r="I106" s="115" t="s">
        <v>235</v>
      </c>
      <c r="J106" s="23"/>
      <c r="K106" s="116" t="s">
        <v>70</v>
      </c>
      <c r="L106" s="116" t="str">
        <f>VLOOKUP(C106,[5]外购件开发申请单!$C$8:$L$148,10,0)</f>
        <v>刘志富</v>
      </c>
      <c r="M106" s="116" t="str">
        <f>VLOOKUP(C106,[5]外购件开发申请单!$C$8:$M$148,11,0)</f>
        <v>海兴中盛</v>
      </c>
      <c r="N106" s="27">
        <v>2</v>
      </c>
      <c r="O106" s="27" t="str">
        <f>VLOOKUP(C106,[5]外购件开发申请单!$C$8:$Q$148,15,0)</f>
        <v>找第三方
模具费单算</v>
      </c>
      <c r="P106" s="27" t="s">
        <v>72</v>
      </c>
      <c r="Q106" s="27" t="s">
        <v>202</v>
      </c>
      <c r="R106" s="128"/>
      <c r="S106" s="128"/>
      <c r="T106" s="128"/>
      <c r="U106" s="128"/>
      <c r="V106" s="128"/>
      <c r="W106" s="128"/>
      <c r="X106" s="4" t="str">
        <f>VLOOKUP(C106,[6]外购件开发申请单!$C$8:$C$147,1,0)</f>
        <v>SLT0011049</v>
      </c>
    </row>
    <row r="107" spans="1:24" s="4" customFormat="1" ht="33.9" customHeight="1" x14ac:dyDescent="0.25">
      <c r="A107" s="27">
        <f t="shared" si="10"/>
        <v>100</v>
      </c>
      <c r="B107" s="149" t="s">
        <v>313</v>
      </c>
      <c r="C107" s="149" t="s">
        <v>313</v>
      </c>
      <c r="D107" s="18" t="s">
        <v>314</v>
      </c>
      <c r="E107" s="27"/>
      <c r="F107" s="90" t="s">
        <v>67</v>
      </c>
      <c r="G107" s="20"/>
      <c r="H107" s="91" t="s">
        <v>115</v>
      </c>
      <c r="I107" s="115" t="s">
        <v>235</v>
      </c>
      <c r="J107" s="23"/>
      <c r="K107" s="116" t="s">
        <v>70</v>
      </c>
      <c r="L107" s="116" t="str">
        <f>VLOOKUP(C107,[5]外购件开发申请单!$C$8:$L$148,10,0)</f>
        <v>刘志富</v>
      </c>
      <c r="M107" s="116" t="str">
        <f>VLOOKUP(C107,[5]外购件开发申请单!$C$8:$M$148,11,0)</f>
        <v>海兴中盛</v>
      </c>
      <c r="N107" s="27">
        <v>1</v>
      </c>
      <c r="O107" s="27" t="str">
        <f>VLOOKUP(C107,[5]外购件开发申请单!$C$8:$Q$148,15,0)</f>
        <v>找第三方
模具费单算</v>
      </c>
      <c r="P107" s="27" t="s">
        <v>72</v>
      </c>
      <c r="Q107" s="27" t="s">
        <v>202</v>
      </c>
      <c r="R107" s="128"/>
      <c r="S107" s="128"/>
      <c r="T107" s="128"/>
      <c r="U107" s="128"/>
      <c r="V107" s="128"/>
      <c r="W107" s="128"/>
      <c r="X107" s="4" t="str">
        <f>VLOOKUP(C107,[6]外购件开发申请单!$C$8:$C$147,1,0)</f>
        <v>SLT0011050</v>
      </c>
    </row>
    <row r="108" spans="1:24" s="4" customFormat="1" ht="33.9" customHeight="1" x14ac:dyDescent="0.25">
      <c r="A108" s="27">
        <f t="shared" si="10"/>
        <v>101</v>
      </c>
      <c r="B108" s="149" t="s">
        <v>315</v>
      </c>
      <c r="C108" s="149" t="s">
        <v>315</v>
      </c>
      <c r="D108" s="18" t="s">
        <v>316</v>
      </c>
      <c r="E108" s="27"/>
      <c r="F108" s="90" t="s">
        <v>67</v>
      </c>
      <c r="G108" s="20"/>
      <c r="H108" s="91" t="s">
        <v>317</v>
      </c>
      <c r="I108" s="115" t="s">
        <v>318</v>
      </c>
      <c r="J108" s="23"/>
      <c r="K108" s="116" t="s">
        <v>70</v>
      </c>
      <c r="L108" s="116" t="str">
        <f>VLOOKUP(C108,[5]外购件开发申请单!$C$8:$L$148,10,0)</f>
        <v>刘志富</v>
      </c>
      <c r="M108" s="116" t="str">
        <f>VLOOKUP(C108,[5]外购件开发申请单!$C$8:$M$148,11,0)</f>
        <v>文安恒德，航天宏达，沧州智凯，成卓，鑫昌</v>
      </c>
      <c r="N108" s="27">
        <v>1</v>
      </c>
      <c r="O108" s="27">
        <f>VLOOKUP(C108,[5]外购件开发申请单!$C$8:$Q$148,15,0)</f>
        <v>0</v>
      </c>
      <c r="P108" s="27" t="s">
        <v>72</v>
      </c>
      <c r="Q108" s="27" t="s">
        <v>202</v>
      </c>
      <c r="R108" s="128"/>
      <c r="S108" s="128"/>
      <c r="T108" s="128"/>
      <c r="U108" s="128"/>
      <c r="V108" s="128"/>
      <c r="W108" s="128"/>
      <c r="X108" s="4" t="str">
        <f>VLOOKUP(C108,[6]外购件开发申请单!$C$8:$C$147,1,0)</f>
        <v>SLT0011040</v>
      </c>
    </row>
    <row r="109" spans="1:24" s="4" customFormat="1" ht="33.9" customHeight="1" x14ac:dyDescent="0.25">
      <c r="A109" s="27">
        <f t="shared" si="10"/>
        <v>102</v>
      </c>
      <c r="B109" s="149" t="s">
        <v>319</v>
      </c>
      <c r="C109" s="149" t="s">
        <v>319</v>
      </c>
      <c r="D109" s="18" t="s">
        <v>320</v>
      </c>
      <c r="E109" s="27"/>
      <c r="F109" s="90" t="s">
        <v>67</v>
      </c>
      <c r="G109" s="20"/>
      <c r="H109" s="91" t="s">
        <v>115</v>
      </c>
      <c r="I109" s="115" t="s">
        <v>232</v>
      </c>
      <c r="J109" s="23"/>
      <c r="K109" s="116" t="s">
        <v>70</v>
      </c>
      <c r="L109" s="116" t="str">
        <f>VLOOKUP(C109,[5]外购件开发申请单!$C$8:$L$148,10,0)</f>
        <v>刘志富</v>
      </c>
      <c r="M109" s="116" t="str">
        <f>VLOOKUP(C109,[5]外购件开发申请单!$C$8:$M$148,11,0)</f>
        <v>海兴中盛</v>
      </c>
      <c r="N109" s="27">
        <v>2</v>
      </c>
      <c r="O109" s="27" t="str">
        <f>VLOOKUP(C109,[5]外购件开发申请单!$C$8:$Q$148,15,0)</f>
        <v>找第三方
模具费单算</v>
      </c>
      <c r="P109" s="27" t="s">
        <v>72</v>
      </c>
      <c r="Q109" s="27" t="s">
        <v>202</v>
      </c>
      <c r="R109" s="128"/>
      <c r="S109" s="128"/>
      <c r="T109" s="128"/>
      <c r="U109" s="128"/>
      <c r="V109" s="128"/>
      <c r="W109" s="128"/>
      <c r="X109" s="4" t="str">
        <f>VLOOKUP(C109,[6]外购件开发申请单!$C$8:$C$147,1,0)</f>
        <v>SLT0011039</v>
      </c>
    </row>
    <row r="110" spans="1:24" s="4" customFormat="1" ht="33.9" customHeight="1" x14ac:dyDescent="0.25">
      <c r="A110" s="27">
        <f t="shared" si="10"/>
        <v>103</v>
      </c>
      <c r="B110" s="149" t="s">
        <v>321</v>
      </c>
      <c r="C110" s="149" t="s">
        <v>321</v>
      </c>
      <c r="D110" s="18" t="s">
        <v>322</v>
      </c>
      <c r="E110" s="27"/>
      <c r="F110" s="90" t="s">
        <v>67</v>
      </c>
      <c r="G110" s="20"/>
      <c r="H110" s="91" t="s">
        <v>244</v>
      </c>
      <c r="I110" s="115" t="s">
        <v>323</v>
      </c>
      <c r="J110" s="23"/>
      <c r="K110" s="116" t="s">
        <v>70</v>
      </c>
      <c r="L110" s="116" t="str">
        <f>VLOOKUP(C110,[5]外购件开发申请单!$C$8:$L$148,10,0)</f>
        <v>刘志富</v>
      </c>
      <c r="M110" s="116" t="str">
        <f>VLOOKUP(C110,[5]外购件开发申请单!$C$8:$M$148,11,0)</f>
        <v>文安恒德，航天宏达，沧州智凯，成卓，鑫昌</v>
      </c>
      <c r="N110" s="27">
        <v>1</v>
      </c>
      <c r="O110" s="27">
        <f>VLOOKUP(C110,[5]外购件开发申请单!$C$8:$Q$148,15,0)</f>
        <v>0</v>
      </c>
      <c r="P110" s="27" t="s">
        <v>72</v>
      </c>
      <c r="Q110" s="27" t="s">
        <v>202</v>
      </c>
      <c r="R110" s="128"/>
      <c r="S110" s="128"/>
      <c r="T110" s="128"/>
      <c r="U110" s="128"/>
      <c r="V110" s="128"/>
      <c r="W110" s="128"/>
      <c r="X110" s="4" t="str">
        <f>VLOOKUP(C110,[6]外购件开发申请单!$C$8:$C$147,1,0)</f>
        <v>SLT0011085</v>
      </c>
    </row>
    <row r="111" spans="1:24" s="4" customFormat="1" ht="33.9" customHeight="1" x14ac:dyDescent="0.25">
      <c r="A111" s="27">
        <f t="shared" si="10"/>
        <v>104</v>
      </c>
      <c r="B111" s="149" t="s">
        <v>324</v>
      </c>
      <c r="C111" s="149" t="s">
        <v>324</v>
      </c>
      <c r="D111" s="18" t="s">
        <v>325</v>
      </c>
      <c r="E111" s="27"/>
      <c r="F111" s="90" t="s">
        <v>67</v>
      </c>
      <c r="G111" s="20"/>
      <c r="H111" s="91" t="s">
        <v>68</v>
      </c>
      <c r="I111" s="115" t="s">
        <v>69</v>
      </c>
      <c r="J111" s="23"/>
      <c r="K111" s="116" t="s">
        <v>70</v>
      </c>
      <c r="L111" s="116" t="str">
        <f>VLOOKUP(C111,[5]外购件开发申请单!$C$8:$L$148,10,0)</f>
        <v>刘志富</v>
      </c>
      <c r="M111" s="116" t="str">
        <f>VLOOKUP(C111,[5]外购件开发申请单!$C$8:$M$148,11,0)</f>
        <v>文安恒德，航天宏达，沧州智凯，成卓，鑫昌</v>
      </c>
      <c r="N111" s="27">
        <v>1</v>
      </c>
      <c r="O111" s="27">
        <f>VLOOKUP(C111,[5]外购件开发申请单!$C$8:$Q$148,15,0)</f>
        <v>0</v>
      </c>
      <c r="P111" s="27" t="s">
        <v>72</v>
      </c>
      <c r="Q111" s="27" t="s">
        <v>202</v>
      </c>
      <c r="R111" s="128"/>
      <c r="S111" s="128"/>
      <c r="T111" s="128"/>
      <c r="U111" s="128"/>
      <c r="V111" s="128"/>
      <c r="W111" s="128"/>
      <c r="X111" s="4" t="str">
        <f>VLOOKUP(C111,[6]外购件开发申请单!$C$8:$C$147,1,0)</f>
        <v>SLT0011104</v>
      </c>
    </row>
    <row r="112" spans="1:24" s="4" customFormat="1" ht="33.9" customHeight="1" x14ac:dyDescent="0.25">
      <c r="A112" s="27">
        <f t="shared" si="10"/>
        <v>105</v>
      </c>
      <c r="B112" s="149" t="s">
        <v>326</v>
      </c>
      <c r="C112" s="149" t="s">
        <v>326</v>
      </c>
      <c r="D112" s="18" t="s">
        <v>327</v>
      </c>
      <c r="E112" s="27"/>
      <c r="F112" s="90" t="s">
        <v>67</v>
      </c>
      <c r="G112" s="20"/>
      <c r="H112" s="91" t="s">
        <v>68</v>
      </c>
      <c r="I112" s="115" t="s">
        <v>69</v>
      </c>
      <c r="J112" s="23"/>
      <c r="K112" s="116" t="s">
        <v>70</v>
      </c>
      <c r="L112" s="116" t="str">
        <f>VLOOKUP(C112,[5]外购件开发申请单!$C$8:$L$148,10,0)</f>
        <v>刘志富</v>
      </c>
      <c r="M112" s="116" t="str">
        <f>VLOOKUP(C112,[5]外购件开发申请单!$C$8:$M$148,11,0)</f>
        <v>文安恒德，航天宏达，沧州智凯，成卓，鑫昌</v>
      </c>
      <c r="N112" s="27">
        <v>1</v>
      </c>
      <c r="O112" s="27">
        <f>VLOOKUP(C112,[5]外购件开发申请单!$C$8:$Q$148,15,0)</f>
        <v>0</v>
      </c>
      <c r="P112" s="27" t="s">
        <v>72</v>
      </c>
      <c r="Q112" s="27" t="s">
        <v>202</v>
      </c>
      <c r="R112" s="128"/>
      <c r="S112" s="128"/>
      <c r="T112" s="128"/>
      <c r="U112" s="128"/>
      <c r="V112" s="128"/>
      <c r="W112" s="128"/>
      <c r="X112" s="4" t="str">
        <f>VLOOKUP(C112,[6]外购件开发申请单!$C$8:$C$147,1,0)</f>
        <v>SLT0011108</v>
      </c>
    </row>
    <row r="113" spans="1:24" s="4" customFormat="1" ht="33.9" customHeight="1" x14ac:dyDescent="0.25">
      <c r="A113" s="27">
        <f t="shared" si="10"/>
        <v>106</v>
      </c>
      <c r="B113" s="149" t="s">
        <v>328</v>
      </c>
      <c r="C113" s="149" t="s">
        <v>328</v>
      </c>
      <c r="D113" s="18" t="s">
        <v>329</v>
      </c>
      <c r="E113" s="27"/>
      <c r="F113" s="90" t="s">
        <v>67</v>
      </c>
      <c r="G113" s="20"/>
      <c r="H113" s="91" t="s">
        <v>317</v>
      </c>
      <c r="I113" s="115" t="s">
        <v>330</v>
      </c>
      <c r="J113" s="23"/>
      <c r="K113" s="116" t="s">
        <v>70</v>
      </c>
      <c r="L113" s="116" t="str">
        <f>VLOOKUP(C113,[5]外购件开发申请单!$C$8:$L$148,10,0)</f>
        <v>刘志富</v>
      </c>
      <c r="M113" s="116" t="str">
        <f>VLOOKUP(C113,[5]外购件开发申请单!$C$8:$M$148,11,0)</f>
        <v>文安恒德，航天宏达，沧州智凯，成卓，鑫昌</v>
      </c>
      <c r="N113" s="27">
        <v>1</v>
      </c>
      <c r="O113" s="27">
        <f>VLOOKUP(C113,[5]外购件开发申请单!$C$8:$Q$148,15,0)</f>
        <v>0</v>
      </c>
      <c r="P113" s="27" t="s">
        <v>72</v>
      </c>
      <c r="Q113" s="27" t="s">
        <v>202</v>
      </c>
      <c r="R113" s="128"/>
      <c r="S113" s="128"/>
      <c r="T113" s="128"/>
      <c r="U113" s="128"/>
      <c r="V113" s="128"/>
      <c r="W113" s="128"/>
      <c r="X113" s="4" t="str">
        <f>VLOOKUP(C113,[6]外购件开发申请单!$C$8:$C$147,1,0)</f>
        <v>SLT0011100</v>
      </c>
    </row>
    <row r="114" spans="1:24" s="4" customFormat="1" ht="33.9" customHeight="1" x14ac:dyDescent="0.25">
      <c r="A114" s="27">
        <f t="shared" ref="A114:A127" si="11">ROW()-7</f>
        <v>107</v>
      </c>
      <c r="B114" s="149" t="s">
        <v>331</v>
      </c>
      <c r="C114" s="149" t="s">
        <v>331</v>
      </c>
      <c r="D114" s="18" t="s">
        <v>332</v>
      </c>
      <c r="E114" s="27"/>
      <c r="F114" s="90" t="s">
        <v>67</v>
      </c>
      <c r="G114" s="20"/>
      <c r="H114" s="91" t="s">
        <v>317</v>
      </c>
      <c r="I114" s="115" t="s">
        <v>330</v>
      </c>
      <c r="J114" s="23"/>
      <c r="K114" s="116" t="s">
        <v>70</v>
      </c>
      <c r="L114" s="116" t="str">
        <f>VLOOKUP(C114,[5]外购件开发申请单!$C$8:$L$148,10,0)</f>
        <v>刘志富</v>
      </c>
      <c r="M114" s="116" t="str">
        <f>VLOOKUP(C114,[5]外购件开发申请单!$C$8:$M$148,11,0)</f>
        <v>文安恒德，航天宏达，沧州智凯，成卓，鑫昌</v>
      </c>
      <c r="N114" s="27">
        <v>1</v>
      </c>
      <c r="O114" s="27">
        <f>VLOOKUP(C114,[5]外购件开发申请单!$C$8:$Q$148,15,0)</f>
        <v>0</v>
      </c>
      <c r="P114" s="27" t="s">
        <v>72</v>
      </c>
      <c r="Q114" s="27" t="s">
        <v>202</v>
      </c>
      <c r="R114" s="128"/>
      <c r="S114" s="128"/>
      <c r="T114" s="128"/>
      <c r="U114" s="128"/>
      <c r="V114" s="128"/>
      <c r="W114" s="128"/>
      <c r="X114" s="4" t="str">
        <f>VLOOKUP(C114,[6]外购件开发申请单!$C$8:$C$147,1,0)</f>
        <v>SLT0011101</v>
      </c>
    </row>
    <row r="115" spans="1:24" s="4" customFormat="1" ht="33.9" customHeight="1" x14ac:dyDescent="0.25">
      <c r="A115" s="27">
        <f t="shared" si="11"/>
        <v>108</v>
      </c>
      <c r="B115" s="149" t="s">
        <v>333</v>
      </c>
      <c r="C115" s="149" t="s">
        <v>333</v>
      </c>
      <c r="D115" s="18" t="s">
        <v>334</v>
      </c>
      <c r="E115" s="27"/>
      <c r="F115" s="90" t="s">
        <v>67</v>
      </c>
      <c r="G115" s="20"/>
      <c r="H115" s="91" t="s">
        <v>335</v>
      </c>
      <c r="I115" s="115" t="s">
        <v>336</v>
      </c>
      <c r="J115" s="23"/>
      <c r="K115" s="116" t="s">
        <v>70</v>
      </c>
      <c r="L115" s="116" t="str">
        <f>VLOOKUP(C115,[5]外购件开发申请单!$C$8:$L$148,10,0)</f>
        <v>刘志富</v>
      </c>
      <c r="M115" s="116" t="str">
        <f>VLOOKUP(C115,[5]外购件开发申请单!$C$8:$M$148,11,0)</f>
        <v>海兴中盛</v>
      </c>
      <c r="N115" s="27">
        <v>2</v>
      </c>
      <c r="O115" s="27" t="str">
        <f>VLOOKUP(C115,[5]外购件开发申请单!$C$8:$Q$148,15,0)</f>
        <v>找第三方
模具费单算</v>
      </c>
      <c r="P115" s="27" t="s">
        <v>72</v>
      </c>
      <c r="Q115" s="27" t="s">
        <v>202</v>
      </c>
      <c r="R115" s="128"/>
      <c r="S115" s="128"/>
      <c r="T115" s="128"/>
      <c r="U115" s="128"/>
      <c r="V115" s="128"/>
      <c r="W115" s="128"/>
      <c r="X115" s="4" t="str">
        <f>VLOOKUP(C115,[6]外购件开发申请单!$C$8:$C$147,1,0)</f>
        <v>SLT0011078</v>
      </c>
    </row>
    <row r="116" spans="1:24" s="4" customFormat="1" ht="33.9" customHeight="1" x14ac:dyDescent="0.25">
      <c r="A116" s="27">
        <f t="shared" si="11"/>
        <v>109</v>
      </c>
      <c r="B116" s="149" t="s">
        <v>337</v>
      </c>
      <c r="C116" s="149" t="s">
        <v>337</v>
      </c>
      <c r="D116" s="18" t="s">
        <v>338</v>
      </c>
      <c r="E116" s="27"/>
      <c r="F116" s="90" t="s">
        <v>67</v>
      </c>
      <c r="G116" s="20"/>
      <c r="H116" s="91" t="s">
        <v>335</v>
      </c>
      <c r="I116" s="115" t="s">
        <v>336</v>
      </c>
      <c r="J116" s="23"/>
      <c r="K116" s="116" t="s">
        <v>70</v>
      </c>
      <c r="L116" s="116" t="str">
        <f>VLOOKUP(C116,[5]外购件开发申请单!$C$8:$L$148,10,0)</f>
        <v>刘志富</v>
      </c>
      <c r="M116" s="116" t="str">
        <f>VLOOKUP(C116,[5]外购件开发申请单!$C$8:$M$148,11,0)</f>
        <v>海兴中盛</v>
      </c>
      <c r="N116" s="27">
        <v>1</v>
      </c>
      <c r="O116" s="27" t="str">
        <f>VLOOKUP(C116,[5]外购件开发申请单!$C$8:$Q$148,15,0)</f>
        <v>找第三方
模具费单算</v>
      </c>
      <c r="P116" s="27" t="s">
        <v>72</v>
      </c>
      <c r="Q116" s="27" t="s">
        <v>202</v>
      </c>
      <c r="R116" s="128"/>
      <c r="S116" s="128"/>
      <c r="T116" s="128"/>
      <c r="U116" s="128"/>
      <c r="V116" s="128"/>
      <c r="W116" s="128"/>
      <c r="X116" s="4" t="str">
        <f>VLOOKUP(C116,[6]外购件开发申请单!$C$8:$C$147,1,0)</f>
        <v>SLT0011093</v>
      </c>
    </row>
    <row r="117" spans="1:24" s="4" customFormat="1" ht="33.9" customHeight="1" x14ac:dyDescent="0.25">
      <c r="A117" s="27">
        <f t="shared" si="11"/>
        <v>110</v>
      </c>
      <c r="B117" s="149" t="s">
        <v>339</v>
      </c>
      <c r="C117" s="149" t="s">
        <v>339</v>
      </c>
      <c r="D117" s="18" t="s">
        <v>340</v>
      </c>
      <c r="E117" s="27"/>
      <c r="F117" s="90" t="s">
        <v>67</v>
      </c>
      <c r="G117" s="20"/>
      <c r="H117" s="91" t="s">
        <v>115</v>
      </c>
      <c r="I117" s="115" t="s">
        <v>232</v>
      </c>
      <c r="J117" s="23"/>
      <c r="K117" s="116" t="s">
        <v>70</v>
      </c>
      <c r="L117" s="116" t="str">
        <f>VLOOKUP(C117,[5]外购件开发申请单!$C$8:$L$148,10,0)</f>
        <v>刘志富</v>
      </c>
      <c r="M117" s="116" t="str">
        <f>VLOOKUP(C117,[5]外购件开发申请单!$C$8:$M$148,11,0)</f>
        <v>海兴中盛</v>
      </c>
      <c r="N117" s="27">
        <v>1</v>
      </c>
      <c r="O117" s="27" t="str">
        <f>VLOOKUP(C117,[5]外购件开发申请单!$C$8:$Q$148,15,0)</f>
        <v>找第三方
模具费单算</v>
      </c>
      <c r="P117" s="27" t="s">
        <v>72</v>
      </c>
      <c r="Q117" s="27" t="s">
        <v>202</v>
      </c>
      <c r="R117" s="128"/>
      <c r="S117" s="128"/>
      <c r="T117" s="128"/>
      <c r="U117" s="128"/>
      <c r="V117" s="128"/>
      <c r="W117" s="128"/>
      <c r="X117" s="4" t="str">
        <f>VLOOKUP(C117,[6]外购件开发申请单!$C$8:$C$147,1,0)</f>
        <v>SLT0011079</v>
      </c>
    </row>
    <row r="118" spans="1:24" s="4" customFormat="1" ht="33.9" customHeight="1" x14ac:dyDescent="0.25">
      <c r="A118" s="27">
        <f t="shared" si="11"/>
        <v>111</v>
      </c>
      <c r="B118" s="149" t="s">
        <v>341</v>
      </c>
      <c r="C118" s="149" t="s">
        <v>341</v>
      </c>
      <c r="D118" s="18" t="s">
        <v>342</v>
      </c>
      <c r="E118" s="27"/>
      <c r="F118" s="90" t="s">
        <v>67</v>
      </c>
      <c r="G118" s="20"/>
      <c r="H118" s="91" t="s">
        <v>68</v>
      </c>
      <c r="I118" s="115" t="s">
        <v>69</v>
      </c>
      <c r="J118" s="23"/>
      <c r="K118" s="116" t="s">
        <v>70</v>
      </c>
      <c r="L118" s="116" t="str">
        <f>VLOOKUP(C118,[5]外购件开发申请单!$C$8:$L$148,10,0)</f>
        <v>刘志富</v>
      </c>
      <c r="M118" s="116" t="str">
        <f>VLOOKUP(C118,[5]外购件开发申请单!$C$8:$M$148,11,0)</f>
        <v>海兴中盛</v>
      </c>
      <c r="N118" s="27">
        <v>1</v>
      </c>
      <c r="O118" s="27" t="str">
        <f>VLOOKUP(C118,[5]外购件开发申请单!$C$8:$Q$148,15,0)</f>
        <v>找第三方
模具费单算</v>
      </c>
      <c r="P118" s="27" t="s">
        <v>72</v>
      </c>
      <c r="Q118" s="27" t="s">
        <v>202</v>
      </c>
      <c r="R118" s="128"/>
      <c r="S118" s="128"/>
      <c r="T118" s="128"/>
      <c r="U118" s="128"/>
      <c r="V118" s="128"/>
      <c r="W118" s="128"/>
      <c r="X118" s="4" t="str">
        <f>VLOOKUP(C118,[6]外购件开发申请单!$C$8:$C$147,1,0)</f>
        <v>SLT0011094</v>
      </c>
    </row>
    <row r="119" spans="1:24" s="4" customFormat="1" ht="33.9" customHeight="1" x14ac:dyDescent="0.25">
      <c r="A119" s="27">
        <f t="shared" si="11"/>
        <v>112</v>
      </c>
      <c r="B119" s="149" t="s">
        <v>343</v>
      </c>
      <c r="C119" s="149" t="s">
        <v>343</v>
      </c>
      <c r="D119" s="18" t="s">
        <v>344</v>
      </c>
      <c r="E119" s="27"/>
      <c r="F119" s="90" t="s">
        <v>67</v>
      </c>
      <c r="G119" s="20"/>
      <c r="H119" s="91" t="s">
        <v>335</v>
      </c>
      <c r="I119" s="115" t="s">
        <v>336</v>
      </c>
      <c r="J119" s="23"/>
      <c r="K119" s="116" t="s">
        <v>70</v>
      </c>
      <c r="L119" s="116" t="str">
        <f>VLOOKUP(C119,[5]外购件开发申请单!$C$8:$L$148,10,0)</f>
        <v>刘志富</v>
      </c>
      <c r="M119" s="116" t="str">
        <f>VLOOKUP(C119,[5]外购件开发申请单!$C$8:$M$148,11,0)</f>
        <v>海兴中盛</v>
      </c>
      <c r="N119" s="27">
        <v>1</v>
      </c>
      <c r="O119" s="27" t="str">
        <f>VLOOKUP(C119,[5]外购件开发申请单!$C$8:$Q$148,15,0)</f>
        <v>找第三方
模具费单算</v>
      </c>
      <c r="P119" s="27" t="s">
        <v>72</v>
      </c>
      <c r="Q119" s="27" t="s">
        <v>202</v>
      </c>
      <c r="R119" s="128"/>
      <c r="S119" s="128"/>
      <c r="T119" s="128"/>
      <c r="U119" s="128"/>
      <c r="V119" s="128"/>
      <c r="W119" s="128"/>
      <c r="X119" s="4" t="str">
        <f>VLOOKUP(C119,[6]外购件开发申请单!$C$8:$C$147,1,0)</f>
        <v>SLT0011084</v>
      </c>
    </row>
    <row r="120" spans="1:24" s="4" customFormat="1" ht="33.9" customHeight="1" x14ac:dyDescent="0.25">
      <c r="A120" s="27">
        <f t="shared" si="11"/>
        <v>113</v>
      </c>
      <c r="B120" s="149" t="s">
        <v>345</v>
      </c>
      <c r="C120" s="149" t="s">
        <v>345</v>
      </c>
      <c r="D120" s="18" t="s">
        <v>334</v>
      </c>
      <c r="E120" s="27"/>
      <c r="F120" s="90" t="s">
        <v>67</v>
      </c>
      <c r="G120" s="20"/>
      <c r="H120" s="91" t="s">
        <v>335</v>
      </c>
      <c r="I120" s="115" t="s">
        <v>336</v>
      </c>
      <c r="J120" s="23"/>
      <c r="K120" s="116" t="s">
        <v>70</v>
      </c>
      <c r="L120" s="116" t="str">
        <f>VLOOKUP(C120,[5]外购件开发申请单!$C$8:$L$148,10,0)</f>
        <v>刘志富</v>
      </c>
      <c r="M120" s="116" t="str">
        <f>VLOOKUP(C120,[5]外购件开发申请单!$C$8:$M$148,11,0)</f>
        <v>海兴中盛</v>
      </c>
      <c r="N120" s="27">
        <v>2</v>
      </c>
      <c r="O120" s="27" t="str">
        <f>VLOOKUP(C120,[5]外购件开发申请单!$C$8:$Q$148,15,0)</f>
        <v>找第三方
模具费单算</v>
      </c>
      <c r="P120" s="27" t="s">
        <v>72</v>
      </c>
      <c r="Q120" s="27" t="s">
        <v>202</v>
      </c>
      <c r="R120" s="128"/>
      <c r="S120" s="128"/>
      <c r="T120" s="128"/>
      <c r="U120" s="128"/>
      <c r="V120" s="128"/>
      <c r="W120" s="128"/>
      <c r="X120" s="4" t="str">
        <f>VLOOKUP(C120,[6]外购件开发申请单!$C$8:$C$147,1,0)</f>
        <v>SLT0011083</v>
      </c>
    </row>
    <row r="121" spans="1:24" s="4" customFormat="1" ht="33.9" customHeight="1" x14ac:dyDescent="0.25">
      <c r="A121" s="27">
        <f t="shared" si="11"/>
        <v>114</v>
      </c>
      <c r="B121" s="89" t="s">
        <v>346</v>
      </c>
      <c r="C121" s="89" t="s">
        <v>346</v>
      </c>
      <c r="D121" s="18" t="s">
        <v>347</v>
      </c>
      <c r="E121" s="27"/>
      <c r="F121" s="90" t="s">
        <v>67</v>
      </c>
      <c r="G121" s="20"/>
      <c r="H121" s="91" t="s">
        <v>68</v>
      </c>
      <c r="I121" s="115" t="s">
        <v>69</v>
      </c>
      <c r="J121" s="23"/>
      <c r="K121" s="116" t="s">
        <v>70</v>
      </c>
      <c r="L121" s="116" t="s">
        <v>71</v>
      </c>
      <c r="M121" s="116"/>
      <c r="N121" s="27">
        <v>1</v>
      </c>
      <c r="O121" s="27">
        <f>VLOOKUP(C121,[5]外购件开发申请单!$C$8:$Q$148,15,0)</f>
        <v>0</v>
      </c>
      <c r="P121" s="27" t="s">
        <v>72</v>
      </c>
      <c r="Q121" s="27" t="s">
        <v>202</v>
      </c>
      <c r="R121" s="128"/>
      <c r="S121" s="128"/>
      <c r="T121" s="128"/>
      <c r="U121" s="128"/>
      <c r="V121" s="128"/>
      <c r="W121" s="128"/>
      <c r="X121" s="4" t="str">
        <f>VLOOKUP(C121,[6]外购件开发申请单!$C$8:$C$147,1,0)</f>
        <v>SLT0011325</v>
      </c>
    </row>
    <row r="122" spans="1:24" s="4" customFormat="1" ht="33.9" customHeight="1" x14ac:dyDescent="0.25">
      <c r="A122" s="162">
        <f t="shared" si="11"/>
        <v>115</v>
      </c>
      <c r="B122" s="163" t="s">
        <v>348</v>
      </c>
      <c r="C122" s="163" t="s">
        <v>348</v>
      </c>
      <c r="D122" s="164" t="s">
        <v>349</v>
      </c>
      <c r="E122" s="162"/>
      <c r="F122" s="165" t="s">
        <v>67</v>
      </c>
      <c r="G122" s="166"/>
      <c r="H122" s="167" t="s">
        <v>85</v>
      </c>
      <c r="I122" s="115"/>
      <c r="J122" s="23"/>
      <c r="K122" s="116" t="s">
        <v>70</v>
      </c>
      <c r="L122" s="116" t="s">
        <v>71</v>
      </c>
      <c r="M122" s="116"/>
      <c r="N122" s="162">
        <v>2</v>
      </c>
      <c r="O122" s="27">
        <f>VLOOKUP(C122,[5]外购件开发申请单!$C$8:$Q$148,15,0)</f>
        <v>0</v>
      </c>
      <c r="P122" s="162" t="s">
        <v>72</v>
      </c>
      <c r="Q122" s="162" t="s">
        <v>202</v>
      </c>
      <c r="R122" s="128"/>
      <c r="S122" s="128"/>
      <c r="T122" s="128"/>
      <c r="U122" s="128"/>
      <c r="V122" s="128"/>
      <c r="W122" s="128"/>
      <c r="X122" s="4" t="str">
        <f>VLOOKUP(C122,[6]外购件开发申请单!$C$8:$C$147,1,0)</f>
        <v>SLT0011243</v>
      </c>
    </row>
    <row r="123" spans="1:24" s="4" customFormat="1" ht="33.9" customHeight="1" x14ac:dyDescent="0.25">
      <c r="A123" s="162">
        <f t="shared" si="11"/>
        <v>116</v>
      </c>
      <c r="B123" s="89" t="s">
        <v>350</v>
      </c>
      <c r="C123" s="89" t="s">
        <v>350</v>
      </c>
      <c r="D123" s="18" t="s">
        <v>351</v>
      </c>
      <c r="E123" s="27" t="s">
        <v>352</v>
      </c>
      <c r="F123" s="90" t="s">
        <v>67</v>
      </c>
      <c r="G123" s="20"/>
      <c r="H123" s="91" t="s">
        <v>254</v>
      </c>
      <c r="I123" s="139" t="s">
        <v>298</v>
      </c>
      <c r="J123" s="23"/>
      <c r="K123" s="116" t="s">
        <v>70</v>
      </c>
      <c r="L123" s="116" t="str">
        <f>VLOOKUP(C123,[5]外购件开发申请单!$C$8:$L$148,10,0)</f>
        <v>刘志富</v>
      </c>
      <c r="M123" s="116" t="str">
        <f>VLOOKUP(C123,[5]外购件开发申请单!$C$8:$M$148,11,0)</f>
        <v>旭兴/兴岳</v>
      </c>
      <c r="N123" s="27">
        <v>1</v>
      </c>
      <c r="O123" s="27">
        <f>VLOOKUP(C123,[5]外购件开发申请单!$C$8:$Q$148,15,0)</f>
        <v>0</v>
      </c>
      <c r="P123" s="27" t="s">
        <v>72</v>
      </c>
      <c r="Q123" s="27" t="s">
        <v>353</v>
      </c>
      <c r="R123" s="128"/>
      <c r="S123" s="128"/>
      <c r="T123" s="128"/>
      <c r="U123" s="128"/>
      <c r="V123" s="128"/>
      <c r="W123" s="128"/>
      <c r="X123" s="4" t="str">
        <f>VLOOKUP(C123,[6]外购件开发申请单!$C$8:$C$147,1,0)</f>
        <v>SLT0010910</v>
      </c>
    </row>
    <row r="124" spans="1:24" s="4" customFormat="1" ht="33.9" customHeight="1" x14ac:dyDescent="0.25">
      <c r="A124" s="162">
        <f t="shared" si="11"/>
        <v>117</v>
      </c>
      <c r="B124" s="168" t="s">
        <v>354</v>
      </c>
      <c r="C124" s="168" t="s">
        <v>354</v>
      </c>
      <c r="D124" s="169" t="s">
        <v>355</v>
      </c>
      <c r="E124" s="170"/>
      <c r="F124" s="171" t="s">
        <v>67</v>
      </c>
      <c r="G124" s="172"/>
      <c r="H124" s="173" t="s">
        <v>244</v>
      </c>
      <c r="I124" s="179" t="s">
        <v>356</v>
      </c>
      <c r="J124" s="180"/>
      <c r="K124" s="181" t="s">
        <v>70</v>
      </c>
      <c r="L124" s="116" t="str">
        <f>VLOOKUP(C124,[5]外购件开发申请单!$C$8:$L$148,10,0)</f>
        <v>刘志富</v>
      </c>
      <c r="M124" s="116" t="str">
        <f>VLOOKUP(C124,[5]外购件开发申请单!$C$8:$M$148,11,0)</f>
        <v>文安恒德，航天宏达，沧州智凯，成卓，鑫昌</v>
      </c>
      <c r="N124" s="170">
        <v>1</v>
      </c>
      <c r="O124" s="27">
        <f>VLOOKUP(C124,[5]外购件开发申请单!$C$8:$Q$148,15,0)</f>
        <v>0</v>
      </c>
      <c r="P124" s="170" t="s">
        <v>72</v>
      </c>
      <c r="Q124" s="170" t="s">
        <v>357</v>
      </c>
      <c r="R124" s="128"/>
      <c r="S124" s="128"/>
      <c r="T124" s="128"/>
      <c r="U124" s="128"/>
      <c r="V124" s="128"/>
      <c r="W124" s="128"/>
      <c r="X124" s="4" t="str">
        <f>VLOOKUP(C124,[6]外购件开发申请单!$C$8:$C$147,1,0)</f>
        <v>SLT0010958</v>
      </c>
    </row>
    <row r="125" spans="1:24" s="4" customFormat="1" ht="33.9" customHeight="1" x14ac:dyDescent="0.25">
      <c r="A125" s="162">
        <f t="shared" si="11"/>
        <v>118</v>
      </c>
      <c r="B125" s="174" t="s">
        <v>358</v>
      </c>
      <c r="C125" s="174" t="s">
        <v>358</v>
      </c>
      <c r="D125" s="169" t="s">
        <v>359</v>
      </c>
      <c r="E125" s="170"/>
      <c r="F125" s="171" t="s">
        <v>67</v>
      </c>
      <c r="G125" s="172"/>
      <c r="H125" s="173" t="s">
        <v>68</v>
      </c>
      <c r="I125" s="179" t="s">
        <v>69</v>
      </c>
      <c r="J125" s="180"/>
      <c r="K125" s="181" t="s">
        <v>70</v>
      </c>
      <c r="L125" s="116" t="str">
        <f>VLOOKUP(C125,[5]外购件开发申请单!$C$8:$L$148,10,0)</f>
        <v>刘志富</v>
      </c>
      <c r="M125" s="116" t="str">
        <f>VLOOKUP(C125,[5]外购件开发申请单!$C$8:$M$148,11,0)</f>
        <v>文安恒德，航天宏达，沧州智凯，成卓，鑫昌</v>
      </c>
      <c r="N125" s="170">
        <v>1</v>
      </c>
      <c r="O125" s="27">
        <f>VLOOKUP(C125,[5]外购件开发申请单!$C$8:$Q$148,15,0)</f>
        <v>0</v>
      </c>
      <c r="P125" s="170" t="s">
        <v>72</v>
      </c>
      <c r="Q125" s="170" t="s">
        <v>357</v>
      </c>
      <c r="R125" s="128"/>
      <c r="S125" s="128"/>
      <c r="T125" s="128"/>
      <c r="U125" s="128"/>
      <c r="V125" s="128"/>
      <c r="W125" s="128"/>
      <c r="X125" s="4" t="str">
        <f>VLOOKUP(C125,[6]外购件开发申请单!$C$8:$C$147,1,0)</f>
        <v>SLT0011102</v>
      </c>
    </row>
    <row r="126" spans="1:24" s="4" customFormat="1" ht="33.9" customHeight="1" x14ac:dyDescent="0.25">
      <c r="A126" s="162">
        <f t="shared" si="11"/>
        <v>119</v>
      </c>
      <c r="B126" s="175" t="s">
        <v>360</v>
      </c>
      <c r="C126" s="175" t="s">
        <v>360</v>
      </c>
      <c r="D126" s="169" t="s">
        <v>361</v>
      </c>
      <c r="E126" s="170"/>
      <c r="F126" s="171" t="s">
        <v>67</v>
      </c>
      <c r="G126" s="172"/>
      <c r="H126" s="176" t="s">
        <v>362</v>
      </c>
      <c r="I126" s="182" t="s">
        <v>69</v>
      </c>
      <c r="J126" s="180"/>
      <c r="K126" s="181" t="s">
        <v>70</v>
      </c>
      <c r="L126" s="116" t="str">
        <f>VLOOKUP(C126,[5]外购件开发申请单!$C$8:$L$148,10,0)</f>
        <v>刘志富</v>
      </c>
      <c r="M126" s="116" t="str">
        <f>VLOOKUP(C126,[5]外购件开发申请单!$C$8:$M$148,11,0)</f>
        <v>河北利达</v>
      </c>
      <c r="N126" s="170">
        <v>1</v>
      </c>
      <c r="O126" s="27">
        <f>VLOOKUP(C126,[5]外购件开发申请单!$C$8:$Q$148,15,0)</f>
        <v>0</v>
      </c>
      <c r="P126" s="170" t="s">
        <v>363</v>
      </c>
      <c r="Q126" s="170" t="s">
        <v>357</v>
      </c>
      <c r="R126" s="128"/>
      <c r="S126" s="128"/>
      <c r="T126" s="128"/>
      <c r="U126" s="128"/>
      <c r="V126" s="128"/>
      <c r="W126" s="128"/>
      <c r="X126" s="4" t="str">
        <f>VLOOKUP(C126,[6]外购件开发申请单!$C$8:$C$147,1,0)</f>
        <v>SLT0011371</v>
      </c>
    </row>
    <row r="127" spans="1:24" s="4" customFormat="1" ht="33.9" customHeight="1" x14ac:dyDescent="0.25">
      <c r="A127" s="162">
        <f t="shared" si="11"/>
        <v>120</v>
      </c>
      <c r="B127" s="175" t="s">
        <v>364</v>
      </c>
      <c r="C127" s="175" t="s">
        <v>364</v>
      </c>
      <c r="D127" s="169" t="s">
        <v>365</v>
      </c>
      <c r="E127" s="170"/>
      <c r="F127" s="171" t="s">
        <v>67</v>
      </c>
      <c r="G127" s="172"/>
      <c r="H127" s="176" t="s">
        <v>362</v>
      </c>
      <c r="I127" s="183" t="s">
        <v>69</v>
      </c>
      <c r="J127" s="180"/>
      <c r="K127" s="181" t="s">
        <v>70</v>
      </c>
      <c r="L127" s="116" t="str">
        <f>VLOOKUP(C127,[5]外购件开发申请单!$C$8:$L$148,10,0)</f>
        <v>刘志富</v>
      </c>
      <c r="M127" s="116" t="str">
        <f>VLOOKUP(C127,[5]外购件开发申请单!$C$8:$M$148,11,0)</f>
        <v>河北利达</v>
      </c>
      <c r="N127" s="170">
        <v>1</v>
      </c>
      <c r="O127" s="27">
        <f>VLOOKUP(C127,[5]外购件开发申请单!$C$8:$Q$148,15,0)</f>
        <v>0</v>
      </c>
      <c r="P127" s="170" t="s">
        <v>363</v>
      </c>
      <c r="Q127" s="170" t="s">
        <v>357</v>
      </c>
      <c r="R127" s="128"/>
      <c r="S127" s="128"/>
      <c r="T127" s="128"/>
      <c r="U127" s="128"/>
      <c r="V127" s="128"/>
      <c r="W127" s="128"/>
      <c r="X127" s="4" t="str">
        <f>VLOOKUP(C127,[6]外购件开发申请单!$C$8:$C$147,1,0)</f>
        <v>SLT0011367</v>
      </c>
    </row>
    <row r="128" spans="1:24" s="4" customFormat="1" ht="33.9" customHeight="1" x14ac:dyDescent="0.25">
      <c r="A128" s="162">
        <f t="shared" ref="A128:A137" si="12">ROW()-7</f>
        <v>121</v>
      </c>
      <c r="B128" s="175" t="s">
        <v>366</v>
      </c>
      <c r="C128" s="177" t="s">
        <v>366</v>
      </c>
      <c r="D128" s="169" t="s">
        <v>367</v>
      </c>
      <c r="E128" s="170"/>
      <c r="F128" s="171" t="s">
        <v>67</v>
      </c>
      <c r="G128" s="172"/>
      <c r="H128" s="173" t="s">
        <v>68</v>
      </c>
      <c r="I128" s="182" t="s">
        <v>69</v>
      </c>
      <c r="J128" s="180"/>
      <c r="K128" s="181" t="s">
        <v>70</v>
      </c>
      <c r="L128" s="155" t="s">
        <v>368</v>
      </c>
      <c r="M128" s="116" t="s">
        <v>369</v>
      </c>
      <c r="N128" s="170">
        <v>1</v>
      </c>
      <c r="O128" s="27" t="e">
        <f>VLOOKUP(C128,[5]外购件开发申请单!$C$8:$Q$148,15,0)</f>
        <v>#N/A</v>
      </c>
      <c r="P128" s="170" t="s">
        <v>72</v>
      </c>
      <c r="Q128" s="170" t="s">
        <v>370</v>
      </c>
      <c r="R128" s="184" t="s">
        <v>371</v>
      </c>
      <c r="S128" s="128"/>
      <c r="T128" s="128"/>
      <c r="U128" s="128"/>
      <c r="V128" s="128"/>
      <c r="W128" s="128"/>
      <c r="X128" s="4" t="str">
        <f>VLOOKUP(C128,[6]外购件开发申请单!$C$8:$C$147,1,0)</f>
        <v>SLT0010899</v>
      </c>
    </row>
    <row r="129" spans="1:24" s="4" customFormat="1" ht="33.9" customHeight="1" x14ac:dyDescent="0.25">
      <c r="A129" s="162">
        <f t="shared" si="12"/>
        <v>122</v>
      </c>
      <c r="B129" s="175" t="s">
        <v>372</v>
      </c>
      <c r="C129" s="175" t="s">
        <v>372</v>
      </c>
      <c r="D129" s="169" t="s">
        <v>373</v>
      </c>
      <c r="E129" s="170" t="s">
        <v>374</v>
      </c>
      <c r="F129" s="171" t="s">
        <v>67</v>
      </c>
      <c r="G129" s="172"/>
      <c r="H129" s="173" t="s">
        <v>104</v>
      </c>
      <c r="I129" s="182" t="s">
        <v>69</v>
      </c>
      <c r="J129" s="180"/>
      <c r="K129" s="181" t="s">
        <v>70</v>
      </c>
      <c r="L129" s="155" t="s">
        <v>375</v>
      </c>
      <c r="M129" s="116"/>
      <c r="N129" s="170">
        <v>1</v>
      </c>
      <c r="O129" s="27" t="e">
        <f>VLOOKUP(C129,[5]外购件开发申请单!$C$8:$Q$148,15,0)</f>
        <v>#N/A</v>
      </c>
      <c r="P129" s="170" t="s">
        <v>72</v>
      </c>
      <c r="Q129" s="170" t="s">
        <v>370</v>
      </c>
      <c r="R129" s="128"/>
      <c r="S129" s="128"/>
      <c r="T129" s="128"/>
      <c r="U129" s="128"/>
      <c r="V129" s="128"/>
      <c r="W129" s="128"/>
      <c r="X129" s="4" t="str">
        <f>VLOOKUP(C129,[6]外购件开发申请单!$C$8:$C$147,1,0)</f>
        <v>SLT0010900</v>
      </c>
    </row>
    <row r="130" spans="1:24" s="4" customFormat="1" ht="33.9" customHeight="1" x14ac:dyDescent="0.25">
      <c r="A130" s="162">
        <f t="shared" si="12"/>
        <v>123</v>
      </c>
      <c r="B130" s="175" t="s">
        <v>376</v>
      </c>
      <c r="C130" s="177" t="s">
        <v>376</v>
      </c>
      <c r="D130" s="169" t="s">
        <v>377</v>
      </c>
      <c r="E130" s="170"/>
      <c r="F130" s="171" t="s">
        <v>67</v>
      </c>
      <c r="G130" s="172"/>
      <c r="H130" s="173" t="s">
        <v>68</v>
      </c>
      <c r="I130" s="182" t="s">
        <v>69</v>
      </c>
      <c r="J130" s="180"/>
      <c r="K130" s="181" t="s">
        <v>70</v>
      </c>
      <c r="L130" s="155" t="s">
        <v>368</v>
      </c>
      <c r="M130" s="116" t="s">
        <v>369</v>
      </c>
      <c r="N130" s="170">
        <v>1</v>
      </c>
      <c r="O130" s="27" t="e">
        <f>VLOOKUP(C130,[5]外购件开发申请单!$C$8:$Q$148,15,0)</f>
        <v>#N/A</v>
      </c>
      <c r="P130" s="170" t="s">
        <v>72</v>
      </c>
      <c r="Q130" s="170" t="s">
        <v>370</v>
      </c>
      <c r="R130" s="184" t="s">
        <v>371</v>
      </c>
      <c r="S130" s="128"/>
      <c r="T130" s="128"/>
      <c r="U130" s="128"/>
      <c r="V130" s="128"/>
      <c r="W130" s="128"/>
      <c r="X130" s="4" t="str">
        <f>VLOOKUP(C130,[6]外购件开发申请单!$C$8:$C$147,1,0)</f>
        <v>SLT0010901</v>
      </c>
    </row>
    <row r="131" spans="1:24" s="4" customFormat="1" ht="33.9" customHeight="1" x14ac:dyDescent="0.25">
      <c r="A131" s="162">
        <f t="shared" si="12"/>
        <v>124</v>
      </c>
      <c r="B131" s="168" t="s">
        <v>378</v>
      </c>
      <c r="C131" s="185" t="s">
        <v>378</v>
      </c>
      <c r="D131" s="169" t="s">
        <v>377</v>
      </c>
      <c r="E131" s="170"/>
      <c r="F131" s="171" t="s">
        <v>67</v>
      </c>
      <c r="G131" s="172"/>
      <c r="H131" s="173" t="s">
        <v>68</v>
      </c>
      <c r="I131" s="182" t="s">
        <v>69</v>
      </c>
      <c r="J131" s="180"/>
      <c r="K131" s="181" t="s">
        <v>70</v>
      </c>
      <c r="L131" s="155" t="s">
        <v>368</v>
      </c>
      <c r="M131" s="116" t="s">
        <v>369</v>
      </c>
      <c r="N131" s="170">
        <v>1</v>
      </c>
      <c r="O131" s="27" t="e">
        <f>VLOOKUP(C131,[5]外购件开发申请单!$C$8:$Q$148,15,0)</f>
        <v>#N/A</v>
      </c>
      <c r="P131" s="170" t="s">
        <v>72</v>
      </c>
      <c r="Q131" s="170" t="s">
        <v>370</v>
      </c>
      <c r="R131" s="128" t="s">
        <v>371</v>
      </c>
      <c r="S131" s="128"/>
      <c r="T131" s="128"/>
      <c r="U131" s="128"/>
      <c r="V131" s="128"/>
      <c r="W131" s="128"/>
      <c r="X131" s="4" t="str">
        <f>VLOOKUP(C131,[6]外购件开发申请单!$C$8:$C$147,1,0)</f>
        <v>SLT0011254</v>
      </c>
    </row>
    <row r="132" spans="1:24" s="4" customFormat="1" ht="33.9" customHeight="1" x14ac:dyDescent="0.25">
      <c r="A132" s="162">
        <f t="shared" si="12"/>
        <v>125</v>
      </c>
      <c r="B132" s="168" t="s">
        <v>379</v>
      </c>
      <c r="C132" s="185" t="s">
        <v>379</v>
      </c>
      <c r="D132" s="169" t="s">
        <v>380</v>
      </c>
      <c r="E132" s="170"/>
      <c r="F132" s="171" t="s">
        <v>67</v>
      </c>
      <c r="G132" s="172"/>
      <c r="H132" s="173" t="s">
        <v>244</v>
      </c>
      <c r="I132" s="187" t="s">
        <v>381</v>
      </c>
      <c r="J132" s="180"/>
      <c r="K132" s="181" t="s">
        <v>70</v>
      </c>
      <c r="L132" s="155" t="s">
        <v>368</v>
      </c>
      <c r="M132" s="116" t="s">
        <v>369</v>
      </c>
      <c r="N132" s="170">
        <v>1</v>
      </c>
      <c r="O132" s="27" t="e">
        <f>VLOOKUP(C132,[5]外购件开发申请单!$C$8:$Q$148,15,0)</f>
        <v>#N/A</v>
      </c>
      <c r="P132" s="170" t="s">
        <v>72</v>
      </c>
      <c r="Q132" s="170" t="s">
        <v>370</v>
      </c>
      <c r="R132" s="128" t="s">
        <v>371</v>
      </c>
      <c r="S132" s="128"/>
      <c r="T132" s="128"/>
      <c r="U132" s="128"/>
      <c r="V132" s="128"/>
      <c r="W132" s="128"/>
      <c r="X132" s="4" t="str">
        <f>VLOOKUP(C132,[6]外购件开发申请单!$C$8:$C$147,1,0)</f>
        <v>SLT0010895</v>
      </c>
    </row>
    <row r="133" spans="1:24" s="4" customFormat="1" ht="33.9" customHeight="1" x14ac:dyDescent="0.25">
      <c r="A133" s="162">
        <f t="shared" si="12"/>
        <v>126</v>
      </c>
      <c r="B133" s="168" t="s">
        <v>382</v>
      </c>
      <c r="C133" s="168" t="s">
        <v>382</v>
      </c>
      <c r="D133" s="169" t="s">
        <v>383</v>
      </c>
      <c r="E133" s="170"/>
      <c r="F133" s="171" t="s">
        <v>67</v>
      </c>
      <c r="G133" s="172"/>
      <c r="H133" s="173" t="s">
        <v>104</v>
      </c>
      <c r="I133" s="182" t="s">
        <v>69</v>
      </c>
      <c r="J133" s="180"/>
      <c r="K133" s="181" t="s">
        <v>70</v>
      </c>
      <c r="L133" s="155" t="s">
        <v>71</v>
      </c>
      <c r="M133" s="116"/>
      <c r="N133" s="170">
        <v>1</v>
      </c>
      <c r="O133" s="27" t="e">
        <f>VLOOKUP(C133,[5]外购件开发申请单!$C$8:$Q$148,15,0)</f>
        <v>#N/A</v>
      </c>
      <c r="P133" s="170" t="s">
        <v>72</v>
      </c>
      <c r="Q133" s="170" t="s">
        <v>370</v>
      </c>
      <c r="R133" s="128"/>
      <c r="S133" s="128"/>
      <c r="T133" s="128"/>
      <c r="U133" s="128"/>
      <c r="V133" s="128"/>
      <c r="W133" s="128"/>
      <c r="X133" s="4" t="str">
        <f>VLOOKUP(C133,[6]外购件开发申请单!$C$8:$C$147,1,0)</f>
        <v>SLT0010896</v>
      </c>
    </row>
    <row r="134" spans="1:24" s="4" customFormat="1" ht="33.9" customHeight="1" x14ac:dyDescent="0.25">
      <c r="A134" s="162">
        <f t="shared" si="12"/>
        <v>127</v>
      </c>
      <c r="B134" s="168" t="s">
        <v>384</v>
      </c>
      <c r="C134" s="185" t="s">
        <v>384</v>
      </c>
      <c r="D134" s="169" t="s">
        <v>385</v>
      </c>
      <c r="E134" s="170"/>
      <c r="F134" s="171" t="s">
        <v>67</v>
      </c>
      <c r="G134" s="172"/>
      <c r="H134" s="173" t="s">
        <v>244</v>
      </c>
      <c r="I134" s="187" t="s">
        <v>291</v>
      </c>
      <c r="J134" s="180"/>
      <c r="K134" s="181" t="s">
        <v>70</v>
      </c>
      <c r="L134" s="155" t="s">
        <v>368</v>
      </c>
      <c r="M134" s="116" t="s">
        <v>369</v>
      </c>
      <c r="N134" s="170">
        <v>1</v>
      </c>
      <c r="O134" s="27" t="e">
        <f>VLOOKUP(C134,[5]外购件开发申请单!$C$8:$Q$148,15,0)</f>
        <v>#N/A</v>
      </c>
      <c r="P134" s="170" t="s">
        <v>72</v>
      </c>
      <c r="Q134" s="170" t="s">
        <v>370</v>
      </c>
      <c r="R134" s="128" t="s">
        <v>371</v>
      </c>
      <c r="S134" s="128"/>
      <c r="T134" s="128"/>
      <c r="U134" s="128"/>
      <c r="V134" s="128"/>
      <c r="W134" s="128"/>
      <c r="X134" s="4" t="str">
        <f>VLOOKUP(C134,[6]外购件开发申请单!$C$8:$C$147,1,0)</f>
        <v>SLT0010898</v>
      </c>
    </row>
    <row r="135" spans="1:24" s="4" customFormat="1" ht="33.9" customHeight="1" x14ac:dyDescent="0.25">
      <c r="A135" s="162">
        <f t="shared" si="12"/>
        <v>128</v>
      </c>
      <c r="B135" s="168" t="s">
        <v>386</v>
      </c>
      <c r="C135" s="185" t="s">
        <v>386</v>
      </c>
      <c r="D135" s="169" t="s">
        <v>385</v>
      </c>
      <c r="E135" s="170"/>
      <c r="F135" s="171" t="s">
        <v>67</v>
      </c>
      <c r="G135" s="172"/>
      <c r="H135" s="173" t="s">
        <v>244</v>
      </c>
      <c r="I135" s="187" t="s">
        <v>387</v>
      </c>
      <c r="J135" s="180"/>
      <c r="K135" s="181" t="s">
        <v>70</v>
      </c>
      <c r="L135" s="155" t="s">
        <v>368</v>
      </c>
      <c r="M135" s="116" t="s">
        <v>369</v>
      </c>
      <c r="N135" s="170">
        <v>1</v>
      </c>
      <c r="O135" s="27" t="e">
        <f>VLOOKUP(C135,[5]外购件开发申请单!$C$8:$Q$148,15,0)</f>
        <v>#N/A</v>
      </c>
      <c r="P135" s="170" t="s">
        <v>72</v>
      </c>
      <c r="Q135" s="170" t="s">
        <v>370</v>
      </c>
      <c r="R135" s="128" t="s">
        <v>371</v>
      </c>
      <c r="S135" s="128"/>
      <c r="T135" s="128"/>
      <c r="U135" s="128"/>
      <c r="V135" s="128"/>
      <c r="W135" s="128"/>
      <c r="X135" s="4" t="str">
        <f>VLOOKUP(C135,[6]外购件开发申请单!$C$8:$C$147,1,0)</f>
        <v>SLT0011252</v>
      </c>
    </row>
    <row r="136" spans="1:24" s="4" customFormat="1" ht="33.9" customHeight="1" x14ac:dyDescent="0.25">
      <c r="A136" s="162">
        <f t="shared" si="12"/>
        <v>129</v>
      </c>
      <c r="B136" s="168" t="s">
        <v>388</v>
      </c>
      <c r="C136" s="168" t="s">
        <v>388</v>
      </c>
      <c r="D136" s="169" t="s">
        <v>389</v>
      </c>
      <c r="E136" s="170"/>
      <c r="F136" s="171" t="s">
        <v>67</v>
      </c>
      <c r="G136" s="172"/>
      <c r="H136" s="173" t="s">
        <v>104</v>
      </c>
      <c r="I136" s="182" t="s">
        <v>69</v>
      </c>
      <c r="J136" s="180"/>
      <c r="K136" s="181" t="s">
        <v>70</v>
      </c>
      <c r="L136" s="155" t="s">
        <v>71</v>
      </c>
      <c r="M136" s="116"/>
      <c r="N136" s="170">
        <v>1</v>
      </c>
      <c r="O136" s="27" t="e">
        <f>VLOOKUP(C136,[5]外购件开发申请单!$C$8:$Q$148,15,0)</f>
        <v>#N/A</v>
      </c>
      <c r="P136" s="170" t="s">
        <v>72</v>
      </c>
      <c r="Q136" s="170" t="s">
        <v>370</v>
      </c>
      <c r="R136" s="128"/>
      <c r="S136" s="128"/>
      <c r="T136" s="128"/>
      <c r="U136" s="128"/>
      <c r="V136" s="128"/>
      <c r="W136" s="128"/>
      <c r="X136" s="4" t="str">
        <f>VLOOKUP(C136,[6]外购件开发申请单!$C$8:$C$147,1,0)</f>
        <v>SLT0010890</v>
      </c>
    </row>
    <row r="137" spans="1:24" s="4" customFormat="1" ht="33.9" customHeight="1" x14ac:dyDescent="0.25">
      <c r="A137" s="162">
        <f t="shared" si="12"/>
        <v>130</v>
      </c>
      <c r="B137" s="168" t="s">
        <v>390</v>
      </c>
      <c r="C137" s="185" t="s">
        <v>390</v>
      </c>
      <c r="D137" s="169" t="s">
        <v>391</v>
      </c>
      <c r="E137" s="170"/>
      <c r="F137" s="171" t="s">
        <v>67</v>
      </c>
      <c r="G137" s="172"/>
      <c r="H137" s="173" t="s">
        <v>244</v>
      </c>
      <c r="I137" s="187" t="s">
        <v>392</v>
      </c>
      <c r="J137" s="180"/>
      <c r="K137" s="181" t="s">
        <v>70</v>
      </c>
      <c r="L137" s="155" t="s">
        <v>368</v>
      </c>
      <c r="M137" s="116" t="s">
        <v>369</v>
      </c>
      <c r="N137" s="170">
        <v>1</v>
      </c>
      <c r="O137" s="27" t="e">
        <f>VLOOKUP(C137,[5]外购件开发申请单!$C$8:$Q$148,15,0)</f>
        <v>#N/A</v>
      </c>
      <c r="P137" s="170" t="s">
        <v>72</v>
      </c>
      <c r="Q137" s="170" t="s">
        <v>370</v>
      </c>
      <c r="R137" s="128" t="s">
        <v>371</v>
      </c>
      <c r="S137" s="128"/>
      <c r="T137" s="128"/>
      <c r="U137" s="128"/>
      <c r="V137" s="128"/>
      <c r="W137" s="128"/>
      <c r="X137" s="4" t="str">
        <f>VLOOKUP(C137,[6]外购件开发申请单!$C$8:$C$147,1,0)</f>
        <v>SLT0010891</v>
      </c>
    </row>
    <row r="138" spans="1:24" s="4" customFormat="1" ht="33.9" customHeight="1" x14ac:dyDescent="0.25">
      <c r="A138" s="162">
        <f t="shared" ref="A138:A148" si="13">ROW()-7</f>
        <v>131</v>
      </c>
      <c r="B138" s="168" t="s">
        <v>393</v>
      </c>
      <c r="C138" s="168" t="s">
        <v>393</v>
      </c>
      <c r="D138" s="169" t="s">
        <v>394</v>
      </c>
      <c r="E138" s="170"/>
      <c r="F138" s="171" t="s">
        <v>67</v>
      </c>
      <c r="G138" s="172"/>
      <c r="H138" s="173" t="s">
        <v>395</v>
      </c>
      <c r="I138" s="187" t="s">
        <v>396</v>
      </c>
      <c r="J138" s="180"/>
      <c r="K138" s="181" t="s">
        <v>70</v>
      </c>
      <c r="L138" s="155" t="s">
        <v>368</v>
      </c>
      <c r="M138" s="116" t="s">
        <v>397</v>
      </c>
      <c r="N138" s="170">
        <v>1</v>
      </c>
      <c r="O138" s="27" t="e">
        <f>VLOOKUP(C138,[5]外购件开发申请单!$C$8:$Q$148,15,0)</f>
        <v>#N/A</v>
      </c>
      <c r="P138" s="170" t="s">
        <v>72</v>
      </c>
      <c r="Q138" s="170" t="s">
        <v>370</v>
      </c>
      <c r="R138" s="128"/>
      <c r="S138" s="128"/>
      <c r="T138" s="128"/>
      <c r="U138" s="128"/>
      <c r="V138" s="128"/>
      <c r="W138" s="128"/>
      <c r="X138" s="4" t="str">
        <f>VLOOKUP(C138,[6]外购件开发申请单!$C$8:$C$147,1,0)</f>
        <v>SLT0010893</v>
      </c>
    </row>
    <row r="139" spans="1:24" s="4" customFormat="1" ht="33.9" customHeight="1" x14ac:dyDescent="0.25">
      <c r="A139" s="162">
        <f t="shared" si="13"/>
        <v>132</v>
      </c>
      <c r="B139" s="168" t="s">
        <v>398</v>
      </c>
      <c r="C139" s="185" t="s">
        <v>398</v>
      </c>
      <c r="D139" s="169" t="s">
        <v>399</v>
      </c>
      <c r="E139" s="170"/>
      <c r="F139" s="171" t="s">
        <v>67</v>
      </c>
      <c r="G139" s="172"/>
      <c r="H139" s="173" t="s">
        <v>244</v>
      </c>
      <c r="I139" s="187" t="s">
        <v>356</v>
      </c>
      <c r="J139" s="180"/>
      <c r="K139" s="181" t="s">
        <v>70</v>
      </c>
      <c r="L139" s="155" t="s">
        <v>368</v>
      </c>
      <c r="M139" s="116" t="s">
        <v>369</v>
      </c>
      <c r="N139" s="170">
        <v>1</v>
      </c>
      <c r="O139" s="27" t="e">
        <f>VLOOKUP(C139,[5]外购件开发申请单!$C$8:$Q$148,15,0)</f>
        <v>#N/A</v>
      </c>
      <c r="P139" s="170" t="s">
        <v>72</v>
      </c>
      <c r="Q139" s="170" t="s">
        <v>370</v>
      </c>
      <c r="R139" s="128" t="s">
        <v>371</v>
      </c>
      <c r="S139" s="128"/>
      <c r="T139" s="128"/>
      <c r="U139" s="128"/>
      <c r="V139" s="128"/>
      <c r="W139" s="128"/>
      <c r="X139" s="4" t="str">
        <f>VLOOKUP(C139,[6]外购件开发申请单!$C$8:$C$147,1,0)</f>
        <v>SLT0010894</v>
      </c>
    </row>
    <row r="140" spans="1:24" s="4" customFormat="1" ht="33.9" customHeight="1" x14ac:dyDescent="0.25">
      <c r="A140" s="162">
        <f t="shared" si="13"/>
        <v>133</v>
      </c>
      <c r="B140" s="174" t="s">
        <v>400</v>
      </c>
      <c r="C140" s="186" t="s">
        <v>400</v>
      </c>
      <c r="D140" s="169" t="s">
        <v>401</v>
      </c>
      <c r="E140" s="170"/>
      <c r="F140" s="171" t="s">
        <v>67</v>
      </c>
      <c r="G140" s="172"/>
      <c r="H140" s="173" t="s">
        <v>68</v>
      </c>
      <c r="I140" s="187" t="s">
        <v>69</v>
      </c>
      <c r="J140" s="180"/>
      <c r="K140" s="181" t="s">
        <v>70</v>
      </c>
      <c r="L140" s="155" t="s">
        <v>368</v>
      </c>
      <c r="M140" s="116" t="s">
        <v>369</v>
      </c>
      <c r="N140" s="170">
        <v>1</v>
      </c>
      <c r="O140" s="27" t="e">
        <f>VLOOKUP(C140,[5]外购件开发申请单!$C$8:$Q$148,15,0)</f>
        <v>#N/A</v>
      </c>
      <c r="P140" s="170" t="s">
        <v>72</v>
      </c>
      <c r="Q140" s="170" t="s">
        <v>370</v>
      </c>
      <c r="R140" s="128" t="s">
        <v>371</v>
      </c>
      <c r="S140" s="128"/>
      <c r="T140" s="128"/>
      <c r="U140" s="128"/>
      <c r="V140" s="128"/>
      <c r="W140" s="128"/>
      <c r="X140" s="4" t="str">
        <f>VLOOKUP(C140,[6]外购件开发申请单!$C$8:$C$147,1,0)</f>
        <v>SLT0011030</v>
      </c>
    </row>
    <row r="141" spans="1:24" s="4" customFormat="1" ht="33.9" customHeight="1" x14ac:dyDescent="0.25">
      <c r="A141" s="162">
        <f t="shared" si="13"/>
        <v>134</v>
      </c>
      <c r="B141" s="168" t="s">
        <v>402</v>
      </c>
      <c r="C141" s="185" t="s">
        <v>402</v>
      </c>
      <c r="D141" s="169" t="s">
        <v>403</v>
      </c>
      <c r="E141" s="170"/>
      <c r="F141" s="171" t="s">
        <v>67</v>
      </c>
      <c r="G141" s="172"/>
      <c r="H141" s="173" t="s">
        <v>68</v>
      </c>
      <c r="I141" s="187" t="s">
        <v>69</v>
      </c>
      <c r="J141" s="180"/>
      <c r="K141" s="181" t="s">
        <v>70</v>
      </c>
      <c r="L141" s="155" t="s">
        <v>368</v>
      </c>
      <c r="M141" s="116" t="s">
        <v>369</v>
      </c>
      <c r="N141" s="170">
        <v>1</v>
      </c>
      <c r="O141" s="27" t="e">
        <f>VLOOKUP(C141,[5]外购件开发申请单!$C$8:$Q$148,15,0)</f>
        <v>#N/A</v>
      </c>
      <c r="P141" s="170" t="s">
        <v>72</v>
      </c>
      <c r="Q141" s="170" t="s">
        <v>370</v>
      </c>
      <c r="R141" s="128" t="s">
        <v>371</v>
      </c>
      <c r="S141" s="128"/>
      <c r="T141" s="128"/>
      <c r="U141" s="128"/>
      <c r="V141" s="128"/>
      <c r="W141" s="128"/>
      <c r="X141" s="4" t="str">
        <f>VLOOKUP(C141,[6]外购件开发申请单!$C$8:$C$147,1,0)</f>
        <v>SLT0011033</v>
      </c>
    </row>
    <row r="142" spans="1:24" s="4" customFormat="1" ht="33.9" customHeight="1" x14ac:dyDescent="0.25">
      <c r="A142" s="162">
        <f t="shared" si="13"/>
        <v>135</v>
      </c>
      <c r="B142" s="174" t="s">
        <v>404</v>
      </c>
      <c r="C142" s="186" t="s">
        <v>404</v>
      </c>
      <c r="D142" s="169" t="s">
        <v>405</v>
      </c>
      <c r="E142" s="170"/>
      <c r="F142" s="171" t="s">
        <v>67</v>
      </c>
      <c r="G142" s="172"/>
      <c r="H142" s="173" t="s">
        <v>244</v>
      </c>
      <c r="I142" s="187" t="s">
        <v>356</v>
      </c>
      <c r="J142" s="180"/>
      <c r="K142" s="181" t="s">
        <v>70</v>
      </c>
      <c r="L142" s="155" t="s">
        <v>368</v>
      </c>
      <c r="M142" s="116" t="s">
        <v>369</v>
      </c>
      <c r="N142" s="170">
        <v>1</v>
      </c>
      <c r="O142" s="27" t="e">
        <f>VLOOKUP(C142,[5]外购件开发申请单!$C$8:$Q$148,15,0)</f>
        <v>#N/A</v>
      </c>
      <c r="P142" s="170" t="s">
        <v>72</v>
      </c>
      <c r="Q142" s="170" t="s">
        <v>370</v>
      </c>
      <c r="R142" s="128" t="s">
        <v>371</v>
      </c>
      <c r="S142" s="128"/>
      <c r="T142" s="128"/>
      <c r="U142" s="128"/>
      <c r="V142" s="128"/>
      <c r="W142" s="128"/>
      <c r="X142" s="4" t="str">
        <f>VLOOKUP(C142,[6]外购件开发申请单!$C$8:$C$147,1,0)</f>
        <v>SLT0011087</v>
      </c>
    </row>
    <row r="143" spans="1:24" s="4" customFormat="1" ht="33.9" customHeight="1" x14ac:dyDescent="0.25">
      <c r="A143" s="162">
        <f t="shared" si="13"/>
        <v>136</v>
      </c>
      <c r="B143" s="174" t="s">
        <v>406</v>
      </c>
      <c r="C143" s="186" t="s">
        <v>406</v>
      </c>
      <c r="D143" s="169" t="s">
        <v>407</v>
      </c>
      <c r="E143" s="170"/>
      <c r="F143" s="171" t="s">
        <v>67</v>
      </c>
      <c r="G143" s="172"/>
      <c r="H143" s="173" t="s">
        <v>244</v>
      </c>
      <c r="I143" s="187" t="s">
        <v>356</v>
      </c>
      <c r="J143" s="180"/>
      <c r="K143" s="181" t="s">
        <v>70</v>
      </c>
      <c r="L143" s="155" t="s">
        <v>368</v>
      </c>
      <c r="M143" s="116" t="s">
        <v>369</v>
      </c>
      <c r="N143" s="170">
        <v>1</v>
      </c>
      <c r="O143" s="27" t="e">
        <f>VLOOKUP(C143,[5]外购件开发申请单!$C$8:$Q$148,15,0)</f>
        <v>#N/A</v>
      </c>
      <c r="P143" s="170" t="s">
        <v>72</v>
      </c>
      <c r="Q143" s="170" t="s">
        <v>370</v>
      </c>
      <c r="R143" s="128" t="s">
        <v>371</v>
      </c>
      <c r="S143" s="128"/>
      <c r="T143" s="128"/>
      <c r="U143" s="128"/>
      <c r="V143" s="128"/>
      <c r="W143" s="128"/>
      <c r="X143" s="4" t="str">
        <f>VLOOKUP(C143,[6]外购件开发申请单!$C$8:$C$147,1,0)</f>
        <v>SLT0011088</v>
      </c>
    </row>
    <row r="144" spans="1:24" s="4" customFormat="1" ht="33.9" customHeight="1" x14ac:dyDescent="0.25">
      <c r="A144" s="162">
        <f t="shared" si="13"/>
        <v>137</v>
      </c>
      <c r="B144" s="174" t="s">
        <v>408</v>
      </c>
      <c r="C144" s="186" t="s">
        <v>408</v>
      </c>
      <c r="D144" s="169" t="s">
        <v>409</v>
      </c>
      <c r="E144" s="170"/>
      <c r="F144" s="171" t="s">
        <v>67</v>
      </c>
      <c r="G144" s="172"/>
      <c r="H144" s="173" t="s">
        <v>244</v>
      </c>
      <c r="I144" s="187" t="s">
        <v>392</v>
      </c>
      <c r="J144" s="180"/>
      <c r="K144" s="181" t="s">
        <v>70</v>
      </c>
      <c r="L144" s="155" t="s">
        <v>368</v>
      </c>
      <c r="M144" s="116" t="s">
        <v>369</v>
      </c>
      <c r="N144" s="170">
        <v>1</v>
      </c>
      <c r="O144" s="27" t="e">
        <f>VLOOKUP(C144,[5]外购件开发申请单!$C$8:$Q$148,15,0)</f>
        <v>#N/A</v>
      </c>
      <c r="P144" s="170" t="s">
        <v>72</v>
      </c>
      <c r="Q144" s="170" t="s">
        <v>370</v>
      </c>
      <c r="R144" s="128" t="s">
        <v>371</v>
      </c>
      <c r="S144" s="128"/>
      <c r="T144" s="128"/>
      <c r="U144" s="128"/>
      <c r="V144" s="128"/>
      <c r="W144" s="128"/>
      <c r="X144" s="4" t="str">
        <f>VLOOKUP(C144,[6]外购件开发申请单!$C$8:$C$147,1,0)</f>
        <v>SLT0011089</v>
      </c>
    </row>
    <row r="145" spans="1:24" s="4" customFormat="1" ht="33.9" customHeight="1" x14ac:dyDescent="0.25">
      <c r="A145" s="162">
        <f t="shared" si="13"/>
        <v>138</v>
      </c>
      <c r="B145" s="174" t="s">
        <v>410</v>
      </c>
      <c r="C145" s="174" t="s">
        <v>410</v>
      </c>
      <c r="D145" s="169" t="s">
        <v>411</v>
      </c>
      <c r="E145" s="170"/>
      <c r="F145" s="171" t="s">
        <v>67</v>
      </c>
      <c r="G145" s="172"/>
      <c r="H145" s="173" t="s">
        <v>68</v>
      </c>
      <c r="I145" s="187" t="s">
        <v>69</v>
      </c>
      <c r="J145" s="180"/>
      <c r="K145" s="181" t="s">
        <v>70</v>
      </c>
      <c r="L145" s="155" t="s">
        <v>71</v>
      </c>
      <c r="M145" s="116"/>
      <c r="N145" s="170">
        <v>1</v>
      </c>
      <c r="O145" s="27" t="e">
        <f>VLOOKUP(C145,[5]外购件开发申请单!$C$8:$Q$148,15,0)</f>
        <v>#N/A</v>
      </c>
      <c r="P145" s="170" t="s">
        <v>72</v>
      </c>
      <c r="Q145" s="170" t="s">
        <v>370</v>
      </c>
      <c r="R145" s="128"/>
      <c r="S145" s="128"/>
      <c r="T145" s="128"/>
      <c r="U145" s="128"/>
      <c r="V145" s="128"/>
      <c r="W145" s="128"/>
      <c r="X145" s="4" t="str">
        <f>VLOOKUP(C145,[6]外购件开发申请单!$C$8:$C$147,1,0)</f>
        <v>SLT0011090</v>
      </c>
    </row>
    <row r="146" spans="1:24" s="4" customFormat="1" ht="33.9" customHeight="1" x14ac:dyDescent="0.25">
      <c r="A146" s="162">
        <f t="shared" si="13"/>
        <v>139</v>
      </c>
      <c r="B146" s="174" t="s">
        <v>412</v>
      </c>
      <c r="C146" s="174" t="s">
        <v>412</v>
      </c>
      <c r="D146" s="169" t="s">
        <v>413</v>
      </c>
      <c r="E146" s="170"/>
      <c r="F146" s="171" t="s">
        <v>67</v>
      </c>
      <c r="G146" s="172"/>
      <c r="H146" s="173" t="s">
        <v>317</v>
      </c>
      <c r="I146" s="187" t="s">
        <v>414</v>
      </c>
      <c r="J146" s="180"/>
      <c r="K146" s="181" t="s">
        <v>70</v>
      </c>
      <c r="L146" s="155" t="s">
        <v>368</v>
      </c>
      <c r="M146" s="116" t="s">
        <v>397</v>
      </c>
      <c r="N146" s="170">
        <v>1</v>
      </c>
      <c r="O146" s="27" t="e">
        <f>VLOOKUP(C146,[5]外购件开发申请单!$C$8:$Q$148,15,0)</f>
        <v>#N/A</v>
      </c>
      <c r="P146" s="170" t="s">
        <v>72</v>
      </c>
      <c r="Q146" s="170" t="s">
        <v>370</v>
      </c>
      <c r="R146" s="128"/>
      <c r="S146" s="128"/>
      <c r="T146" s="128"/>
      <c r="U146" s="128"/>
      <c r="V146" s="128"/>
      <c r="W146" s="128"/>
      <c r="X146" s="4" t="str">
        <f>VLOOKUP(C146,[6]外购件开发申请单!$C$8:$C$147,1,0)</f>
        <v>SLT0011113</v>
      </c>
    </row>
    <row r="147" spans="1:24" s="4" customFormat="1" ht="33.9" customHeight="1" x14ac:dyDescent="0.25">
      <c r="A147" s="162">
        <f t="shared" si="13"/>
        <v>140</v>
      </c>
      <c r="B147" s="174" t="s">
        <v>415</v>
      </c>
      <c r="C147" s="174" t="s">
        <v>415</v>
      </c>
      <c r="D147" s="169" t="s">
        <v>416</v>
      </c>
      <c r="E147" s="170"/>
      <c r="F147" s="171" t="s">
        <v>67</v>
      </c>
      <c r="G147" s="172"/>
      <c r="H147" s="173" t="s">
        <v>115</v>
      </c>
      <c r="I147" s="182" t="s">
        <v>417</v>
      </c>
      <c r="J147" s="180"/>
      <c r="K147" s="181" t="s">
        <v>70</v>
      </c>
      <c r="L147" s="155" t="s">
        <v>368</v>
      </c>
      <c r="M147" s="116" t="s">
        <v>118</v>
      </c>
      <c r="N147" s="170">
        <v>1</v>
      </c>
      <c r="O147" s="27" t="e">
        <f>VLOOKUP(C147,[5]外购件开发申请单!$C$8:$Q$148,15,0)</f>
        <v>#N/A</v>
      </c>
      <c r="P147" s="170" t="s">
        <v>72</v>
      </c>
      <c r="Q147" s="170" t="s">
        <v>370</v>
      </c>
      <c r="R147" s="128"/>
      <c r="S147" s="128"/>
      <c r="T147" s="128"/>
      <c r="U147" s="128"/>
      <c r="V147" s="128"/>
      <c r="W147" s="128"/>
      <c r="X147" s="4" t="str">
        <f>VLOOKUP(C147,[6]外购件开发申请单!$C$8:$C$147,1,0)</f>
        <v>SLT0011114</v>
      </c>
    </row>
    <row r="148" spans="1:24" s="4" customFormat="1" ht="33.9" customHeight="1" x14ac:dyDescent="0.25">
      <c r="A148" s="162">
        <f t="shared" si="13"/>
        <v>141</v>
      </c>
      <c r="B148" s="174" t="s">
        <v>418</v>
      </c>
      <c r="C148" s="174" t="s">
        <v>418</v>
      </c>
      <c r="D148" s="169" t="s">
        <v>419</v>
      </c>
      <c r="E148" s="170"/>
      <c r="F148" s="171" t="s">
        <v>67</v>
      </c>
      <c r="G148" s="172"/>
      <c r="H148" s="173" t="s">
        <v>68</v>
      </c>
      <c r="I148" s="187" t="s">
        <v>69</v>
      </c>
      <c r="J148" s="180"/>
      <c r="K148" s="181" t="s">
        <v>70</v>
      </c>
      <c r="L148" s="155" t="s">
        <v>71</v>
      </c>
      <c r="M148" s="116"/>
      <c r="N148" s="170">
        <v>1</v>
      </c>
      <c r="O148" s="27" t="e">
        <f>VLOOKUP(C148,[5]外购件开发申请单!$C$8:$Q$148,15,0)</f>
        <v>#N/A</v>
      </c>
      <c r="P148" s="170" t="s">
        <v>72</v>
      </c>
      <c r="Q148" s="170" t="s">
        <v>370</v>
      </c>
      <c r="R148" s="128"/>
      <c r="S148" s="128"/>
      <c r="T148" s="128"/>
      <c r="U148" s="128"/>
      <c r="V148" s="128"/>
      <c r="W148" s="128"/>
      <c r="X148" s="4" t="str">
        <f>VLOOKUP(C148,[6]外购件开发申请单!$C$8:$C$147,1,0)</f>
        <v>SLT0011116</v>
      </c>
    </row>
    <row r="149" spans="1:24" x14ac:dyDescent="0.25">
      <c r="C149" s="134"/>
    </row>
    <row r="150" spans="1:24" x14ac:dyDescent="0.25">
      <c r="C150" s="134"/>
    </row>
  </sheetData>
  <autoFilter ref="A6:W148" xr:uid="{00000000-0009-0000-0000-000002000000}"/>
  <mergeCells count="14">
    <mergeCell ref="M4:N4"/>
    <mergeCell ref="O4:Q4"/>
    <mergeCell ref="A5:E5"/>
    <mergeCell ref="F5:K5"/>
    <mergeCell ref="M5:N5"/>
    <mergeCell ref="O5:Q5"/>
    <mergeCell ref="C1:K4"/>
    <mergeCell ref="A1:B4"/>
    <mergeCell ref="M1:N1"/>
    <mergeCell ref="O1:Q1"/>
    <mergeCell ref="M2:N2"/>
    <mergeCell ref="O2:Q2"/>
    <mergeCell ref="M3:N3"/>
    <mergeCell ref="O3:Q3"/>
  </mergeCells>
  <phoneticPr fontId="32" type="noConversion"/>
  <conditionalFormatting sqref="B7">
    <cfRule type="duplicateValues" dxfId="281" priority="139"/>
  </conditionalFormatting>
  <conditionalFormatting sqref="B13">
    <cfRule type="duplicateValues" dxfId="280" priority="137"/>
  </conditionalFormatting>
  <conditionalFormatting sqref="C15">
    <cfRule type="duplicateValues" dxfId="279" priority="122"/>
  </conditionalFormatting>
  <conditionalFormatting sqref="B24">
    <cfRule type="duplicateValues" dxfId="278" priority="130"/>
  </conditionalFormatting>
  <conditionalFormatting sqref="B25">
    <cfRule type="duplicateValues" dxfId="277" priority="129"/>
  </conditionalFormatting>
  <conditionalFormatting sqref="B37">
    <cfRule type="duplicateValues" dxfId="276" priority="117"/>
    <cfRule type="duplicateValues" dxfId="275" priority="118"/>
    <cfRule type="duplicateValues" dxfId="274" priority="119"/>
  </conditionalFormatting>
  <conditionalFormatting sqref="B40">
    <cfRule type="duplicateValues" dxfId="273" priority="110"/>
  </conditionalFormatting>
  <conditionalFormatting sqref="C40">
    <cfRule type="duplicateValues" dxfId="272" priority="111"/>
  </conditionalFormatting>
  <conditionalFormatting sqref="C65">
    <cfRule type="duplicateValues" dxfId="271" priority="1"/>
  </conditionalFormatting>
  <conditionalFormatting sqref="B70">
    <cfRule type="duplicateValues" dxfId="270" priority="97"/>
    <cfRule type="duplicateValues" dxfId="269" priority="98"/>
  </conditionalFormatting>
  <conditionalFormatting sqref="C70">
    <cfRule type="duplicateValues" dxfId="268" priority="99"/>
  </conditionalFormatting>
  <conditionalFormatting sqref="B72">
    <cfRule type="duplicateValues" dxfId="267" priority="94"/>
    <cfRule type="duplicateValues" dxfId="266" priority="95"/>
  </conditionalFormatting>
  <conditionalFormatting sqref="C72">
    <cfRule type="duplicateValues" dxfId="265" priority="96"/>
  </conditionalFormatting>
  <conditionalFormatting sqref="B73">
    <cfRule type="duplicateValues" dxfId="264" priority="91"/>
    <cfRule type="duplicateValues" dxfId="263" priority="92"/>
  </conditionalFormatting>
  <conditionalFormatting sqref="C73">
    <cfRule type="duplicateValues" dxfId="262" priority="93"/>
  </conditionalFormatting>
  <conditionalFormatting sqref="B76">
    <cfRule type="duplicateValues" dxfId="261" priority="85"/>
    <cfRule type="duplicateValues" dxfId="260" priority="86"/>
  </conditionalFormatting>
  <conditionalFormatting sqref="C76">
    <cfRule type="duplicateValues" dxfId="259" priority="87"/>
  </conditionalFormatting>
  <conditionalFormatting sqref="B77">
    <cfRule type="duplicateValues" dxfId="258" priority="82"/>
    <cfRule type="duplicateValues" dxfId="257" priority="83"/>
  </conditionalFormatting>
  <conditionalFormatting sqref="C77">
    <cfRule type="duplicateValues" dxfId="256" priority="84"/>
  </conditionalFormatting>
  <conditionalFormatting sqref="B78">
    <cfRule type="duplicateValues" dxfId="255" priority="79"/>
    <cfRule type="duplicateValues" dxfId="254" priority="80"/>
  </conditionalFormatting>
  <conditionalFormatting sqref="C78">
    <cfRule type="duplicateValues" dxfId="253" priority="81"/>
  </conditionalFormatting>
  <conditionalFormatting sqref="B79">
    <cfRule type="duplicateValues" dxfId="252" priority="76"/>
    <cfRule type="duplicateValues" dxfId="251" priority="77"/>
  </conditionalFormatting>
  <conditionalFormatting sqref="C79">
    <cfRule type="duplicateValues" dxfId="250" priority="78"/>
  </conditionalFormatting>
  <conditionalFormatting sqref="B80">
    <cfRule type="duplicateValues" dxfId="249" priority="73"/>
    <cfRule type="duplicateValues" dxfId="248" priority="74"/>
  </conditionalFormatting>
  <conditionalFormatting sqref="C80">
    <cfRule type="duplicateValues" dxfId="247" priority="75"/>
  </conditionalFormatting>
  <conditionalFormatting sqref="B84">
    <cfRule type="duplicateValues" dxfId="246" priority="67"/>
    <cfRule type="duplicateValues" dxfId="245" priority="68"/>
  </conditionalFormatting>
  <conditionalFormatting sqref="C84">
    <cfRule type="duplicateValues" dxfId="244" priority="69"/>
  </conditionalFormatting>
  <conditionalFormatting sqref="B85">
    <cfRule type="duplicateValues" dxfId="243" priority="64"/>
    <cfRule type="duplicateValues" dxfId="242" priority="65"/>
  </conditionalFormatting>
  <conditionalFormatting sqref="C85">
    <cfRule type="duplicateValues" dxfId="241" priority="66"/>
  </conditionalFormatting>
  <conditionalFormatting sqref="B120">
    <cfRule type="duplicateValues" dxfId="240" priority="50"/>
    <cfRule type="duplicateValues" dxfId="239" priority="51"/>
    <cfRule type="duplicateValues" dxfId="238" priority="52"/>
    <cfRule type="duplicateValues" dxfId="237" priority="53"/>
  </conditionalFormatting>
  <conditionalFormatting sqref="C120">
    <cfRule type="duplicateValues" dxfId="236" priority="54"/>
  </conditionalFormatting>
  <conditionalFormatting sqref="B121">
    <cfRule type="duplicateValues" dxfId="235" priority="38"/>
    <cfRule type="duplicateValues" dxfId="234" priority="39"/>
    <cfRule type="duplicateValues" dxfId="233" priority="40"/>
    <cfRule type="duplicateValues" dxfId="232" priority="41"/>
  </conditionalFormatting>
  <conditionalFormatting sqref="C121">
    <cfRule type="duplicateValues" dxfId="231" priority="34"/>
    <cfRule type="duplicateValues" dxfId="230" priority="35"/>
    <cfRule type="duplicateValues" dxfId="229" priority="36"/>
    <cfRule type="duplicateValues" dxfId="228" priority="37"/>
  </conditionalFormatting>
  <conditionalFormatting sqref="B123">
    <cfRule type="duplicateValues" dxfId="227" priority="22"/>
    <cfRule type="duplicateValues" dxfId="226" priority="23"/>
    <cfRule type="duplicateValues" dxfId="225" priority="24"/>
    <cfRule type="duplicateValues" dxfId="224" priority="25"/>
  </conditionalFormatting>
  <conditionalFormatting sqref="C123">
    <cfRule type="duplicateValues" dxfId="223" priority="18"/>
    <cfRule type="duplicateValues" dxfId="222" priority="19"/>
    <cfRule type="duplicateValues" dxfId="221" priority="20"/>
    <cfRule type="duplicateValues" dxfId="220" priority="21"/>
  </conditionalFormatting>
  <conditionalFormatting sqref="B127">
    <cfRule type="duplicateValues" dxfId="219" priority="6"/>
    <cfRule type="duplicateValues" dxfId="218" priority="7"/>
    <cfRule type="duplicateValues" dxfId="217" priority="8"/>
    <cfRule type="duplicateValues" dxfId="216" priority="9"/>
  </conditionalFormatting>
  <conditionalFormatting sqref="C127">
    <cfRule type="duplicateValues" dxfId="215" priority="2"/>
    <cfRule type="duplicateValues" dxfId="214" priority="3"/>
    <cfRule type="duplicateValues" dxfId="213" priority="4"/>
    <cfRule type="duplicateValues" dxfId="212" priority="5"/>
  </conditionalFormatting>
  <conditionalFormatting sqref="B8:B12">
    <cfRule type="duplicateValues" dxfId="211" priority="138"/>
  </conditionalFormatting>
  <conditionalFormatting sqref="B14:B15">
    <cfRule type="duplicateValues" dxfId="210" priority="136"/>
  </conditionalFormatting>
  <conditionalFormatting sqref="B19:B21">
    <cfRule type="duplicateValues" dxfId="209" priority="132"/>
  </conditionalFormatting>
  <conditionalFormatting sqref="B26:B27">
    <cfRule type="duplicateValues" dxfId="208" priority="170"/>
  </conditionalFormatting>
  <conditionalFormatting sqref="B28:B32">
    <cfRule type="duplicateValues" dxfId="207" priority="171"/>
  </conditionalFormatting>
  <conditionalFormatting sqref="B41:B42">
    <cfRule type="duplicateValues" dxfId="206" priority="112"/>
  </conditionalFormatting>
  <conditionalFormatting sqref="B43:B58">
    <cfRule type="duplicateValues" dxfId="205" priority="174"/>
  </conditionalFormatting>
  <conditionalFormatting sqref="B63:B65">
    <cfRule type="duplicateValues" dxfId="204" priority="55"/>
  </conditionalFormatting>
  <conditionalFormatting sqref="B66:B69">
    <cfRule type="duplicateValues" dxfId="203" priority="100"/>
    <cfRule type="duplicateValues" dxfId="202" priority="101"/>
  </conditionalFormatting>
  <conditionalFormatting sqref="B74:B75">
    <cfRule type="duplicateValues" dxfId="201" priority="88"/>
    <cfRule type="duplicateValues" dxfId="200" priority="89"/>
  </conditionalFormatting>
  <conditionalFormatting sqref="B86:B87">
    <cfRule type="duplicateValues" dxfId="199" priority="61"/>
    <cfRule type="duplicateValues" dxfId="198" priority="62"/>
  </conditionalFormatting>
  <conditionalFormatting sqref="B90:B99">
    <cfRule type="duplicateValues" dxfId="197" priority="58"/>
    <cfRule type="duplicateValues" dxfId="196" priority="59"/>
  </conditionalFormatting>
  <conditionalFormatting sqref="C28:C32">
    <cfRule type="duplicateValues" dxfId="195" priority="173"/>
  </conditionalFormatting>
  <conditionalFormatting sqref="C41:C42">
    <cfRule type="duplicateValues" dxfId="194" priority="113"/>
  </conditionalFormatting>
  <conditionalFormatting sqref="C43:C58">
    <cfRule type="duplicateValues" dxfId="193" priority="175"/>
  </conditionalFormatting>
  <conditionalFormatting sqref="C66:C69">
    <cfRule type="duplicateValues" dxfId="192" priority="102"/>
  </conditionalFormatting>
  <conditionalFormatting sqref="C74:C75">
    <cfRule type="duplicateValues" dxfId="191" priority="90"/>
  </conditionalFormatting>
  <conditionalFormatting sqref="C86:C87">
    <cfRule type="duplicateValues" dxfId="190" priority="63"/>
  </conditionalFormatting>
  <conditionalFormatting sqref="C90:C99">
    <cfRule type="duplicateValues" dxfId="189" priority="60"/>
  </conditionalFormatting>
  <conditionalFormatting sqref="B149:B1048576 B33 B1:B6">
    <cfRule type="duplicateValues" dxfId="188" priority="163"/>
    <cfRule type="duplicateValues" dxfId="187" priority="167"/>
  </conditionalFormatting>
  <conditionalFormatting sqref="B81:B82 B1:B61 B100:B119 B149:B1048576">
    <cfRule type="duplicateValues" dxfId="186" priority="109"/>
  </conditionalFormatting>
  <conditionalFormatting sqref="B66:B119 B1:B62 B149:B1048576">
    <cfRule type="duplicateValues" dxfId="185" priority="56"/>
    <cfRule type="duplicateValues" dxfId="184" priority="57"/>
  </conditionalFormatting>
  <conditionalFormatting sqref="C81:C82 C59:C61 C1:C39 C100:C119 C149:C1048576">
    <cfRule type="duplicateValues" dxfId="183" priority="121"/>
  </conditionalFormatting>
  <conditionalFormatting sqref="B22:B23 B34">
    <cfRule type="duplicateValues" dxfId="182" priority="131"/>
  </conditionalFormatting>
  <conditionalFormatting sqref="C33 C37">
    <cfRule type="duplicateValues" dxfId="181" priority="168"/>
    <cfRule type="duplicateValues" dxfId="180" priority="169"/>
  </conditionalFormatting>
  <conditionalFormatting sqref="B38:B39 B36 B59:B61 B81:B82 B100:B119">
    <cfRule type="duplicateValues" dxfId="179" priority="120"/>
  </conditionalFormatting>
  <conditionalFormatting sqref="B62 B71">
    <cfRule type="duplicateValues" dxfId="178" priority="103"/>
    <cfRule type="duplicateValues" dxfId="177" priority="104"/>
  </conditionalFormatting>
  <conditionalFormatting sqref="C62:C64 C71">
    <cfRule type="duplicateValues" dxfId="176" priority="105"/>
  </conditionalFormatting>
  <conditionalFormatting sqref="B83 B88:B89">
    <cfRule type="duplicateValues" dxfId="175" priority="70"/>
    <cfRule type="duplicateValues" dxfId="174" priority="71"/>
  </conditionalFormatting>
  <conditionalFormatting sqref="C83 C88:C89">
    <cfRule type="duplicateValues" dxfId="173" priority="72"/>
  </conditionalFormatting>
  <conditionalFormatting sqref="B122 B124:B125">
    <cfRule type="duplicateValues" dxfId="172" priority="30"/>
    <cfRule type="duplicateValues" dxfId="171" priority="31"/>
    <cfRule type="duplicateValues" dxfId="170" priority="32"/>
    <cfRule type="duplicateValues" dxfId="169" priority="33"/>
  </conditionalFormatting>
  <conditionalFormatting sqref="C122 C124:C125">
    <cfRule type="duplicateValues" dxfId="168" priority="26"/>
    <cfRule type="duplicateValues" dxfId="167" priority="27"/>
    <cfRule type="duplicateValues" dxfId="166" priority="28"/>
    <cfRule type="duplicateValues" dxfId="165" priority="29"/>
  </conditionalFormatting>
  <conditionalFormatting sqref="B126 B128:B148">
    <cfRule type="duplicateValues" dxfId="164" priority="14"/>
    <cfRule type="duplicateValues" dxfId="163" priority="15"/>
    <cfRule type="duplicateValues" dxfId="162" priority="16"/>
    <cfRule type="duplicateValues" dxfId="161" priority="17"/>
  </conditionalFormatting>
  <conditionalFormatting sqref="C126 C128:C148">
    <cfRule type="duplicateValues" dxfId="160" priority="10"/>
    <cfRule type="duplicateValues" dxfId="159" priority="11"/>
    <cfRule type="duplicateValues" dxfId="158" priority="12"/>
    <cfRule type="duplicateValues" dxfId="157" priority="13"/>
  </conditionalFormatting>
  <printOptions horizontalCentered="1"/>
  <pageMargins left="0.31496062992126" right="0.27559055118110198" top="0.31496062992126" bottom="0.31496062992126" header="0.31496062992126" footer="0.31496062992126"/>
  <pageSetup paperSize="9" scale="62" orientation="landscape" r:id="rId1"/>
  <headerFooter>
    <oddFooter>&amp;C第 &amp;P 页，共 &amp;N 页</oddFooter>
  </headerFooter>
  <rowBreaks count="4" manualBreakCount="4">
    <brk id="68" max="22" man="1"/>
    <brk id="86" max="22" man="1"/>
    <brk id="107" max="22" man="1"/>
    <brk id="127" max="2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'D:\历史档案及接收记录\004.飞秋接收记录\冯敬乾(089E014AEC56)\2021-09-26 17_41_52\[X5000-外购件开发申请单-2021.08.16.xlsx]零件类型'!#REF!</xm:f>
          </x14:formula1>
          <xm:sqref>H7:H18 H24:H32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F114"/>
  <sheetViews>
    <sheetView showGridLines="0" tabSelected="1" view="pageBreakPreview" topLeftCell="H71" zoomScale="80" zoomScaleNormal="100" workbookViewId="0">
      <selection activeCell="T112" sqref="T112"/>
    </sheetView>
  </sheetViews>
  <sheetFormatPr defaultColWidth="9" defaultRowHeight="12" x14ac:dyDescent="0.25"/>
  <cols>
    <col min="1" max="1" width="4.6640625" style="5" customWidth="1"/>
    <col min="2" max="2" width="10.6640625" style="5" customWidth="1"/>
    <col min="3" max="3" width="11.77734375" style="5" customWidth="1"/>
    <col min="4" max="4" width="19.109375" style="5" customWidth="1"/>
    <col min="5" max="5" width="14.6640625" style="5" customWidth="1"/>
    <col min="6" max="6" width="6.77734375" style="5" customWidth="1"/>
    <col min="7" max="7" width="10.21875" style="5" customWidth="1"/>
    <col min="8" max="8" width="7.88671875" style="6" customWidth="1"/>
    <col min="9" max="9" width="9.6640625" style="6" customWidth="1"/>
    <col min="10" max="11" width="6.6640625" style="5" customWidth="1"/>
    <col min="12" max="13" width="9.21875" style="5" customWidth="1"/>
    <col min="14" max="14" width="25.21875" style="5" customWidth="1"/>
    <col min="15" max="15" width="6.6640625" style="5" customWidth="1"/>
    <col min="16" max="16" width="12" style="5" customWidth="1"/>
    <col min="17" max="17" width="10.21875" style="5" hidden="1" customWidth="1"/>
    <col min="18" max="18" width="13.6640625" style="5" hidden="1" customWidth="1"/>
    <col min="19" max="19" width="13.21875" style="5" customWidth="1"/>
    <col min="20" max="20" width="6.6640625" style="53" customWidth="1"/>
    <col min="21" max="22" width="12.44140625" style="5" customWidth="1"/>
    <col min="23" max="24" width="12.77734375" style="5" customWidth="1"/>
    <col min="25" max="25" width="21.109375" style="5" customWidth="1"/>
    <col min="26" max="26" width="15.88671875" style="5" customWidth="1"/>
    <col min="27" max="28" width="8.109375" style="5" customWidth="1"/>
    <col min="29" max="29" width="15.109375" style="5" customWidth="1"/>
    <col min="30" max="30" width="36.44140625" style="5" customWidth="1"/>
    <col min="31" max="31" width="14.5546875" style="5" customWidth="1"/>
    <col min="32" max="32" width="11.6640625" style="5" customWidth="1"/>
    <col min="33" max="16384" width="9" style="5"/>
  </cols>
  <sheetData>
    <row r="1" spans="1:31" s="2" customFormat="1" ht="17.25" customHeight="1" x14ac:dyDescent="0.25">
      <c r="A1" s="211"/>
      <c r="B1" s="211"/>
      <c r="C1" s="209" t="s">
        <v>33</v>
      </c>
      <c r="D1" s="209"/>
      <c r="E1" s="209"/>
      <c r="F1" s="210"/>
      <c r="G1" s="209"/>
      <c r="H1" s="209"/>
      <c r="I1" s="210"/>
      <c r="J1" s="209"/>
      <c r="K1" s="209"/>
      <c r="L1" s="209"/>
      <c r="M1" s="11"/>
      <c r="N1" s="204" t="s">
        <v>34</v>
      </c>
      <c r="O1" s="204"/>
      <c r="P1" s="205" t="s">
        <v>35</v>
      </c>
      <c r="Q1" s="205"/>
      <c r="R1" s="205"/>
      <c r="T1" s="121"/>
      <c r="AC1" s="130"/>
    </row>
    <row r="2" spans="1:31" s="2" customFormat="1" ht="17.25" customHeight="1" x14ac:dyDescent="0.25">
      <c r="A2" s="211"/>
      <c r="B2" s="211"/>
      <c r="C2" s="209"/>
      <c r="D2" s="209"/>
      <c r="E2" s="209"/>
      <c r="F2" s="210"/>
      <c r="G2" s="209"/>
      <c r="H2" s="209"/>
      <c r="I2" s="210"/>
      <c r="J2" s="209"/>
      <c r="K2" s="209"/>
      <c r="L2" s="209"/>
      <c r="M2" s="11"/>
      <c r="N2" s="204" t="s">
        <v>36</v>
      </c>
      <c r="O2" s="204"/>
      <c r="P2" s="205" t="s">
        <v>37</v>
      </c>
      <c r="Q2" s="205"/>
      <c r="R2" s="205"/>
      <c r="T2" s="121"/>
      <c r="AC2" s="130"/>
    </row>
    <row r="3" spans="1:31" s="2" customFormat="1" ht="17.25" customHeight="1" x14ac:dyDescent="0.25">
      <c r="A3" s="211"/>
      <c r="B3" s="211"/>
      <c r="C3" s="209"/>
      <c r="D3" s="209"/>
      <c r="E3" s="209"/>
      <c r="F3" s="210"/>
      <c r="G3" s="209"/>
      <c r="H3" s="209"/>
      <c r="I3" s="210"/>
      <c r="J3" s="209"/>
      <c r="K3" s="209"/>
      <c r="L3" s="209"/>
      <c r="M3" s="11"/>
      <c r="N3" s="204" t="s">
        <v>38</v>
      </c>
      <c r="O3" s="204"/>
      <c r="P3" s="204" t="s">
        <v>30</v>
      </c>
      <c r="Q3" s="204"/>
      <c r="R3" s="204"/>
      <c r="T3" s="121"/>
      <c r="AC3" s="130"/>
    </row>
    <row r="4" spans="1:31" s="2" customFormat="1" ht="20.100000000000001" customHeight="1" x14ac:dyDescent="0.25">
      <c r="A4" s="211"/>
      <c r="B4" s="211"/>
      <c r="C4" s="209"/>
      <c r="D4" s="209"/>
      <c r="E4" s="209"/>
      <c r="F4" s="210"/>
      <c r="G4" s="209"/>
      <c r="H4" s="209"/>
      <c r="I4" s="210"/>
      <c r="J4" s="209"/>
      <c r="K4" s="209"/>
      <c r="L4" s="209"/>
      <c r="M4" s="11"/>
      <c r="N4" s="204" t="s">
        <v>39</v>
      </c>
      <c r="O4" s="204"/>
      <c r="P4" s="204" t="s">
        <v>40</v>
      </c>
      <c r="Q4" s="204"/>
      <c r="R4" s="204"/>
      <c r="T4" s="121"/>
      <c r="AC4" s="130"/>
    </row>
    <row r="5" spans="1:31" s="2" customFormat="1" ht="20.100000000000001" customHeight="1" x14ac:dyDescent="0.25">
      <c r="A5" s="206" t="s">
        <v>41</v>
      </c>
      <c r="B5" s="207"/>
      <c r="C5" s="207"/>
      <c r="D5" s="206"/>
      <c r="E5" s="206"/>
      <c r="F5" s="208" t="s">
        <v>42</v>
      </c>
      <c r="G5" s="206"/>
      <c r="H5" s="206"/>
      <c r="I5" s="208"/>
      <c r="J5" s="206"/>
      <c r="K5" s="206"/>
      <c r="L5" s="206"/>
      <c r="M5" s="33"/>
      <c r="N5" s="204" t="s">
        <v>43</v>
      </c>
      <c r="O5" s="204"/>
      <c r="P5" s="204" t="s">
        <v>31</v>
      </c>
      <c r="Q5" s="204"/>
      <c r="R5" s="204"/>
      <c r="S5" s="212" t="s">
        <v>420</v>
      </c>
      <c r="T5" s="213"/>
      <c r="U5" s="212"/>
      <c r="V5" s="212"/>
      <c r="W5" s="212"/>
      <c r="X5" s="212"/>
      <c r="Y5" s="212"/>
      <c r="Z5" s="212"/>
      <c r="AA5" s="212"/>
      <c r="AB5" s="212"/>
      <c r="AC5" s="214" t="s">
        <v>421</v>
      </c>
      <c r="AD5" s="214"/>
      <c r="AE5" s="215"/>
    </row>
    <row r="6" spans="1:31" s="3" customFormat="1" ht="27.6" customHeight="1" x14ac:dyDescent="0.25">
      <c r="A6" s="34" t="s">
        <v>44</v>
      </c>
      <c r="B6" s="14" t="s">
        <v>45</v>
      </c>
      <c r="C6" s="14" t="s">
        <v>46</v>
      </c>
      <c r="D6" s="15" t="s">
        <v>47</v>
      </c>
      <c r="E6" s="15" t="s">
        <v>48</v>
      </c>
      <c r="F6" s="15" t="s">
        <v>49</v>
      </c>
      <c r="G6" s="15" t="s">
        <v>50</v>
      </c>
      <c r="H6" s="16" t="s">
        <v>51</v>
      </c>
      <c r="I6" s="16" t="s">
        <v>52</v>
      </c>
      <c r="J6" s="15" t="s">
        <v>53</v>
      </c>
      <c r="K6" s="15" t="s">
        <v>422</v>
      </c>
      <c r="L6" s="24" t="s">
        <v>54</v>
      </c>
      <c r="M6" s="100" t="s">
        <v>55</v>
      </c>
      <c r="N6" s="24" t="s">
        <v>423</v>
      </c>
      <c r="O6" s="24" t="s">
        <v>57</v>
      </c>
      <c r="P6" s="25" t="s">
        <v>58</v>
      </c>
      <c r="Q6" s="25" t="s">
        <v>59</v>
      </c>
      <c r="R6" s="25" t="s">
        <v>14</v>
      </c>
      <c r="S6" s="25" t="s">
        <v>60</v>
      </c>
      <c r="T6" s="122" t="s">
        <v>424</v>
      </c>
      <c r="U6" s="25" t="s">
        <v>61</v>
      </c>
      <c r="V6" s="25" t="s">
        <v>64</v>
      </c>
      <c r="W6" s="25" t="s">
        <v>63</v>
      </c>
      <c r="X6" s="25" t="s">
        <v>64</v>
      </c>
      <c r="Y6" s="25" t="s">
        <v>425</v>
      </c>
      <c r="Z6" s="25" t="s">
        <v>64</v>
      </c>
      <c r="AA6" s="25" t="s">
        <v>426</v>
      </c>
      <c r="AB6" s="25" t="s">
        <v>64</v>
      </c>
      <c r="AC6" s="27" t="s">
        <v>427</v>
      </c>
      <c r="AD6" s="27" t="s">
        <v>428</v>
      </c>
      <c r="AE6" s="27" t="s">
        <v>429</v>
      </c>
    </row>
    <row r="7" spans="1:31" s="47" customFormat="1" ht="33.9" customHeight="1" x14ac:dyDescent="0.25">
      <c r="A7" s="54">
        <f t="shared" ref="A7:A12" si="0">ROW()-7</f>
        <v>0</v>
      </c>
      <c r="B7" s="55" t="s">
        <v>112</v>
      </c>
      <c r="C7" s="56" t="s">
        <v>112</v>
      </c>
      <c r="D7" s="57" t="s">
        <v>113</v>
      </c>
      <c r="E7" s="57" t="s">
        <v>114</v>
      </c>
      <c r="F7" s="58" t="s">
        <v>67</v>
      </c>
      <c r="G7" s="59"/>
      <c r="H7" s="60" t="s">
        <v>115</v>
      </c>
      <c r="I7" s="101" t="s">
        <v>116</v>
      </c>
      <c r="J7" s="62"/>
      <c r="K7" s="62" t="s">
        <v>131</v>
      </c>
      <c r="L7" s="102" t="s">
        <v>70</v>
      </c>
      <c r="M7" s="102" t="str">
        <f>VLOOKUP(C7,[5]外购件开发申请单!$C$8:$L$148,10,0)</f>
        <v>刘志富</v>
      </c>
      <c r="N7" s="102" t="s">
        <v>430</v>
      </c>
      <c r="O7" s="54">
        <v>1</v>
      </c>
      <c r="P7" s="54">
        <f>30000*O7</f>
        <v>30000</v>
      </c>
      <c r="Q7" s="54" t="s">
        <v>72</v>
      </c>
      <c r="R7" s="54"/>
      <c r="S7" s="123" t="s">
        <v>117</v>
      </c>
      <c r="T7" s="124">
        <v>0.504</v>
      </c>
      <c r="U7" s="102" t="s">
        <v>118</v>
      </c>
      <c r="V7" s="123">
        <v>0.95</v>
      </c>
      <c r="W7" s="123" t="s">
        <v>431</v>
      </c>
      <c r="X7" s="123" t="s">
        <v>432</v>
      </c>
      <c r="Y7" s="123" t="s">
        <v>433</v>
      </c>
      <c r="Z7" s="123" t="s">
        <v>434</v>
      </c>
      <c r="AA7" s="123"/>
      <c r="AB7" s="123"/>
      <c r="AC7" s="123" t="s">
        <v>118</v>
      </c>
      <c r="AD7" s="131" t="s">
        <v>435</v>
      </c>
      <c r="AE7" s="123"/>
    </row>
    <row r="8" spans="1:31" s="47" customFormat="1" ht="33.9" customHeight="1" x14ac:dyDescent="0.25">
      <c r="A8" s="54">
        <f t="shared" si="0"/>
        <v>1</v>
      </c>
      <c r="B8" s="55" t="s">
        <v>119</v>
      </c>
      <c r="C8" s="56" t="s">
        <v>119</v>
      </c>
      <c r="D8" s="57" t="s">
        <v>120</v>
      </c>
      <c r="E8" s="57" t="s">
        <v>114</v>
      </c>
      <c r="F8" s="58" t="s">
        <v>67</v>
      </c>
      <c r="G8" s="59"/>
      <c r="H8" s="60" t="s">
        <v>115</v>
      </c>
      <c r="I8" s="101" t="s">
        <v>116</v>
      </c>
      <c r="J8" s="62"/>
      <c r="K8" s="62" t="s">
        <v>131</v>
      </c>
      <c r="L8" s="102" t="s">
        <v>70</v>
      </c>
      <c r="M8" s="102" t="str">
        <f>VLOOKUP(C8,[5]外购件开发申请单!$C$8:$L$148,10,0)</f>
        <v>刘志富</v>
      </c>
      <c r="N8" s="102" t="s">
        <v>430</v>
      </c>
      <c r="O8" s="54">
        <v>1</v>
      </c>
      <c r="P8" s="54">
        <f t="shared" ref="P8:P71" si="1">30000*O8</f>
        <v>30000</v>
      </c>
      <c r="Q8" s="54" t="s">
        <v>72</v>
      </c>
      <c r="R8" s="54"/>
      <c r="S8" s="123" t="s">
        <v>117</v>
      </c>
      <c r="T8" s="124">
        <v>0.46400000000000002</v>
      </c>
      <c r="U8" s="102" t="s">
        <v>118</v>
      </c>
      <c r="V8" s="123">
        <v>0.93</v>
      </c>
      <c r="W8" s="123" t="s">
        <v>431</v>
      </c>
      <c r="X8" s="123" t="s">
        <v>432</v>
      </c>
      <c r="Y8" s="123" t="s">
        <v>433</v>
      </c>
      <c r="Z8" s="123" t="s">
        <v>434</v>
      </c>
      <c r="AA8" s="123"/>
      <c r="AB8" s="123"/>
      <c r="AC8" s="123" t="s">
        <v>118</v>
      </c>
      <c r="AD8" s="131" t="s">
        <v>435</v>
      </c>
      <c r="AE8" s="123"/>
    </row>
    <row r="9" spans="1:31" s="47" customFormat="1" ht="33.75" customHeight="1" x14ac:dyDescent="0.25">
      <c r="A9" s="54">
        <f t="shared" si="0"/>
        <v>2</v>
      </c>
      <c r="B9" s="56" t="s">
        <v>139</v>
      </c>
      <c r="C9" s="56" t="s">
        <v>139</v>
      </c>
      <c r="D9" s="61" t="s">
        <v>140</v>
      </c>
      <c r="E9" s="57" t="s">
        <v>141</v>
      </c>
      <c r="F9" s="58" t="s">
        <v>67</v>
      </c>
      <c r="G9" s="59"/>
      <c r="H9" s="62" t="s">
        <v>68</v>
      </c>
      <c r="I9" s="62" t="s">
        <v>69</v>
      </c>
      <c r="J9" s="62" t="s">
        <v>105</v>
      </c>
      <c r="K9" s="62" t="s">
        <v>131</v>
      </c>
      <c r="L9" s="102" t="s">
        <v>70</v>
      </c>
      <c r="M9" s="102" t="str">
        <f>VLOOKUP(C9,[5]外购件开发申请单!$C$8:$L$148,10,0)</f>
        <v>刘志富</v>
      </c>
      <c r="N9" s="102" t="s">
        <v>430</v>
      </c>
      <c r="O9" s="54">
        <v>1</v>
      </c>
      <c r="P9" s="54">
        <f t="shared" si="1"/>
        <v>30000</v>
      </c>
      <c r="Q9" s="54" t="s">
        <v>72</v>
      </c>
      <c r="R9" s="54"/>
      <c r="S9" s="123" t="s">
        <v>117</v>
      </c>
      <c r="T9" s="124">
        <v>26.622</v>
      </c>
      <c r="U9" s="102" t="s">
        <v>118</v>
      </c>
      <c r="V9" s="123">
        <v>26.3</v>
      </c>
      <c r="W9" s="123" t="s">
        <v>431</v>
      </c>
      <c r="X9" s="123" t="s">
        <v>432</v>
      </c>
      <c r="Y9" s="123" t="s">
        <v>433</v>
      </c>
      <c r="Z9" s="123" t="s">
        <v>434</v>
      </c>
      <c r="AA9" s="123"/>
      <c r="AB9" s="123"/>
      <c r="AC9" s="123" t="s">
        <v>118</v>
      </c>
      <c r="AD9" s="131" t="s">
        <v>435</v>
      </c>
      <c r="AE9" s="123"/>
    </row>
    <row r="10" spans="1:31" s="48" customFormat="1" ht="33.9" customHeight="1" x14ac:dyDescent="0.25">
      <c r="A10" s="54">
        <f t="shared" si="0"/>
        <v>3</v>
      </c>
      <c r="B10" s="63" t="s">
        <v>142</v>
      </c>
      <c r="C10" s="63" t="s">
        <v>142</v>
      </c>
      <c r="D10" s="64" t="s">
        <v>140</v>
      </c>
      <c r="E10" s="54" t="s">
        <v>143</v>
      </c>
      <c r="F10" s="58" t="s">
        <v>67</v>
      </c>
      <c r="G10" s="54"/>
      <c r="H10" s="54" t="s">
        <v>68</v>
      </c>
      <c r="I10" s="54" t="s">
        <v>69</v>
      </c>
      <c r="J10" s="62" t="s">
        <v>105</v>
      </c>
      <c r="K10" s="62" t="s">
        <v>131</v>
      </c>
      <c r="L10" s="102" t="s">
        <v>70</v>
      </c>
      <c r="M10" s="102" t="str">
        <f>VLOOKUP(C10,[5]外购件开发申请单!$C$8:$L$148,10,0)</f>
        <v>刘志富</v>
      </c>
      <c r="N10" s="102" t="s">
        <v>430</v>
      </c>
      <c r="O10" s="54">
        <v>1</v>
      </c>
      <c r="P10" s="54">
        <f t="shared" si="1"/>
        <v>30000</v>
      </c>
      <c r="Q10" s="54" t="s">
        <v>72</v>
      </c>
      <c r="R10" s="54"/>
      <c r="S10" s="123" t="s">
        <v>117</v>
      </c>
      <c r="T10" s="124">
        <v>28.89</v>
      </c>
      <c r="U10" s="102" t="s">
        <v>118</v>
      </c>
      <c r="V10" s="54">
        <v>29.6</v>
      </c>
      <c r="W10" s="123" t="s">
        <v>431</v>
      </c>
      <c r="X10" s="123" t="s">
        <v>432</v>
      </c>
      <c r="Y10" s="123" t="s">
        <v>433</v>
      </c>
      <c r="Z10" s="123" t="s">
        <v>434</v>
      </c>
      <c r="AA10" s="123"/>
      <c r="AB10" s="123"/>
      <c r="AC10" s="123" t="s">
        <v>118</v>
      </c>
      <c r="AD10" s="131" t="s">
        <v>435</v>
      </c>
      <c r="AE10" s="54"/>
    </row>
    <row r="11" spans="1:31" s="49" customFormat="1" ht="33.9" customHeight="1" x14ac:dyDescent="0.25">
      <c r="A11" s="65">
        <f t="shared" si="0"/>
        <v>4</v>
      </c>
      <c r="B11" s="65" t="s">
        <v>152</v>
      </c>
      <c r="C11" s="66" t="s">
        <v>152</v>
      </c>
      <c r="D11" s="65" t="s">
        <v>153</v>
      </c>
      <c r="E11" s="65"/>
      <c r="F11" s="67" t="s">
        <v>67</v>
      </c>
      <c r="G11" s="65"/>
      <c r="H11" s="65" t="s">
        <v>154</v>
      </c>
      <c r="I11" s="65" t="s">
        <v>155</v>
      </c>
      <c r="J11" s="65"/>
      <c r="K11" s="103" t="s">
        <v>131</v>
      </c>
      <c r="L11" s="104" t="s">
        <v>70</v>
      </c>
      <c r="M11" s="104" t="str">
        <f>VLOOKUP(C11,[5]外购件开发申请单!$C$8:$L$148,10,0)</f>
        <v>刘志富</v>
      </c>
      <c r="N11" s="104" t="str">
        <f>VLOOKUP(C11,[5]外购件开发申请单!$C$8:$M$148,11,0)</f>
        <v>常州上锐、北京三浦</v>
      </c>
      <c r="O11" s="65">
        <v>4</v>
      </c>
      <c r="P11" s="65">
        <f t="shared" si="1"/>
        <v>120000</v>
      </c>
      <c r="Q11" s="65" t="s">
        <v>72</v>
      </c>
      <c r="R11" s="65"/>
      <c r="S11" s="125" t="s">
        <v>117</v>
      </c>
      <c r="T11" s="124">
        <v>0.39</v>
      </c>
      <c r="U11" s="65" t="s">
        <v>156</v>
      </c>
      <c r="V11" s="65" t="s">
        <v>436</v>
      </c>
      <c r="W11" s="65" t="s">
        <v>157</v>
      </c>
      <c r="X11" s="65" t="s">
        <v>436</v>
      </c>
      <c r="Y11" s="65" t="s">
        <v>437</v>
      </c>
      <c r="Z11" s="65">
        <v>0.4</v>
      </c>
      <c r="AA11" s="65"/>
      <c r="AB11" s="65"/>
      <c r="AC11" s="65" t="s">
        <v>437</v>
      </c>
      <c r="AD11" s="65"/>
      <c r="AE11" s="65"/>
    </row>
    <row r="12" spans="1:31" s="47" customFormat="1" ht="33.9" customHeight="1" x14ac:dyDescent="0.25">
      <c r="A12" s="54">
        <f t="shared" si="0"/>
        <v>5</v>
      </c>
      <c r="B12" s="55" t="s">
        <v>185</v>
      </c>
      <c r="C12" s="61" t="s">
        <v>186</v>
      </c>
      <c r="D12" s="57" t="s">
        <v>187</v>
      </c>
      <c r="E12" s="54"/>
      <c r="F12" s="58" t="s">
        <v>67</v>
      </c>
      <c r="G12" s="59"/>
      <c r="H12" s="60" t="s">
        <v>68</v>
      </c>
      <c r="I12" s="101" t="s">
        <v>69</v>
      </c>
      <c r="J12" s="62" t="s">
        <v>105</v>
      </c>
      <c r="K12" s="62" t="s">
        <v>131</v>
      </c>
      <c r="L12" s="102" t="s">
        <v>70</v>
      </c>
      <c r="M12" s="102" t="str">
        <f>VLOOKUP(C12,[5]外购件开发申请单!$C$8:$L$148,10,0)</f>
        <v>刘志富</v>
      </c>
      <c r="N12" s="102" t="s">
        <v>430</v>
      </c>
      <c r="O12" s="54">
        <v>1</v>
      </c>
      <c r="P12" s="54">
        <f t="shared" si="1"/>
        <v>30000</v>
      </c>
      <c r="Q12" s="54" t="s">
        <v>72</v>
      </c>
      <c r="R12" s="54"/>
      <c r="S12" s="123" t="s">
        <v>117</v>
      </c>
      <c r="T12" s="124">
        <v>20.180599999999998</v>
      </c>
      <c r="U12" s="102" t="s">
        <v>118</v>
      </c>
      <c r="V12" s="123">
        <v>27.68</v>
      </c>
      <c r="W12" s="123" t="s">
        <v>431</v>
      </c>
      <c r="X12" s="123" t="s">
        <v>432</v>
      </c>
      <c r="Y12" s="123" t="s">
        <v>433</v>
      </c>
      <c r="Z12" s="123" t="s">
        <v>434</v>
      </c>
      <c r="AA12" s="123"/>
      <c r="AB12" s="123"/>
      <c r="AC12" s="123" t="s">
        <v>118</v>
      </c>
      <c r="AD12" s="131" t="s">
        <v>435</v>
      </c>
      <c r="AE12" s="123"/>
    </row>
    <row r="13" spans="1:31" s="47" customFormat="1" ht="33.9" customHeight="1" x14ac:dyDescent="0.25">
      <c r="A13" s="54">
        <f t="shared" ref="A13:A14" si="2">ROW()-7</f>
        <v>6</v>
      </c>
      <c r="B13" s="55" t="s">
        <v>199</v>
      </c>
      <c r="C13" s="55" t="s">
        <v>199</v>
      </c>
      <c r="D13" s="57" t="s">
        <v>187</v>
      </c>
      <c r="E13" s="54"/>
      <c r="F13" s="58" t="s">
        <v>67</v>
      </c>
      <c r="G13" s="59"/>
      <c r="H13" s="60" t="s">
        <v>68</v>
      </c>
      <c r="I13" s="101" t="s">
        <v>69</v>
      </c>
      <c r="J13" s="62" t="s">
        <v>105</v>
      </c>
      <c r="K13" s="62" t="s">
        <v>131</v>
      </c>
      <c r="L13" s="102" t="s">
        <v>70</v>
      </c>
      <c r="M13" s="102" t="str">
        <f>VLOOKUP(C13,[5]外购件开发申请单!$C$8:$L$148,10,0)</f>
        <v>刘志富</v>
      </c>
      <c r="N13" s="102" t="s">
        <v>430</v>
      </c>
      <c r="O13" s="54">
        <v>1</v>
      </c>
      <c r="P13" s="54">
        <f t="shared" si="1"/>
        <v>30000</v>
      </c>
      <c r="Q13" s="54" t="s">
        <v>72</v>
      </c>
      <c r="R13" s="54"/>
      <c r="S13" s="123" t="s">
        <v>117</v>
      </c>
      <c r="T13" s="124">
        <v>16.521000000000001</v>
      </c>
      <c r="U13" s="102" t="s">
        <v>118</v>
      </c>
      <c r="V13" s="123">
        <v>25.83</v>
      </c>
      <c r="W13" s="123" t="s">
        <v>431</v>
      </c>
      <c r="X13" s="123" t="s">
        <v>432</v>
      </c>
      <c r="Y13" s="123" t="s">
        <v>433</v>
      </c>
      <c r="Z13" s="123" t="s">
        <v>434</v>
      </c>
      <c r="AA13" s="123"/>
      <c r="AB13" s="123"/>
      <c r="AC13" s="123" t="s">
        <v>118</v>
      </c>
      <c r="AD13" s="131" t="s">
        <v>435</v>
      </c>
      <c r="AE13" s="123"/>
    </row>
    <row r="14" spans="1:31" s="47" customFormat="1" ht="33.9" customHeight="1" x14ac:dyDescent="0.25">
      <c r="A14" s="54">
        <f t="shared" si="2"/>
        <v>7</v>
      </c>
      <c r="B14" s="55" t="s">
        <v>200</v>
      </c>
      <c r="C14" s="55" t="s">
        <v>200</v>
      </c>
      <c r="D14" s="57" t="s">
        <v>201</v>
      </c>
      <c r="E14" s="54"/>
      <c r="F14" s="58" t="s">
        <v>67</v>
      </c>
      <c r="G14" s="59"/>
      <c r="H14" s="60" t="s">
        <v>68</v>
      </c>
      <c r="I14" s="105" t="s">
        <v>69</v>
      </c>
      <c r="J14" s="62"/>
      <c r="K14" s="62" t="s">
        <v>131</v>
      </c>
      <c r="L14" s="102" t="s">
        <v>70</v>
      </c>
      <c r="M14" s="102" t="str">
        <f>VLOOKUP(C14,[5]外购件开发申请单!$C$8:$L$148,10,0)</f>
        <v>刘志富</v>
      </c>
      <c r="N14" s="102" t="s">
        <v>430</v>
      </c>
      <c r="O14" s="54">
        <v>1</v>
      </c>
      <c r="P14" s="54">
        <f t="shared" si="1"/>
        <v>30000</v>
      </c>
      <c r="Q14" s="54" t="s">
        <v>72</v>
      </c>
      <c r="R14" s="54" t="s">
        <v>202</v>
      </c>
      <c r="S14" s="123" t="s">
        <v>117</v>
      </c>
      <c r="T14" s="124">
        <v>4.305250944</v>
      </c>
      <c r="U14" s="102" t="s">
        <v>118</v>
      </c>
      <c r="V14" s="123">
        <v>8.11</v>
      </c>
      <c r="W14" s="123" t="s">
        <v>431</v>
      </c>
      <c r="X14" s="123" t="s">
        <v>432</v>
      </c>
      <c r="Y14" s="123" t="s">
        <v>433</v>
      </c>
      <c r="Z14" s="123" t="s">
        <v>434</v>
      </c>
      <c r="AA14" s="123"/>
      <c r="AB14" s="123"/>
      <c r="AC14" s="123" t="s">
        <v>118</v>
      </c>
      <c r="AD14" s="131" t="s">
        <v>435</v>
      </c>
      <c r="AE14" s="123"/>
    </row>
    <row r="15" spans="1:31" s="50" customFormat="1" ht="33.9" customHeight="1" x14ac:dyDescent="0.25">
      <c r="A15" s="68">
        <f t="shared" ref="A15:A47" si="3">ROW()-7</f>
        <v>8</v>
      </c>
      <c r="B15" s="69" t="s">
        <v>205</v>
      </c>
      <c r="C15" s="69" t="s">
        <v>205</v>
      </c>
      <c r="D15" s="70" t="s">
        <v>206</v>
      </c>
      <c r="E15" s="68"/>
      <c r="F15" s="71" t="s">
        <v>67</v>
      </c>
      <c r="G15" s="72"/>
      <c r="H15" s="73" t="s">
        <v>68</v>
      </c>
      <c r="I15" s="106" t="s">
        <v>69</v>
      </c>
      <c r="J15" s="107" t="s">
        <v>105</v>
      </c>
      <c r="K15" s="107" t="s">
        <v>131</v>
      </c>
      <c r="L15" s="108" t="s">
        <v>438</v>
      </c>
      <c r="M15" s="108" t="str">
        <f>VLOOKUP(C15,[5]外购件开发申请单!$C$8:$L$148,10,0)</f>
        <v>刘志富</v>
      </c>
      <c r="N15" s="108"/>
      <c r="O15" s="68">
        <v>1</v>
      </c>
      <c r="P15" s="68">
        <f t="shared" si="1"/>
        <v>30000</v>
      </c>
      <c r="Q15" s="68" t="s">
        <v>72</v>
      </c>
      <c r="R15" s="68" t="s">
        <v>202</v>
      </c>
      <c r="S15" s="126" t="s">
        <v>439</v>
      </c>
      <c r="T15" s="124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</row>
    <row r="16" spans="1:31" s="51" customFormat="1" ht="33.9" customHeight="1" x14ac:dyDescent="0.25">
      <c r="A16" s="199" t="s">
        <v>208</v>
      </c>
      <c r="B16" s="75"/>
      <c r="C16" s="75" t="s">
        <v>209</v>
      </c>
      <c r="D16" s="76" t="s">
        <v>210</v>
      </c>
      <c r="E16" s="74"/>
      <c r="F16" s="77" t="s">
        <v>67</v>
      </c>
      <c r="G16" s="78"/>
      <c r="H16" s="79"/>
      <c r="I16" s="109" t="s">
        <v>211</v>
      </c>
      <c r="J16" s="110"/>
      <c r="K16" s="110" t="s">
        <v>131</v>
      </c>
      <c r="L16" s="111" t="s">
        <v>438</v>
      </c>
      <c r="M16" s="111" t="s">
        <v>212</v>
      </c>
      <c r="N16" s="111" t="s">
        <v>440</v>
      </c>
      <c r="O16" s="74">
        <v>1</v>
      </c>
      <c r="P16" s="74">
        <f t="shared" si="1"/>
        <v>30000</v>
      </c>
      <c r="Q16" s="74"/>
      <c r="R16" s="74"/>
      <c r="S16" s="127" t="s">
        <v>441</v>
      </c>
      <c r="T16" s="124"/>
      <c r="U16" s="127" t="s">
        <v>442</v>
      </c>
      <c r="V16" s="127" t="s">
        <v>432</v>
      </c>
      <c r="W16" s="127" t="s">
        <v>213</v>
      </c>
      <c r="X16" s="127">
        <v>165000</v>
      </c>
      <c r="Y16" s="127"/>
      <c r="Z16" s="127"/>
      <c r="AA16" s="127"/>
      <c r="AB16" s="127"/>
      <c r="AC16" s="127" t="s">
        <v>443</v>
      </c>
      <c r="AD16" s="132" t="s">
        <v>444</v>
      </c>
      <c r="AE16" s="127" t="s">
        <v>445</v>
      </c>
    </row>
    <row r="17" spans="1:31" s="51" customFormat="1" ht="33.9" customHeight="1" x14ac:dyDescent="0.25">
      <c r="A17" s="199" t="s">
        <v>214</v>
      </c>
      <c r="B17" s="75"/>
      <c r="C17" s="75" t="s">
        <v>215</v>
      </c>
      <c r="D17" s="76" t="s">
        <v>216</v>
      </c>
      <c r="E17" s="74"/>
      <c r="F17" s="77" t="s">
        <v>67</v>
      </c>
      <c r="G17" s="78"/>
      <c r="H17" s="79"/>
      <c r="I17" s="109" t="s">
        <v>217</v>
      </c>
      <c r="J17" s="110"/>
      <c r="K17" s="110" t="s">
        <v>131</v>
      </c>
      <c r="L17" s="111" t="s">
        <v>438</v>
      </c>
      <c r="M17" s="111" t="s">
        <v>212</v>
      </c>
      <c r="N17" s="111" t="s">
        <v>440</v>
      </c>
      <c r="O17" s="74">
        <v>1</v>
      </c>
      <c r="P17" s="74">
        <f t="shared" si="1"/>
        <v>30000</v>
      </c>
      <c r="Q17" s="74"/>
      <c r="R17" s="74"/>
      <c r="S17" s="127" t="s">
        <v>441</v>
      </c>
      <c r="T17" s="124"/>
      <c r="U17" s="127" t="s">
        <v>442</v>
      </c>
      <c r="V17" s="127" t="s">
        <v>432</v>
      </c>
      <c r="W17" s="127" t="s">
        <v>213</v>
      </c>
      <c r="X17" s="127">
        <v>85000</v>
      </c>
      <c r="Y17" s="127"/>
      <c r="Z17" s="127"/>
      <c r="AA17" s="127"/>
      <c r="AB17" s="127"/>
      <c r="AC17" s="127" t="s">
        <v>443</v>
      </c>
      <c r="AD17" s="132" t="s">
        <v>444</v>
      </c>
      <c r="AE17" s="127" t="s">
        <v>445</v>
      </c>
    </row>
    <row r="18" spans="1:31" s="50" customFormat="1" ht="33.9" customHeight="1" x14ac:dyDescent="0.25">
      <c r="A18" s="68"/>
      <c r="B18" s="69"/>
      <c r="C18" s="69" t="s">
        <v>446</v>
      </c>
      <c r="D18" s="70" t="s">
        <v>447</v>
      </c>
      <c r="E18" s="68" t="s">
        <v>448</v>
      </c>
      <c r="F18" s="71" t="s">
        <v>67</v>
      </c>
      <c r="G18" s="72"/>
      <c r="H18" s="73"/>
      <c r="I18" s="106"/>
      <c r="J18" s="107"/>
      <c r="K18" s="108" t="s">
        <v>449</v>
      </c>
      <c r="L18" s="108" t="s">
        <v>70</v>
      </c>
      <c r="M18" s="108" t="s">
        <v>212</v>
      </c>
      <c r="N18" s="108"/>
      <c r="O18" s="68">
        <v>2</v>
      </c>
      <c r="P18" s="68">
        <f t="shared" si="1"/>
        <v>60000</v>
      </c>
      <c r="Q18" s="68"/>
      <c r="R18" s="68"/>
      <c r="S18" s="126" t="s">
        <v>117</v>
      </c>
      <c r="T18" s="124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</row>
    <row r="19" spans="1:31" s="52" customFormat="1" ht="33.9" customHeight="1" x14ac:dyDescent="0.25">
      <c r="A19" s="65"/>
      <c r="B19" s="80"/>
      <c r="C19" s="80" t="s">
        <v>450</v>
      </c>
      <c r="D19" s="81" t="s">
        <v>451</v>
      </c>
      <c r="E19" s="65" t="s">
        <v>452</v>
      </c>
      <c r="F19" s="67"/>
      <c r="G19" s="82"/>
      <c r="H19" s="83"/>
      <c r="I19" s="112"/>
      <c r="J19" s="103"/>
      <c r="K19" s="103" t="s">
        <v>131</v>
      </c>
      <c r="L19" s="104" t="s">
        <v>70</v>
      </c>
      <c r="M19" s="104" t="s">
        <v>212</v>
      </c>
      <c r="N19" s="104" t="s">
        <v>397</v>
      </c>
      <c r="O19" s="65">
        <v>1</v>
      </c>
      <c r="P19" s="65">
        <f t="shared" si="1"/>
        <v>30000</v>
      </c>
      <c r="Q19" s="65"/>
      <c r="R19" s="65"/>
      <c r="S19" s="125" t="s">
        <v>117</v>
      </c>
      <c r="T19" s="124">
        <v>0.15</v>
      </c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</row>
    <row r="20" spans="1:31" s="50" customFormat="1" ht="33.9" customHeight="1" x14ac:dyDescent="0.25">
      <c r="A20" s="68">
        <f t="shared" si="3"/>
        <v>13</v>
      </c>
      <c r="B20" s="69" t="s">
        <v>218</v>
      </c>
      <c r="C20" s="69" t="s">
        <v>218</v>
      </c>
      <c r="D20" s="84" t="s">
        <v>219</v>
      </c>
      <c r="E20" s="68" t="s">
        <v>220</v>
      </c>
      <c r="F20" s="71" t="s">
        <v>67</v>
      </c>
      <c r="G20" s="72"/>
      <c r="H20" s="73" t="s">
        <v>68</v>
      </c>
      <c r="I20" s="106" t="s">
        <v>69</v>
      </c>
      <c r="J20" s="107"/>
      <c r="K20" s="107" t="s">
        <v>131</v>
      </c>
      <c r="L20" s="108" t="s">
        <v>70</v>
      </c>
      <c r="M20" s="108" t="str">
        <f>VLOOKUP(C20,[5]外购件开发申请单!$C$8:$L$148,10,0)</f>
        <v>刘志富</v>
      </c>
      <c r="N20" s="108" t="str">
        <f>VLOOKUP(C20,[5]外购件开发申请单!$C$8:$M$148,11,0)</f>
        <v>文安恒德，航天宏达，沧州智凯，成卓，鑫昌</v>
      </c>
      <c r="O20" s="68">
        <v>1</v>
      </c>
      <c r="P20" s="68">
        <f t="shared" si="1"/>
        <v>30000</v>
      </c>
      <c r="Q20" s="68" t="s">
        <v>72</v>
      </c>
      <c r="R20" s="68" t="s">
        <v>202</v>
      </c>
      <c r="S20" s="126" t="s">
        <v>439</v>
      </c>
      <c r="T20" s="124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</row>
    <row r="21" spans="1:31" s="51" customFormat="1" ht="33.9" customHeight="1" x14ac:dyDescent="0.25">
      <c r="A21" s="74"/>
      <c r="B21" s="75"/>
      <c r="C21" s="75" t="s">
        <v>453</v>
      </c>
      <c r="D21" s="85" t="s">
        <v>454</v>
      </c>
      <c r="E21" s="74"/>
      <c r="F21" s="77" t="s">
        <v>67</v>
      </c>
      <c r="G21" s="78"/>
      <c r="H21" s="79"/>
      <c r="I21" s="109" t="s">
        <v>323</v>
      </c>
      <c r="J21" s="110"/>
      <c r="K21" s="110" t="s">
        <v>131</v>
      </c>
      <c r="L21" s="111" t="s">
        <v>70</v>
      </c>
      <c r="M21" s="111" t="s">
        <v>212</v>
      </c>
      <c r="N21" s="111" t="s">
        <v>440</v>
      </c>
      <c r="O21" s="74">
        <v>1</v>
      </c>
      <c r="P21" s="74">
        <f t="shared" si="1"/>
        <v>30000</v>
      </c>
      <c r="Q21" s="74"/>
      <c r="R21" s="74"/>
      <c r="S21" s="127" t="s">
        <v>441</v>
      </c>
      <c r="T21" s="124"/>
      <c r="U21" s="127" t="s">
        <v>442</v>
      </c>
      <c r="V21" s="127">
        <f>26000/1.03</f>
        <v>25242.718446601943</v>
      </c>
      <c r="W21" s="127" t="s">
        <v>213</v>
      </c>
      <c r="X21" s="127">
        <v>65000</v>
      </c>
      <c r="Y21" s="127"/>
      <c r="Z21" s="127"/>
      <c r="AA21" s="127"/>
      <c r="AB21" s="127"/>
      <c r="AC21" s="127" t="s">
        <v>442</v>
      </c>
      <c r="AD21" s="132" t="s">
        <v>444</v>
      </c>
      <c r="AE21" s="127" t="s">
        <v>455</v>
      </c>
    </row>
    <row r="22" spans="1:31" s="50" customFormat="1" ht="33.9" customHeight="1" x14ac:dyDescent="0.25">
      <c r="A22" s="68"/>
      <c r="B22" s="69"/>
      <c r="C22" s="69" t="s">
        <v>456</v>
      </c>
      <c r="D22" s="84" t="s">
        <v>447</v>
      </c>
      <c r="E22" s="68"/>
      <c r="F22" s="71" t="s">
        <v>67</v>
      </c>
      <c r="G22" s="72"/>
      <c r="H22" s="73"/>
      <c r="I22" s="106" t="s">
        <v>457</v>
      </c>
      <c r="J22" s="107"/>
      <c r="K22" s="107" t="s">
        <v>449</v>
      </c>
      <c r="L22" s="108" t="s">
        <v>70</v>
      </c>
      <c r="M22" s="108" t="s">
        <v>212</v>
      </c>
      <c r="N22" s="108"/>
      <c r="O22" s="68">
        <v>1</v>
      </c>
      <c r="P22" s="68">
        <f t="shared" si="1"/>
        <v>30000</v>
      </c>
      <c r="Q22" s="68"/>
      <c r="R22" s="68"/>
      <c r="S22" s="126" t="s">
        <v>117</v>
      </c>
      <c r="T22" s="124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</row>
    <row r="23" spans="1:31" s="50" customFormat="1" ht="33.9" customHeight="1" x14ac:dyDescent="0.25">
      <c r="A23" s="68">
        <f t="shared" si="3"/>
        <v>16</v>
      </c>
      <c r="B23" s="69" t="s">
        <v>221</v>
      </c>
      <c r="C23" s="69" t="s">
        <v>221</v>
      </c>
      <c r="D23" s="84" t="s">
        <v>222</v>
      </c>
      <c r="E23" s="68" t="s">
        <v>220</v>
      </c>
      <c r="F23" s="71" t="s">
        <v>67</v>
      </c>
      <c r="G23" s="72"/>
      <c r="H23" s="73" t="s">
        <v>68</v>
      </c>
      <c r="I23" s="106" t="s">
        <v>69</v>
      </c>
      <c r="J23" s="107"/>
      <c r="K23" s="107" t="s">
        <v>131</v>
      </c>
      <c r="L23" s="108" t="s">
        <v>70</v>
      </c>
      <c r="M23" s="108" t="str">
        <f>VLOOKUP(C23,[5]外购件开发申请单!$C$8:$L$148,10,0)</f>
        <v>刘志富</v>
      </c>
      <c r="N23" s="108" t="str">
        <f>VLOOKUP(C23,[5]外购件开发申请单!$C$8:$M$148,11,0)</f>
        <v>文安恒德，航天宏达，沧州智凯，成卓，鑫昌</v>
      </c>
      <c r="O23" s="68">
        <v>1</v>
      </c>
      <c r="P23" s="68">
        <f t="shared" si="1"/>
        <v>30000</v>
      </c>
      <c r="Q23" s="68" t="s">
        <v>72</v>
      </c>
      <c r="R23" s="68" t="s">
        <v>202</v>
      </c>
      <c r="S23" s="126" t="s">
        <v>439</v>
      </c>
      <c r="T23" s="124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</row>
    <row r="24" spans="1:31" s="51" customFormat="1" ht="33.9" customHeight="1" x14ac:dyDescent="0.25">
      <c r="A24" s="74"/>
      <c r="B24" s="75"/>
      <c r="C24" s="75" t="s">
        <v>458</v>
      </c>
      <c r="D24" s="85" t="s">
        <v>459</v>
      </c>
      <c r="E24" s="74"/>
      <c r="F24" s="77"/>
      <c r="G24" s="78"/>
      <c r="H24" s="79"/>
      <c r="I24" s="109" t="s">
        <v>323</v>
      </c>
      <c r="J24" s="110"/>
      <c r="K24" s="110" t="s">
        <v>131</v>
      </c>
      <c r="L24" s="111" t="s">
        <v>70</v>
      </c>
      <c r="M24" s="111" t="s">
        <v>212</v>
      </c>
      <c r="N24" s="111" t="s">
        <v>440</v>
      </c>
      <c r="O24" s="74">
        <v>1</v>
      </c>
      <c r="P24" s="74">
        <f t="shared" si="1"/>
        <v>30000</v>
      </c>
      <c r="Q24" s="74"/>
      <c r="R24" s="74"/>
      <c r="S24" s="127" t="s">
        <v>441</v>
      </c>
      <c r="T24" s="124"/>
      <c r="U24" s="127" t="s">
        <v>442</v>
      </c>
      <c r="V24" s="127">
        <f>18000/1.03</f>
        <v>17475.728155339806</v>
      </c>
      <c r="W24" s="127" t="s">
        <v>213</v>
      </c>
      <c r="X24" s="127">
        <v>50000</v>
      </c>
      <c r="Y24" s="127"/>
      <c r="Z24" s="127"/>
      <c r="AA24" s="127"/>
      <c r="AB24" s="127"/>
      <c r="AC24" s="127" t="s">
        <v>442</v>
      </c>
      <c r="AD24" s="132" t="s">
        <v>444</v>
      </c>
      <c r="AE24" s="127" t="s">
        <v>455</v>
      </c>
    </row>
    <row r="25" spans="1:31" s="50" customFormat="1" ht="33.9" customHeight="1" x14ac:dyDescent="0.25">
      <c r="A25" s="68"/>
      <c r="B25" s="69"/>
      <c r="C25" s="69" t="s">
        <v>456</v>
      </c>
      <c r="D25" s="84" t="s">
        <v>447</v>
      </c>
      <c r="E25" s="68"/>
      <c r="F25" s="71" t="s">
        <v>67</v>
      </c>
      <c r="G25" s="72"/>
      <c r="H25" s="73"/>
      <c r="I25" s="106" t="s">
        <v>457</v>
      </c>
      <c r="J25" s="107"/>
      <c r="K25" s="107" t="s">
        <v>449</v>
      </c>
      <c r="L25" s="108" t="s">
        <v>70</v>
      </c>
      <c r="M25" s="108" t="s">
        <v>212</v>
      </c>
      <c r="N25" s="108"/>
      <c r="O25" s="68">
        <v>1</v>
      </c>
      <c r="P25" s="68">
        <f t="shared" si="1"/>
        <v>30000</v>
      </c>
      <c r="Q25" s="68"/>
      <c r="R25" s="68"/>
      <c r="S25" s="126" t="s">
        <v>117</v>
      </c>
      <c r="T25" s="124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</row>
    <row r="26" spans="1:31" s="50" customFormat="1" ht="33.9" customHeight="1" x14ac:dyDescent="0.25">
      <c r="A26" s="68">
        <f t="shared" si="3"/>
        <v>19</v>
      </c>
      <c r="B26" s="69" t="s">
        <v>223</v>
      </c>
      <c r="C26" s="69" t="s">
        <v>223</v>
      </c>
      <c r="D26" s="84" t="s">
        <v>224</v>
      </c>
      <c r="E26" s="68" t="s">
        <v>220</v>
      </c>
      <c r="F26" s="71" t="s">
        <v>67</v>
      </c>
      <c r="G26" s="72"/>
      <c r="H26" s="73" t="s">
        <v>68</v>
      </c>
      <c r="I26" s="106" t="s">
        <v>69</v>
      </c>
      <c r="J26" s="107"/>
      <c r="K26" s="107" t="s">
        <v>131</v>
      </c>
      <c r="L26" s="108" t="s">
        <v>70</v>
      </c>
      <c r="M26" s="108" t="str">
        <f>VLOOKUP(C26,[5]外购件开发申请单!$C$8:$L$148,10,0)</f>
        <v>刘志富</v>
      </c>
      <c r="N26" s="108" t="str">
        <f>VLOOKUP(C26,[5]外购件开发申请单!$C$8:$M$148,11,0)</f>
        <v>文安恒德，航天宏达，沧州智凯，成卓，鑫昌</v>
      </c>
      <c r="O26" s="68">
        <v>1</v>
      </c>
      <c r="P26" s="68">
        <f t="shared" si="1"/>
        <v>30000</v>
      </c>
      <c r="Q26" s="68" t="s">
        <v>72</v>
      </c>
      <c r="R26" s="68" t="s">
        <v>202</v>
      </c>
      <c r="S26" s="126" t="s">
        <v>439</v>
      </c>
      <c r="T26" s="124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</row>
    <row r="27" spans="1:31" s="51" customFormat="1" ht="33.9" customHeight="1" x14ac:dyDescent="0.25">
      <c r="A27" s="74"/>
      <c r="B27" s="75"/>
      <c r="C27" s="75" t="s">
        <v>460</v>
      </c>
      <c r="D27" s="85" t="s">
        <v>461</v>
      </c>
      <c r="E27" s="74"/>
      <c r="F27" s="77" t="s">
        <v>67</v>
      </c>
      <c r="G27" s="78"/>
      <c r="H27" s="79"/>
      <c r="I27" s="109"/>
      <c r="J27" s="110"/>
      <c r="K27" s="110" t="s">
        <v>131</v>
      </c>
      <c r="L27" s="111" t="s">
        <v>70</v>
      </c>
      <c r="M27" s="111" t="s">
        <v>212</v>
      </c>
      <c r="N27" s="111" t="s">
        <v>440</v>
      </c>
      <c r="O27" s="74">
        <v>1</v>
      </c>
      <c r="P27" s="74">
        <f t="shared" si="1"/>
        <v>30000</v>
      </c>
      <c r="Q27" s="74"/>
      <c r="R27" s="74"/>
      <c r="S27" s="127" t="s">
        <v>441</v>
      </c>
      <c r="T27" s="124"/>
      <c r="U27" s="127" t="s">
        <v>442</v>
      </c>
      <c r="V27" s="127">
        <v>17475.728155339799</v>
      </c>
      <c r="W27" s="127" t="s">
        <v>213</v>
      </c>
      <c r="X27" s="216">
        <v>6500</v>
      </c>
      <c r="Y27" s="127"/>
      <c r="Z27" s="127"/>
      <c r="AA27" s="127"/>
      <c r="AB27" s="127"/>
      <c r="AC27" s="127" t="s">
        <v>442</v>
      </c>
      <c r="AD27" s="132" t="s">
        <v>444</v>
      </c>
      <c r="AE27" s="127" t="s">
        <v>455</v>
      </c>
    </row>
    <row r="28" spans="1:31" s="50" customFormat="1" ht="33.9" customHeight="1" x14ac:dyDescent="0.25">
      <c r="A28" s="68"/>
      <c r="B28" s="69"/>
      <c r="C28" s="69" t="s">
        <v>456</v>
      </c>
      <c r="D28" s="84" t="s">
        <v>447</v>
      </c>
      <c r="E28" s="68"/>
      <c r="F28" s="71" t="s">
        <v>67</v>
      </c>
      <c r="G28" s="72"/>
      <c r="H28" s="73"/>
      <c r="I28" s="106"/>
      <c r="J28" s="107"/>
      <c r="K28" s="107" t="s">
        <v>449</v>
      </c>
      <c r="L28" s="108" t="s">
        <v>70</v>
      </c>
      <c r="M28" s="108" t="s">
        <v>212</v>
      </c>
      <c r="N28" s="108"/>
      <c r="O28" s="68">
        <v>1</v>
      </c>
      <c r="P28" s="68">
        <f t="shared" si="1"/>
        <v>30000</v>
      </c>
      <c r="Q28" s="68"/>
      <c r="R28" s="68"/>
      <c r="S28" s="126" t="s">
        <v>117</v>
      </c>
      <c r="T28" s="124"/>
      <c r="U28" s="126"/>
      <c r="V28" s="126"/>
      <c r="W28" s="126"/>
      <c r="X28" s="217"/>
      <c r="Y28" s="126"/>
      <c r="Z28" s="126"/>
      <c r="AA28" s="126"/>
      <c r="AB28" s="126"/>
      <c r="AC28" s="126"/>
      <c r="AD28" s="126"/>
      <c r="AE28" s="126"/>
    </row>
    <row r="29" spans="1:31" s="50" customFormat="1" ht="33.9" customHeight="1" x14ac:dyDescent="0.25">
      <c r="A29" s="68">
        <f t="shared" si="3"/>
        <v>22</v>
      </c>
      <c r="B29" s="69" t="s">
        <v>225</v>
      </c>
      <c r="C29" s="69" t="s">
        <v>225</v>
      </c>
      <c r="D29" s="84" t="s">
        <v>226</v>
      </c>
      <c r="E29" s="68" t="s">
        <v>220</v>
      </c>
      <c r="F29" s="71" t="s">
        <v>67</v>
      </c>
      <c r="G29" s="72"/>
      <c r="H29" s="73" t="s">
        <v>68</v>
      </c>
      <c r="I29" s="106" t="s">
        <v>69</v>
      </c>
      <c r="J29" s="107"/>
      <c r="K29" s="107" t="s">
        <v>131</v>
      </c>
      <c r="L29" s="108" t="s">
        <v>70</v>
      </c>
      <c r="M29" s="108" t="str">
        <f>VLOOKUP(C29,[5]外购件开发申请单!$C$8:$L$148,10,0)</f>
        <v>刘志富</v>
      </c>
      <c r="N29" s="108"/>
      <c r="O29" s="68">
        <v>1</v>
      </c>
      <c r="P29" s="68">
        <f t="shared" si="1"/>
        <v>30000</v>
      </c>
      <c r="Q29" s="68" t="s">
        <v>72</v>
      </c>
      <c r="R29" s="68" t="s">
        <v>202</v>
      </c>
      <c r="S29" s="126" t="s">
        <v>439</v>
      </c>
      <c r="T29" s="124"/>
      <c r="U29" s="126"/>
      <c r="V29" s="126"/>
      <c r="W29" s="126"/>
      <c r="X29" s="217"/>
      <c r="Y29" s="126"/>
      <c r="Z29" s="126"/>
      <c r="AA29" s="126"/>
      <c r="AB29" s="126"/>
      <c r="AC29" s="126"/>
      <c r="AD29" s="126"/>
      <c r="AE29" s="126"/>
    </row>
    <row r="30" spans="1:31" s="51" customFormat="1" ht="33.9" customHeight="1" x14ac:dyDescent="0.25">
      <c r="A30" s="74"/>
      <c r="B30" s="75"/>
      <c r="C30" s="75" t="s">
        <v>462</v>
      </c>
      <c r="D30" s="85" t="s">
        <v>463</v>
      </c>
      <c r="E30" s="75" t="s">
        <v>131</v>
      </c>
      <c r="F30" s="77" t="s">
        <v>67</v>
      </c>
      <c r="G30" s="86"/>
      <c r="H30" s="87"/>
      <c r="I30" s="109"/>
      <c r="J30" s="110"/>
      <c r="K30" s="110" t="s">
        <v>131</v>
      </c>
      <c r="L30" s="111" t="s">
        <v>70</v>
      </c>
      <c r="M30" s="111" t="s">
        <v>212</v>
      </c>
      <c r="N30" s="111" t="s">
        <v>440</v>
      </c>
      <c r="O30" s="74"/>
      <c r="P30" s="74">
        <f t="shared" si="1"/>
        <v>0</v>
      </c>
      <c r="Q30" s="74"/>
      <c r="R30" s="74"/>
      <c r="S30" s="127" t="s">
        <v>441</v>
      </c>
      <c r="T30" s="124"/>
      <c r="U30" s="127" t="s">
        <v>442</v>
      </c>
      <c r="V30" s="127">
        <v>17475.728155339799</v>
      </c>
      <c r="W30" s="127" t="s">
        <v>213</v>
      </c>
      <c r="X30" s="217"/>
      <c r="Y30" s="127"/>
      <c r="Z30" s="127"/>
      <c r="AA30" s="127"/>
      <c r="AB30" s="127"/>
      <c r="AC30" s="127" t="s">
        <v>442</v>
      </c>
      <c r="AD30" s="132" t="s">
        <v>444</v>
      </c>
      <c r="AE30" s="127" t="s">
        <v>455</v>
      </c>
    </row>
    <row r="31" spans="1:31" s="50" customFormat="1" ht="33.9" customHeight="1" x14ac:dyDescent="0.25">
      <c r="A31" s="68"/>
      <c r="B31" s="69"/>
      <c r="C31" s="69" t="s">
        <v>456</v>
      </c>
      <c r="D31" s="84" t="s">
        <v>447</v>
      </c>
      <c r="E31" s="68"/>
      <c r="F31" s="71" t="s">
        <v>67</v>
      </c>
      <c r="G31" s="72"/>
      <c r="H31" s="73"/>
      <c r="I31" s="106"/>
      <c r="J31" s="107"/>
      <c r="K31" s="107" t="s">
        <v>449</v>
      </c>
      <c r="L31" s="108" t="s">
        <v>70</v>
      </c>
      <c r="M31" s="108" t="s">
        <v>212</v>
      </c>
      <c r="N31" s="108"/>
      <c r="O31" s="68"/>
      <c r="P31" s="68">
        <f t="shared" si="1"/>
        <v>0</v>
      </c>
      <c r="Q31" s="68"/>
      <c r="R31" s="68"/>
      <c r="S31" s="126" t="s">
        <v>117</v>
      </c>
      <c r="T31" s="124"/>
      <c r="U31" s="126"/>
      <c r="V31" s="126"/>
      <c r="W31" s="126"/>
      <c r="X31" s="218"/>
      <c r="Y31" s="126"/>
      <c r="Z31" s="126"/>
      <c r="AA31" s="126"/>
      <c r="AB31" s="126"/>
      <c r="AC31" s="126"/>
      <c r="AD31" s="126"/>
      <c r="AE31" s="126"/>
    </row>
    <row r="32" spans="1:31" s="47" customFormat="1" ht="33.9" customHeight="1" x14ac:dyDescent="0.25">
      <c r="A32" s="54">
        <f t="shared" si="3"/>
        <v>25</v>
      </c>
      <c r="B32" s="56" t="s">
        <v>227</v>
      </c>
      <c r="C32" s="56" t="s">
        <v>227</v>
      </c>
      <c r="D32" s="57" t="s">
        <v>228</v>
      </c>
      <c r="E32" s="54"/>
      <c r="F32" s="58" t="s">
        <v>67</v>
      </c>
      <c r="G32" s="59"/>
      <c r="H32" s="60" t="s">
        <v>115</v>
      </c>
      <c r="I32" s="101" t="s">
        <v>229</v>
      </c>
      <c r="J32" s="62"/>
      <c r="K32" s="62" t="s">
        <v>131</v>
      </c>
      <c r="L32" s="102" t="s">
        <v>70</v>
      </c>
      <c r="M32" s="102" t="str">
        <f>VLOOKUP(C32,[5]外购件开发申请单!$C$8:$L$148,10,0)</f>
        <v>刘志富</v>
      </c>
      <c r="N32" s="102" t="s">
        <v>430</v>
      </c>
      <c r="O32" s="54">
        <v>2</v>
      </c>
      <c r="P32" s="54">
        <f t="shared" si="1"/>
        <v>60000</v>
      </c>
      <c r="Q32" s="54" t="s">
        <v>72</v>
      </c>
      <c r="R32" s="54" t="s">
        <v>202</v>
      </c>
      <c r="S32" s="123" t="s">
        <v>117</v>
      </c>
      <c r="T32" s="124">
        <v>1.5648</v>
      </c>
      <c r="U32" s="123" t="s">
        <v>118</v>
      </c>
      <c r="V32" s="123">
        <v>0.68</v>
      </c>
      <c r="W32" s="123" t="s">
        <v>431</v>
      </c>
      <c r="X32" s="123" t="s">
        <v>432</v>
      </c>
      <c r="Y32" s="123" t="s">
        <v>433</v>
      </c>
      <c r="Z32" s="123" t="s">
        <v>434</v>
      </c>
      <c r="AA32" s="123"/>
      <c r="AB32" s="123"/>
      <c r="AC32" s="123" t="s">
        <v>118</v>
      </c>
      <c r="AD32" s="131" t="s">
        <v>435</v>
      </c>
      <c r="AE32" s="123"/>
    </row>
    <row r="33" spans="1:31" s="47" customFormat="1" ht="33.9" customHeight="1" x14ac:dyDescent="0.25">
      <c r="A33" s="54">
        <f t="shared" si="3"/>
        <v>26</v>
      </c>
      <c r="B33" s="56" t="s">
        <v>230</v>
      </c>
      <c r="C33" s="56" t="s">
        <v>230</v>
      </c>
      <c r="D33" s="57" t="s">
        <v>231</v>
      </c>
      <c r="E33" s="54"/>
      <c r="F33" s="58" t="s">
        <v>67</v>
      </c>
      <c r="G33" s="59"/>
      <c r="H33" s="60" t="s">
        <v>115</v>
      </c>
      <c r="I33" s="101" t="s">
        <v>232</v>
      </c>
      <c r="J33" s="62"/>
      <c r="K33" s="62" t="s">
        <v>131</v>
      </c>
      <c r="L33" s="102" t="s">
        <v>70</v>
      </c>
      <c r="M33" s="102" t="str">
        <f>VLOOKUP(C33,[5]外购件开发申请单!$C$8:$L$148,10,0)</f>
        <v>刘志富</v>
      </c>
      <c r="N33" s="102" t="s">
        <v>430</v>
      </c>
      <c r="O33" s="54">
        <v>2</v>
      </c>
      <c r="P33" s="54">
        <f t="shared" si="1"/>
        <v>60000</v>
      </c>
      <c r="Q33" s="54" t="s">
        <v>72</v>
      </c>
      <c r="R33" s="54" t="s">
        <v>202</v>
      </c>
      <c r="S33" s="123" t="s">
        <v>117</v>
      </c>
      <c r="T33" s="124">
        <v>0.68</v>
      </c>
      <c r="U33" s="123" t="s">
        <v>118</v>
      </c>
      <c r="V33" s="123">
        <v>1.05</v>
      </c>
      <c r="W33" s="123" t="s">
        <v>431</v>
      </c>
      <c r="X33" s="123" t="s">
        <v>432</v>
      </c>
      <c r="Y33" s="123" t="s">
        <v>433</v>
      </c>
      <c r="Z33" s="123" t="s">
        <v>434</v>
      </c>
      <c r="AA33" s="123"/>
      <c r="AB33" s="123"/>
      <c r="AC33" s="123" t="s">
        <v>118</v>
      </c>
      <c r="AD33" s="131" t="s">
        <v>435</v>
      </c>
      <c r="AE33" s="123"/>
    </row>
    <row r="34" spans="1:31" s="47" customFormat="1" ht="33.9" customHeight="1" x14ac:dyDescent="0.25">
      <c r="A34" s="54">
        <f t="shared" si="3"/>
        <v>27</v>
      </c>
      <c r="B34" s="56" t="s">
        <v>233</v>
      </c>
      <c r="C34" s="56" t="s">
        <v>233</v>
      </c>
      <c r="D34" s="57" t="s">
        <v>234</v>
      </c>
      <c r="E34" s="54"/>
      <c r="F34" s="58" t="s">
        <v>67</v>
      </c>
      <c r="G34" s="59"/>
      <c r="H34" s="60" t="s">
        <v>115</v>
      </c>
      <c r="I34" s="113" t="s">
        <v>235</v>
      </c>
      <c r="J34" s="62"/>
      <c r="K34" s="62" t="s">
        <v>131</v>
      </c>
      <c r="L34" s="102" t="s">
        <v>70</v>
      </c>
      <c r="M34" s="102" t="str">
        <f>VLOOKUP(C34,[5]外购件开发申请单!$C$8:$L$148,10,0)</f>
        <v>刘志富</v>
      </c>
      <c r="N34" s="102" t="s">
        <v>430</v>
      </c>
      <c r="O34" s="54">
        <v>3</v>
      </c>
      <c r="P34" s="54">
        <f t="shared" si="1"/>
        <v>90000</v>
      </c>
      <c r="Q34" s="54" t="s">
        <v>72</v>
      </c>
      <c r="R34" s="54" t="s">
        <v>202</v>
      </c>
      <c r="S34" s="123" t="s">
        <v>117</v>
      </c>
      <c r="T34" s="124">
        <v>0.504</v>
      </c>
      <c r="U34" s="123" t="s">
        <v>118</v>
      </c>
      <c r="V34" s="123">
        <v>0.65</v>
      </c>
      <c r="W34" s="123" t="s">
        <v>431</v>
      </c>
      <c r="X34" s="123" t="s">
        <v>432</v>
      </c>
      <c r="Y34" s="123" t="s">
        <v>433</v>
      </c>
      <c r="Z34" s="123" t="s">
        <v>434</v>
      </c>
      <c r="AA34" s="123"/>
      <c r="AB34" s="123"/>
      <c r="AC34" s="123" t="s">
        <v>118</v>
      </c>
      <c r="AD34" s="131" t="s">
        <v>435</v>
      </c>
      <c r="AE34" s="123"/>
    </row>
    <row r="35" spans="1:31" s="47" customFormat="1" ht="33.9" customHeight="1" x14ac:dyDescent="0.25">
      <c r="A35" s="54">
        <f t="shared" si="3"/>
        <v>28</v>
      </c>
      <c r="B35" s="56" t="s">
        <v>236</v>
      </c>
      <c r="C35" s="56" t="s">
        <v>236</v>
      </c>
      <c r="D35" s="57" t="s">
        <v>237</v>
      </c>
      <c r="E35" s="54"/>
      <c r="F35" s="58" t="s">
        <v>67</v>
      </c>
      <c r="G35" s="59"/>
      <c r="H35" s="60" t="s">
        <v>115</v>
      </c>
      <c r="I35" s="113" t="s">
        <v>229</v>
      </c>
      <c r="J35" s="62"/>
      <c r="K35" s="62" t="s">
        <v>131</v>
      </c>
      <c r="L35" s="102" t="s">
        <v>70</v>
      </c>
      <c r="M35" s="102" t="str">
        <f>VLOOKUP(C35,[5]外购件开发申请单!$C$8:$L$148,10,0)</f>
        <v>刘志富</v>
      </c>
      <c r="N35" s="102" t="s">
        <v>430</v>
      </c>
      <c r="O35" s="54">
        <v>2</v>
      </c>
      <c r="P35" s="54">
        <f t="shared" si="1"/>
        <v>60000</v>
      </c>
      <c r="Q35" s="54" t="s">
        <v>72</v>
      </c>
      <c r="R35" s="54" t="s">
        <v>202</v>
      </c>
      <c r="S35" s="123" t="s">
        <v>117</v>
      </c>
      <c r="T35" s="124">
        <v>1.296</v>
      </c>
      <c r="U35" s="123" t="s">
        <v>118</v>
      </c>
      <c r="V35" s="123">
        <v>0.5</v>
      </c>
      <c r="W35" s="123" t="s">
        <v>431</v>
      </c>
      <c r="X35" s="123" t="s">
        <v>432</v>
      </c>
      <c r="Y35" s="123" t="s">
        <v>433</v>
      </c>
      <c r="Z35" s="123" t="s">
        <v>434</v>
      </c>
      <c r="AA35" s="123"/>
      <c r="AB35" s="123"/>
      <c r="AC35" s="123" t="s">
        <v>118</v>
      </c>
      <c r="AD35" s="131" t="s">
        <v>435</v>
      </c>
      <c r="AE35" s="123"/>
    </row>
    <row r="36" spans="1:31" s="47" customFormat="1" ht="33.9" customHeight="1" x14ac:dyDescent="0.25">
      <c r="A36" s="54">
        <f t="shared" si="3"/>
        <v>29</v>
      </c>
      <c r="B36" s="56" t="s">
        <v>238</v>
      </c>
      <c r="C36" s="56" t="s">
        <v>238</v>
      </c>
      <c r="D36" s="57" t="s">
        <v>239</v>
      </c>
      <c r="E36" s="54"/>
      <c r="F36" s="58" t="s">
        <v>67</v>
      </c>
      <c r="G36" s="59"/>
      <c r="H36" s="60" t="s">
        <v>115</v>
      </c>
      <c r="I36" s="113" t="s">
        <v>235</v>
      </c>
      <c r="J36" s="62"/>
      <c r="K36" s="62" t="s">
        <v>131</v>
      </c>
      <c r="L36" s="102" t="s">
        <v>70</v>
      </c>
      <c r="M36" s="102" t="str">
        <f>VLOOKUP(C36,[5]外购件开发申请单!$C$8:$L$148,10,0)</f>
        <v>刘志富</v>
      </c>
      <c r="N36" s="102" t="s">
        <v>430</v>
      </c>
      <c r="O36" s="54">
        <v>1</v>
      </c>
      <c r="P36" s="54">
        <f t="shared" si="1"/>
        <v>30000</v>
      </c>
      <c r="Q36" s="54" t="s">
        <v>72</v>
      </c>
      <c r="R36" s="54" t="s">
        <v>202</v>
      </c>
      <c r="S36" s="123" t="s">
        <v>117</v>
      </c>
      <c r="T36" s="124">
        <v>0.315</v>
      </c>
      <c r="U36" s="123" t="s">
        <v>118</v>
      </c>
      <c r="V36" s="123">
        <v>0.37</v>
      </c>
      <c r="W36" s="123" t="s">
        <v>431</v>
      </c>
      <c r="X36" s="123" t="s">
        <v>432</v>
      </c>
      <c r="Y36" s="123" t="s">
        <v>433</v>
      </c>
      <c r="Z36" s="123" t="s">
        <v>434</v>
      </c>
      <c r="AA36" s="123"/>
      <c r="AB36" s="123"/>
      <c r="AC36" s="123" t="s">
        <v>118</v>
      </c>
      <c r="AD36" s="131" t="s">
        <v>435</v>
      </c>
      <c r="AE36" s="123"/>
    </row>
    <row r="37" spans="1:31" s="47" customFormat="1" ht="33.9" customHeight="1" x14ac:dyDescent="0.25">
      <c r="A37" s="54">
        <f t="shared" si="3"/>
        <v>30</v>
      </c>
      <c r="B37" s="56" t="s">
        <v>240</v>
      </c>
      <c r="C37" s="56" t="s">
        <v>240</v>
      </c>
      <c r="D37" s="57" t="s">
        <v>241</v>
      </c>
      <c r="E37" s="54"/>
      <c r="F37" s="58" t="s">
        <v>67</v>
      </c>
      <c r="G37" s="59"/>
      <c r="H37" s="60" t="s">
        <v>115</v>
      </c>
      <c r="I37" s="113" t="s">
        <v>235</v>
      </c>
      <c r="J37" s="62"/>
      <c r="K37" s="62" t="s">
        <v>131</v>
      </c>
      <c r="L37" s="102" t="s">
        <v>70</v>
      </c>
      <c r="M37" s="102" t="str">
        <f>VLOOKUP(C37,[5]外购件开发申请单!$C$8:$L$148,10,0)</f>
        <v>刘志富</v>
      </c>
      <c r="N37" s="102" t="s">
        <v>430</v>
      </c>
      <c r="O37" s="54">
        <v>1</v>
      </c>
      <c r="P37" s="54">
        <f t="shared" si="1"/>
        <v>30000</v>
      </c>
      <c r="Q37" s="54" t="s">
        <v>72</v>
      </c>
      <c r="R37" s="54" t="s">
        <v>202</v>
      </c>
      <c r="S37" s="123" t="s">
        <v>117</v>
      </c>
      <c r="T37" s="124">
        <v>0.315</v>
      </c>
      <c r="U37" s="123" t="s">
        <v>118</v>
      </c>
      <c r="V37" s="123">
        <v>0.37</v>
      </c>
      <c r="W37" s="123" t="s">
        <v>431</v>
      </c>
      <c r="X37" s="123" t="s">
        <v>432</v>
      </c>
      <c r="Y37" s="123" t="s">
        <v>433</v>
      </c>
      <c r="Z37" s="123" t="s">
        <v>434</v>
      </c>
      <c r="AA37" s="123"/>
      <c r="AB37" s="123"/>
      <c r="AC37" s="123" t="s">
        <v>118</v>
      </c>
      <c r="AD37" s="131" t="s">
        <v>435</v>
      </c>
      <c r="AE37" s="123"/>
    </row>
    <row r="38" spans="1:31" s="51" customFormat="1" ht="33.9" customHeight="1" x14ac:dyDescent="0.25">
      <c r="A38" s="74">
        <f t="shared" si="3"/>
        <v>31</v>
      </c>
      <c r="B38" s="75" t="s">
        <v>242</v>
      </c>
      <c r="C38" s="75" t="s">
        <v>242</v>
      </c>
      <c r="D38" s="85" t="s">
        <v>243</v>
      </c>
      <c r="E38" s="74"/>
      <c r="F38" s="77" t="s">
        <v>67</v>
      </c>
      <c r="G38" s="78"/>
      <c r="H38" s="79" t="s">
        <v>244</v>
      </c>
      <c r="I38" s="114" t="s">
        <v>245</v>
      </c>
      <c r="J38" s="110"/>
      <c r="K38" s="110" t="s">
        <v>131</v>
      </c>
      <c r="L38" s="111" t="s">
        <v>70</v>
      </c>
      <c r="M38" s="111" t="str">
        <f>VLOOKUP(C38,[5]外购件开发申请单!$C$8:$L$148,10,0)</f>
        <v>刘志富</v>
      </c>
      <c r="N38" s="111" t="s">
        <v>440</v>
      </c>
      <c r="O38" s="74">
        <v>2</v>
      </c>
      <c r="P38" s="74">
        <f t="shared" si="1"/>
        <v>60000</v>
      </c>
      <c r="Q38" s="74" t="s">
        <v>72</v>
      </c>
      <c r="R38" s="74" t="s">
        <v>202</v>
      </c>
      <c r="S38" s="127" t="s">
        <v>441</v>
      </c>
      <c r="T38" s="124"/>
      <c r="U38" s="127" t="s">
        <v>442</v>
      </c>
      <c r="V38" s="127">
        <f>5000/1.3</f>
        <v>3846.1538461538462</v>
      </c>
      <c r="W38" s="127" t="s">
        <v>213</v>
      </c>
      <c r="X38" s="127">
        <v>15000</v>
      </c>
      <c r="Y38" s="127"/>
      <c r="Z38" s="127"/>
      <c r="AA38" s="127"/>
      <c r="AB38" s="127"/>
      <c r="AC38" s="127" t="s">
        <v>442</v>
      </c>
      <c r="AD38" s="132" t="s">
        <v>464</v>
      </c>
      <c r="AE38" s="127" t="s">
        <v>455</v>
      </c>
    </row>
    <row r="39" spans="1:31" s="47" customFormat="1" ht="33.9" customHeight="1" x14ac:dyDescent="0.25">
      <c r="A39" s="54">
        <f t="shared" si="3"/>
        <v>32</v>
      </c>
      <c r="B39" s="56" t="s">
        <v>246</v>
      </c>
      <c r="C39" s="56" t="s">
        <v>246</v>
      </c>
      <c r="D39" s="57" t="s">
        <v>247</v>
      </c>
      <c r="E39" s="54"/>
      <c r="F39" s="58" t="s">
        <v>67</v>
      </c>
      <c r="G39" s="59"/>
      <c r="H39" s="60" t="s">
        <v>115</v>
      </c>
      <c r="I39" s="101" t="s">
        <v>235</v>
      </c>
      <c r="J39" s="62"/>
      <c r="K39" s="62" t="s">
        <v>131</v>
      </c>
      <c r="L39" s="102" t="s">
        <v>70</v>
      </c>
      <c r="M39" s="102" t="str">
        <f>VLOOKUP(C39,[5]外购件开发申请单!$C$8:$L$148,10,0)</f>
        <v>刘志富</v>
      </c>
      <c r="N39" s="102" t="s">
        <v>430</v>
      </c>
      <c r="O39" s="54">
        <v>1</v>
      </c>
      <c r="P39" s="54">
        <f t="shared" si="1"/>
        <v>30000</v>
      </c>
      <c r="Q39" s="54" t="s">
        <v>72</v>
      </c>
      <c r="R39" s="54" t="s">
        <v>202</v>
      </c>
      <c r="S39" s="123" t="s">
        <v>117</v>
      </c>
      <c r="T39" s="124">
        <v>0.44800000000000001</v>
      </c>
      <c r="U39" s="123" t="s">
        <v>118</v>
      </c>
      <c r="V39" s="123">
        <v>0.55000000000000004</v>
      </c>
      <c r="W39" s="123" t="s">
        <v>431</v>
      </c>
      <c r="X39" s="123" t="s">
        <v>432</v>
      </c>
      <c r="Y39" s="123" t="s">
        <v>433</v>
      </c>
      <c r="Z39" s="123" t="s">
        <v>434</v>
      </c>
      <c r="AA39" s="123"/>
      <c r="AB39" s="123"/>
      <c r="AC39" s="123" t="s">
        <v>118</v>
      </c>
      <c r="AD39" s="131" t="s">
        <v>435</v>
      </c>
      <c r="AE39" s="123"/>
    </row>
    <row r="40" spans="1:31" s="4" customFormat="1" ht="33.9" customHeight="1" x14ac:dyDescent="0.25">
      <c r="A40" s="27">
        <f t="shared" si="3"/>
        <v>33</v>
      </c>
      <c r="B40" s="88" t="s">
        <v>248</v>
      </c>
      <c r="C40" s="89" t="s">
        <v>249</v>
      </c>
      <c r="D40" s="18" t="s">
        <v>250</v>
      </c>
      <c r="E40" s="27"/>
      <c r="F40" s="90" t="s">
        <v>67</v>
      </c>
      <c r="G40" s="20"/>
      <c r="H40" s="91" t="s">
        <v>154</v>
      </c>
      <c r="I40" s="115" t="s">
        <v>251</v>
      </c>
      <c r="J40" s="23"/>
      <c r="K40" s="23" t="s">
        <v>131</v>
      </c>
      <c r="L40" s="116" t="s">
        <v>70</v>
      </c>
      <c r="M40" s="116" t="str">
        <f>VLOOKUP(C40,[5]外购件开发申请单!$C$8:$L$148,10,0)</f>
        <v>刘志富</v>
      </c>
      <c r="N40" s="116" t="str">
        <f>VLOOKUP(C40,[5]外购件开发申请单!$C$8:$M$148,11,0)</f>
        <v>常州上锐、北京三浦</v>
      </c>
      <c r="O40" s="27">
        <v>1</v>
      </c>
      <c r="P40" s="27">
        <f t="shared" si="1"/>
        <v>30000</v>
      </c>
      <c r="Q40" s="27" t="s">
        <v>72</v>
      </c>
      <c r="R40" s="27" t="s">
        <v>202</v>
      </c>
      <c r="S40" s="128" t="s">
        <v>117</v>
      </c>
      <c r="T40" s="124">
        <v>0.11</v>
      </c>
      <c r="U40" s="128" t="s">
        <v>156</v>
      </c>
      <c r="V40" s="128" t="s">
        <v>436</v>
      </c>
      <c r="W40" s="128" t="s">
        <v>157</v>
      </c>
      <c r="X40" s="128" t="s">
        <v>436</v>
      </c>
      <c r="Y40" s="128" t="s">
        <v>437</v>
      </c>
      <c r="Z40" s="128">
        <v>0.8</v>
      </c>
      <c r="AA40" s="128"/>
      <c r="AB40" s="128"/>
      <c r="AC40" s="128" t="s">
        <v>437</v>
      </c>
      <c r="AD40" s="128"/>
      <c r="AE40" s="128"/>
    </row>
    <row r="41" spans="1:31" s="52" customFormat="1" ht="33.9" customHeight="1" x14ac:dyDescent="0.25">
      <c r="A41" s="65">
        <f t="shared" si="3"/>
        <v>34</v>
      </c>
      <c r="B41" s="80" t="s">
        <v>252</v>
      </c>
      <c r="C41" s="80" t="s">
        <v>252</v>
      </c>
      <c r="D41" s="92" t="s">
        <v>253</v>
      </c>
      <c r="E41" s="65"/>
      <c r="F41" s="67" t="s">
        <v>67</v>
      </c>
      <c r="G41" s="82"/>
      <c r="H41" s="83" t="s">
        <v>254</v>
      </c>
      <c r="I41" s="117" t="s">
        <v>255</v>
      </c>
      <c r="J41" s="103"/>
      <c r="K41" s="103" t="s">
        <v>131</v>
      </c>
      <c r="L41" s="104" t="s">
        <v>70</v>
      </c>
      <c r="M41" s="104" t="str">
        <f>VLOOKUP(C41,[5]外购件开发申请单!$C$8:$L$148,10,0)</f>
        <v>刘志富</v>
      </c>
      <c r="N41" s="104" t="s">
        <v>465</v>
      </c>
      <c r="O41" s="65">
        <v>1</v>
      </c>
      <c r="P41" s="65">
        <f t="shared" si="1"/>
        <v>30000</v>
      </c>
      <c r="Q41" s="65" t="s">
        <v>72</v>
      </c>
      <c r="R41" s="65" t="s">
        <v>256</v>
      </c>
      <c r="S41" s="125" t="s">
        <v>117</v>
      </c>
      <c r="T41" s="124">
        <v>0.44</v>
      </c>
      <c r="U41" s="125" t="s">
        <v>466</v>
      </c>
      <c r="V41" s="129">
        <v>2</v>
      </c>
      <c r="W41" s="125" t="s">
        <v>467</v>
      </c>
      <c r="X41" s="125" t="s">
        <v>468</v>
      </c>
      <c r="Y41" s="125" t="s">
        <v>437</v>
      </c>
      <c r="Z41" s="125">
        <v>1.7</v>
      </c>
      <c r="AA41" s="125"/>
      <c r="AB41" s="125"/>
      <c r="AC41" s="125" t="s">
        <v>437</v>
      </c>
      <c r="AD41" s="125"/>
      <c r="AE41" s="125"/>
    </row>
    <row r="42" spans="1:31" s="47" customFormat="1" ht="33.9" customHeight="1" x14ac:dyDescent="0.25">
      <c r="A42" s="54">
        <f t="shared" si="3"/>
        <v>35</v>
      </c>
      <c r="B42" s="55" t="s">
        <v>264</v>
      </c>
      <c r="C42" s="55" t="s">
        <v>264</v>
      </c>
      <c r="D42" s="93" t="s">
        <v>265</v>
      </c>
      <c r="E42" s="54"/>
      <c r="F42" s="58" t="s">
        <v>67</v>
      </c>
      <c r="G42" s="59"/>
      <c r="H42" s="60" t="s">
        <v>68</v>
      </c>
      <c r="I42" s="105" t="s">
        <v>69</v>
      </c>
      <c r="J42" s="62"/>
      <c r="K42" s="62" t="s">
        <v>131</v>
      </c>
      <c r="L42" s="102" t="s">
        <v>70</v>
      </c>
      <c r="M42" s="102" t="str">
        <f>VLOOKUP(C42,[5]外购件开发申请单!$C$8:$L$148,10,0)</f>
        <v>刘志富</v>
      </c>
      <c r="N42" s="102" t="s">
        <v>430</v>
      </c>
      <c r="O42" s="54">
        <v>2</v>
      </c>
      <c r="P42" s="54">
        <f t="shared" si="1"/>
        <v>60000</v>
      </c>
      <c r="Q42" s="54" t="s">
        <v>72</v>
      </c>
      <c r="R42" s="54" t="s">
        <v>202</v>
      </c>
      <c r="S42" s="123" t="s">
        <v>117</v>
      </c>
      <c r="T42" s="124">
        <v>1.45</v>
      </c>
      <c r="U42" s="123" t="s">
        <v>118</v>
      </c>
      <c r="V42" s="123">
        <v>1.62</v>
      </c>
      <c r="W42" s="123" t="s">
        <v>431</v>
      </c>
      <c r="X42" s="123" t="s">
        <v>432</v>
      </c>
      <c r="Y42" s="123" t="s">
        <v>433</v>
      </c>
      <c r="Z42" s="123" t="s">
        <v>434</v>
      </c>
      <c r="AA42" s="123"/>
      <c r="AB42" s="123"/>
      <c r="AC42" s="123" t="s">
        <v>118</v>
      </c>
      <c r="AD42" s="131" t="s">
        <v>435</v>
      </c>
      <c r="AE42" s="123"/>
    </row>
    <row r="43" spans="1:31" s="47" customFormat="1" ht="33.9" customHeight="1" x14ac:dyDescent="0.25">
      <c r="A43" s="54">
        <f t="shared" si="3"/>
        <v>36</v>
      </c>
      <c r="B43" s="55" t="s">
        <v>266</v>
      </c>
      <c r="C43" s="55" t="s">
        <v>266</v>
      </c>
      <c r="D43" s="57" t="s">
        <v>267</v>
      </c>
      <c r="E43" s="54"/>
      <c r="F43" s="58" t="s">
        <v>67</v>
      </c>
      <c r="G43" s="59"/>
      <c r="H43" s="60" t="s">
        <v>115</v>
      </c>
      <c r="I43" s="101" t="s">
        <v>229</v>
      </c>
      <c r="J43" s="62"/>
      <c r="K43" s="62" t="s">
        <v>131</v>
      </c>
      <c r="L43" s="102" t="s">
        <v>70</v>
      </c>
      <c r="M43" s="102" t="str">
        <f>VLOOKUP(C43,[5]外购件开发申请单!$C$8:$L$148,10,0)</f>
        <v>刘志富</v>
      </c>
      <c r="N43" s="102" t="s">
        <v>430</v>
      </c>
      <c r="O43" s="54">
        <v>2</v>
      </c>
      <c r="P43" s="54">
        <f t="shared" si="1"/>
        <v>60000</v>
      </c>
      <c r="Q43" s="54" t="s">
        <v>72</v>
      </c>
      <c r="R43" s="54" t="s">
        <v>202</v>
      </c>
      <c r="S43" s="123" t="s">
        <v>117</v>
      </c>
      <c r="T43" s="124">
        <v>0.65</v>
      </c>
      <c r="U43" s="123" t="s">
        <v>118</v>
      </c>
      <c r="V43" s="123">
        <v>0.91</v>
      </c>
      <c r="W43" s="123" t="s">
        <v>431</v>
      </c>
      <c r="X43" s="123" t="s">
        <v>432</v>
      </c>
      <c r="Y43" s="123" t="s">
        <v>433</v>
      </c>
      <c r="Z43" s="123" t="s">
        <v>434</v>
      </c>
      <c r="AA43" s="123"/>
      <c r="AB43" s="123"/>
      <c r="AC43" s="123" t="s">
        <v>118</v>
      </c>
      <c r="AD43" s="131" t="s">
        <v>435</v>
      </c>
      <c r="AE43" s="123"/>
    </row>
    <row r="44" spans="1:31" s="47" customFormat="1" ht="33.9" customHeight="1" x14ac:dyDescent="0.25">
      <c r="A44" s="54">
        <f t="shared" si="3"/>
        <v>37</v>
      </c>
      <c r="B44" s="55" t="s">
        <v>274</v>
      </c>
      <c r="C44" s="55" t="s">
        <v>274</v>
      </c>
      <c r="D44" s="94" t="s">
        <v>140</v>
      </c>
      <c r="E44" s="54"/>
      <c r="F44" s="58" t="s">
        <v>67</v>
      </c>
      <c r="G44" s="59"/>
      <c r="H44" s="60" t="s">
        <v>68</v>
      </c>
      <c r="I44" s="101" t="s">
        <v>69</v>
      </c>
      <c r="J44" s="62" t="s">
        <v>105</v>
      </c>
      <c r="K44" s="62" t="s">
        <v>131</v>
      </c>
      <c r="L44" s="102" t="s">
        <v>70</v>
      </c>
      <c r="M44" s="102" t="str">
        <f>VLOOKUP(C44,[5]外购件开发申请单!$C$8:$L$148,10,0)</f>
        <v>刘志富</v>
      </c>
      <c r="N44" s="102" t="s">
        <v>430</v>
      </c>
      <c r="O44" s="54">
        <v>1</v>
      </c>
      <c r="P44" s="54">
        <f t="shared" si="1"/>
        <v>30000</v>
      </c>
      <c r="Q44" s="54" t="s">
        <v>72</v>
      </c>
      <c r="R44" s="54" t="s">
        <v>202</v>
      </c>
      <c r="S44" s="123" t="s">
        <v>117</v>
      </c>
      <c r="T44" s="124">
        <v>26.62</v>
      </c>
      <c r="U44" s="123" t="s">
        <v>118</v>
      </c>
      <c r="V44" s="123">
        <v>28.8</v>
      </c>
      <c r="W44" s="123" t="s">
        <v>431</v>
      </c>
      <c r="X44" s="123" t="s">
        <v>432</v>
      </c>
      <c r="Y44" s="123" t="s">
        <v>433</v>
      </c>
      <c r="Z44" s="123" t="s">
        <v>434</v>
      </c>
      <c r="AA44" s="123"/>
      <c r="AB44" s="123"/>
      <c r="AC44" s="123" t="s">
        <v>118</v>
      </c>
      <c r="AD44" s="131" t="s">
        <v>435</v>
      </c>
      <c r="AE44" s="123"/>
    </row>
    <row r="45" spans="1:31" s="51" customFormat="1" ht="33.9" customHeight="1" x14ac:dyDescent="0.25">
      <c r="A45" s="74">
        <f t="shared" si="3"/>
        <v>38</v>
      </c>
      <c r="B45" s="75" t="s">
        <v>289</v>
      </c>
      <c r="C45" s="75" t="s">
        <v>289</v>
      </c>
      <c r="D45" s="85" t="s">
        <v>290</v>
      </c>
      <c r="E45" s="74"/>
      <c r="F45" s="77" t="s">
        <v>67</v>
      </c>
      <c r="G45" s="78"/>
      <c r="H45" s="79" t="s">
        <v>244</v>
      </c>
      <c r="I45" s="114" t="s">
        <v>291</v>
      </c>
      <c r="J45" s="110"/>
      <c r="K45" s="110" t="s">
        <v>131</v>
      </c>
      <c r="L45" s="111" t="s">
        <v>70</v>
      </c>
      <c r="M45" s="111" t="str">
        <f>VLOOKUP(C45,[5]外购件开发申请单!$C$8:$L$148,10,0)</f>
        <v>刘志富</v>
      </c>
      <c r="N45" s="111" t="s">
        <v>440</v>
      </c>
      <c r="O45" s="74">
        <v>1</v>
      </c>
      <c r="P45" s="74">
        <f t="shared" si="1"/>
        <v>30000</v>
      </c>
      <c r="Q45" s="74" t="s">
        <v>72</v>
      </c>
      <c r="R45" s="74" t="s">
        <v>202</v>
      </c>
      <c r="S45" s="127" t="s">
        <v>117</v>
      </c>
      <c r="T45" s="124"/>
      <c r="U45" s="127" t="s">
        <v>442</v>
      </c>
      <c r="V45" s="127">
        <f>12000/1.03</f>
        <v>11650.485436893203</v>
      </c>
      <c r="W45" s="127" t="s">
        <v>213</v>
      </c>
      <c r="X45" s="127">
        <v>50000</v>
      </c>
      <c r="Y45" s="127"/>
      <c r="Z45" s="127"/>
      <c r="AA45" s="127"/>
      <c r="AB45" s="127"/>
      <c r="AC45" s="127" t="s">
        <v>442</v>
      </c>
      <c r="AD45" s="132" t="s">
        <v>464</v>
      </c>
      <c r="AE45" s="127" t="s">
        <v>455</v>
      </c>
    </row>
    <row r="46" spans="1:31" s="52" customFormat="1" ht="33.9" customHeight="1" x14ac:dyDescent="0.25">
      <c r="A46" s="65">
        <f t="shared" si="3"/>
        <v>39</v>
      </c>
      <c r="B46" s="95" t="s">
        <v>295</v>
      </c>
      <c r="C46" s="95" t="s">
        <v>295</v>
      </c>
      <c r="D46" s="92" t="s">
        <v>296</v>
      </c>
      <c r="E46" s="66" t="s">
        <v>297</v>
      </c>
      <c r="F46" s="67" t="s">
        <v>67</v>
      </c>
      <c r="G46" s="82"/>
      <c r="H46" s="83" t="s">
        <v>254</v>
      </c>
      <c r="I46" s="117" t="s">
        <v>298</v>
      </c>
      <c r="J46" s="103"/>
      <c r="K46" s="103" t="s">
        <v>131</v>
      </c>
      <c r="L46" s="104" t="s">
        <v>70</v>
      </c>
      <c r="M46" s="104" t="str">
        <f>VLOOKUP(C46,[5]外购件开发申请单!$C$8:$L$148,10,0)</f>
        <v>刘志富</v>
      </c>
      <c r="N46" s="104" t="s">
        <v>465</v>
      </c>
      <c r="O46" s="65">
        <v>1</v>
      </c>
      <c r="P46" s="65">
        <f t="shared" si="1"/>
        <v>30000</v>
      </c>
      <c r="Q46" s="65" t="s">
        <v>72</v>
      </c>
      <c r="R46" s="65" t="s">
        <v>202</v>
      </c>
      <c r="S46" s="125" t="s">
        <v>117</v>
      </c>
      <c r="T46" s="124">
        <v>1.24</v>
      </c>
      <c r="U46" s="125" t="s">
        <v>466</v>
      </c>
      <c r="V46" s="129">
        <v>2.1</v>
      </c>
      <c r="W46" s="125" t="s">
        <v>467</v>
      </c>
      <c r="X46" s="125" t="s">
        <v>468</v>
      </c>
      <c r="Y46" s="125" t="s">
        <v>437</v>
      </c>
      <c r="Z46" s="125">
        <v>1.7</v>
      </c>
      <c r="AA46" s="125"/>
      <c r="AB46" s="125"/>
      <c r="AC46" s="125" t="s">
        <v>437</v>
      </c>
      <c r="AD46" s="125"/>
      <c r="AE46" s="125"/>
    </row>
    <row r="47" spans="1:31" s="50" customFormat="1" ht="33.9" customHeight="1" x14ac:dyDescent="0.25">
      <c r="A47" s="68">
        <f t="shared" si="3"/>
        <v>40</v>
      </c>
      <c r="B47" s="69" t="s">
        <v>302</v>
      </c>
      <c r="C47" s="69" t="s">
        <v>302</v>
      </c>
      <c r="D47" s="84" t="s">
        <v>303</v>
      </c>
      <c r="E47" s="96" t="s">
        <v>304</v>
      </c>
      <c r="F47" s="71" t="s">
        <v>67</v>
      </c>
      <c r="G47" s="72"/>
      <c r="H47" s="73" t="s">
        <v>68</v>
      </c>
      <c r="I47" s="118" t="s">
        <v>69</v>
      </c>
      <c r="J47" s="107" t="s">
        <v>105</v>
      </c>
      <c r="K47" s="107" t="s">
        <v>131</v>
      </c>
      <c r="L47" s="108" t="s">
        <v>70</v>
      </c>
      <c r="M47" s="108" t="str">
        <f>VLOOKUP(C47,[5]外购件开发申请单!$C$8:$L$148,10,0)</f>
        <v>刘志富</v>
      </c>
      <c r="N47" s="108"/>
      <c r="O47" s="68">
        <v>1</v>
      </c>
      <c r="P47" s="68">
        <f t="shared" si="1"/>
        <v>30000</v>
      </c>
      <c r="Q47" s="68" t="s">
        <v>72</v>
      </c>
      <c r="R47" s="68" t="s">
        <v>202</v>
      </c>
      <c r="S47" s="126" t="s">
        <v>439</v>
      </c>
      <c r="T47" s="124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</row>
    <row r="48" spans="1:31" s="51" customFormat="1" ht="33.9" customHeight="1" x14ac:dyDescent="0.25">
      <c r="A48" s="74"/>
      <c r="B48" s="75"/>
      <c r="C48" s="75" t="s">
        <v>469</v>
      </c>
      <c r="D48" s="85" t="s">
        <v>470</v>
      </c>
      <c r="E48" s="97"/>
      <c r="F48" s="77" t="s">
        <v>67</v>
      </c>
      <c r="G48" s="78"/>
      <c r="H48" s="79" t="s">
        <v>244</v>
      </c>
      <c r="I48" s="119" t="s">
        <v>291</v>
      </c>
      <c r="J48" s="110"/>
      <c r="K48" s="110" t="s">
        <v>131</v>
      </c>
      <c r="L48" s="111" t="s">
        <v>70</v>
      </c>
      <c r="M48" s="111" t="s">
        <v>212</v>
      </c>
      <c r="N48" s="111" t="s">
        <v>440</v>
      </c>
      <c r="O48" s="74">
        <v>1</v>
      </c>
      <c r="P48" s="74">
        <f t="shared" si="1"/>
        <v>30000</v>
      </c>
      <c r="Q48" s="74"/>
      <c r="R48" s="74"/>
      <c r="S48" s="127" t="s">
        <v>441</v>
      </c>
      <c r="T48" s="124"/>
      <c r="U48" s="127" t="s">
        <v>442</v>
      </c>
      <c r="V48" s="127">
        <v>59223.300970873803</v>
      </c>
      <c r="W48" s="127" t="s">
        <v>213</v>
      </c>
      <c r="X48" s="127">
        <v>230000</v>
      </c>
      <c r="Y48" s="127"/>
      <c r="Z48" s="127"/>
      <c r="AA48" s="127"/>
      <c r="AB48" s="127"/>
      <c r="AC48" s="127" t="s">
        <v>442</v>
      </c>
      <c r="AD48" s="132" t="s">
        <v>464</v>
      </c>
      <c r="AE48" s="127" t="s">
        <v>445</v>
      </c>
    </row>
    <row r="49" spans="1:31" s="50" customFormat="1" ht="33.9" customHeight="1" x14ac:dyDescent="0.25">
      <c r="A49" s="68"/>
      <c r="B49" s="69"/>
      <c r="C49" s="69" t="s">
        <v>471</v>
      </c>
      <c r="D49" s="84" t="s">
        <v>472</v>
      </c>
      <c r="E49" s="96"/>
      <c r="F49" s="71" t="s">
        <v>67</v>
      </c>
      <c r="G49" s="72"/>
      <c r="H49" s="73" t="s">
        <v>244</v>
      </c>
      <c r="I49" s="118" t="s">
        <v>473</v>
      </c>
      <c r="J49" s="107"/>
      <c r="K49" s="107" t="s">
        <v>449</v>
      </c>
      <c r="L49" s="108" t="s">
        <v>70</v>
      </c>
      <c r="M49" s="108" t="s">
        <v>212</v>
      </c>
      <c r="N49" s="108"/>
      <c r="O49" s="68">
        <v>1</v>
      </c>
      <c r="P49" s="68">
        <f t="shared" si="1"/>
        <v>30000</v>
      </c>
      <c r="Q49" s="68"/>
      <c r="R49" s="68"/>
      <c r="S49" s="126" t="s">
        <v>117</v>
      </c>
      <c r="T49" s="124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</row>
    <row r="50" spans="1:31" s="50" customFormat="1" ht="33.9" customHeight="1" x14ac:dyDescent="0.25">
      <c r="A50" s="68">
        <f t="shared" ref="A50:A64" si="4">ROW()-7</f>
        <v>43</v>
      </c>
      <c r="B50" s="98" t="s">
        <v>305</v>
      </c>
      <c r="C50" s="98" t="s">
        <v>305</v>
      </c>
      <c r="D50" s="84" t="s">
        <v>306</v>
      </c>
      <c r="E50" s="68"/>
      <c r="F50" s="71" t="s">
        <v>67</v>
      </c>
      <c r="G50" s="72"/>
      <c r="H50" s="73" t="s">
        <v>68</v>
      </c>
      <c r="I50" s="118" t="s">
        <v>69</v>
      </c>
      <c r="J50" s="107"/>
      <c r="K50" s="107" t="s">
        <v>131</v>
      </c>
      <c r="L50" s="108" t="s">
        <v>70</v>
      </c>
      <c r="M50" s="108" t="str">
        <f>VLOOKUP(C50,[5]外购件开发申请单!$C$8:$L$148,10,0)</f>
        <v>刘志富</v>
      </c>
      <c r="N50" s="108"/>
      <c r="O50" s="68">
        <v>2</v>
      </c>
      <c r="P50" s="68">
        <f t="shared" si="1"/>
        <v>60000</v>
      </c>
      <c r="Q50" s="68" t="s">
        <v>72</v>
      </c>
      <c r="R50" s="68" t="s">
        <v>202</v>
      </c>
      <c r="S50" s="126" t="s">
        <v>439</v>
      </c>
      <c r="T50" s="124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</row>
    <row r="51" spans="1:31" s="51" customFormat="1" ht="33.9" customHeight="1" x14ac:dyDescent="0.25">
      <c r="A51" s="74"/>
      <c r="B51" s="99"/>
      <c r="C51" s="99" t="s">
        <v>474</v>
      </c>
      <c r="D51" s="85" t="s">
        <v>475</v>
      </c>
      <c r="E51" s="74"/>
      <c r="F51" s="77" t="s">
        <v>67</v>
      </c>
      <c r="G51" s="78"/>
      <c r="H51" s="79" t="s">
        <v>244</v>
      </c>
      <c r="I51" s="119" t="s">
        <v>323</v>
      </c>
      <c r="J51" s="110"/>
      <c r="K51" s="110" t="s">
        <v>131</v>
      </c>
      <c r="L51" s="111" t="s">
        <v>70</v>
      </c>
      <c r="M51" s="111" t="s">
        <v>212</v>
      </c>
      <c r="N51" s="111" t="s">
        <v>440</v>
      </c>
      <c r="O51" s="74">
        <v>2</v>
      </c>
      <c r="P51" s="74">
        <f t="shared" si="1"/>
        <v>60000</v>
      </c>
      <c r="Q51" s="74"/>
      <c r="R51" s="74"/>
      <c r="S51" s="127" t="s">
        <v>441</v>
      </c>
      <c r="T51" s="124"/>
      <c r="U51" s="127" t="s">
        <v>442</v>
      </c>
      <c r="V51" s="127">
        <v>13592.2330097087</v>
      </c>
      <c r="W51" s="127" t="s">
        <v>213</v>
      </c>
      <c r="X51" s="127">
        <v>52000</v>
      </c>
      <c r="Y51" s="127"/>
      <c r="Z51" s="127"/>
      <c r="AA51" s="127"/>
      <c r="AB51" s="127"/>
      <c r="AC51" s="127" t="s">
        <v>442</v>
      </c>
      <c r="AD51" s="132" t="s">
        <v>464</v>
      </c>
      <c r="AE51" s="127" t="s">
        <v>455</v>
      </c>
    </row>
    <row r="52" spans="1:31" s="50" customFormat="1" ht="33.9" customHeight="1" x14ac:dyDescent="0.25">
      <c r="A52" s="68"/>
      <c r="B52" s="98"/>
      <c r="C52" s="98" t="s">
        <v>456</v>
      </c>
      <c r="D52" s="84" t="s">
        <v>447</v>
      </c>
      <c r="E52" s="68"/>
      <c r="F52" s="71" t="s">
        <v>67</v>
      </c>
      <c r="G52" s="72"/>
      <c r="H52" s="73" t="s">
        <v>154</v>
      </c>
      <c r="I52" s="118" t="s">
        <v>476</v>
      </c>
      <c r="J52" s="107"/>
      <c r="K52" s="107" t="s">
        <v>449</v>
      </c>
      <c r="L52" s="108" t="s">
        <v>70</v>
      </c>
      <c r="M52" s="108" t="s">
        <v>212</v>
      </c>
      <c r="N52" s="108"/>
      <c r="O52" s="68">
        <v>2</v>
      </c>
      <c r="P52" s="68">
        <f t="shared" si="1"/>
        <v>60000</v>
      </c>
      <c r="Q52" s="68"/>
      <c r="R52" s="68"/>
      <c r="S52" s="126" t="s">
        <v>117</v>
      </c>
      <c r="T52" s="124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</row>
    <row r="53" spans="1:31" s="50" customFormat="1" ht="33.9" customHeight="1" x14ac:dyDescent="0.25">
      <c r="A53" s="68">
        <f t="shared" si="4"/>
        <v>46</v>
      </c>
      <c r="B53" s="98" t="s">
        <v>307</v>
      </c>
      <c r="C53" s="98" t="s">
        <v>307</v>
      </c>
      <c r="D53" s="84" t="s">
        <v>308</v>
      </c>
      <c r="E53" s="68"/>
      <c r="F53" s="71" t="s">
        <v>67</v>
      </c>
      <c r="G53" s="72"/>
      <c r="H53" s="73" t="s">
        <v>68</v>
      </c>
      <c r="I53" s="118" t="s">
        <v>69</v>
      </c>
      <c r="J53" s="107"/>
      <c r="K53" s="107" t="s">
        <v>131</v>
      </c>
      <c r="L53" s="108" t="s">
        <v>70</v>
      </c>
      <c r="M53" s="108" t="str">
        <f>VLOOKUP(C53,[5]外购件开发申请单!$C$8:$L$148,10,0)</f>
        <v>刘志富</v>
      </c>
      <c r="N53" s="108"/>
      <c r="O53" s="68">
        <v>1</v>
      </c>
      <c r="P53" s="68">
        <f t="shared" si="1"/>
        <v>30000</v>
      </c>
      <c r="Q53" s="68" t="s">
        <v>72</v>
      </c>
      <c r="R53" s="68" t="s">
        <v>202</v>
      </c>
      <c r="S53" s="126" t="s">
        <v>439</v>
      </c>
      <c r="T53" s="124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</row>
    <row r="54" spans="1:31" s="51" customFormat="1" ht="33.9" customHeight="1" x14ac:dyDescent="0.25">
      <c r="A54" s="74"/>
      <c r="B54" s="99"/>
      <c r="C54" s="99" t="s">
        <v>477</v>
      </c>
      <c r="D54" s="85" t="s">
        <v>478</v>
      </c>
      <c r="E54" s="74"/>
      <c r="F54" s="77" t="s">
        <v>67</v>
      </c>
      <c r="G54" s="78"/>
      <c r="H54" s="79" t="s">
        <v>244</v>
      </c>
      <c r="I54" s="119" t="s">
        <v>323</v>
      </c>
      <c r="J54" s="110"/>
      <c r="K54" s="110" t="s">
        <v>131</v>
      </c>
      <c r="L54" s="111" t="s">
        <v>70</v>
      </c>
      <c r="M54" s="111" t="s">
        <v>212</v>
      </c>
      <c r="N54" s="111" t="s">
        <v>440</v>
      </c>
      <c r="O54" s="74">
        <v>1</v>
      </c>
      <c r="P54" s="74">
        <f t="shared" si="1"/>
        <v>30000</v>
      </c>
      <c r="Q54" s="74"/>
      <c r="R54" s="74"/>
      <c r="S54" s="127" t="s">
        <v>441</v>
      </c>
      <c r="T54" s="124"/>
      <c r="U54" s="127" t="s">
        <v>442</v>
      </c>
      <c r="V54" s="127">
        <f>14000/1.03</f>
        <v>13592.233009708738</v>
      </c>
      <c r="W54" s="127" t="s">
        <v>213</v>
      </c>
      <c r="X54" s="127">
        <v>52000</v>
      </c>
      <c r="Y54" s="127"/>
      <c r="Z54" s="127"/>
      <c r="AA54" s="127"/>
      <c r="AB54" s="127"/>
      <c r="AC54" s="127" t="s">
        <v>442</v>
      </c>
      <c r="AD54" s="132" t="s">
        <v>464</v>
      </c>
      <c r="AE54" s="127" t="s">
        <v>455</v>
      </c>
    </row>
    <row r="55" spans="1:31" s="50" customFormat="1" ht="33.9" customHeight="1" x14ac:dyDescent="0.25">
      <c r="A55" s="68"/>
      <c r="B55" s="98"/>
      <c r="C55" s="98" t="s">
        <v>456</v>
      </c>
      <c r="D55" s="84" t="s">
        <v>447</v>
      </c>
      <c r="E55" s="68"/>
      <c r="F55" s="71" t="s">
        <v>67</v>
      </c>
      <c r="G55" s="72"/>
      <c r="H55" s="73" t="s">
        <v>154</v>
      </c>
      <c r="I55" s="118" t="s">
        <v>476</v>
      </c>
      <c r="J55" s="107"/>
      <c r="K55" s="107" t="s">
        <v>449</v>
      </c>
      <c r="L55" s="108" t="s">
        <v>70</v>
      </c>
      <c r="M55" s="108" t="s">
        <v>212</v>
      </c>
      <c r="N55" s="108"/>
      <c r="O55" s="68">
        <v>1</v>
      </c>
      <c r="P55" s="68">
        <f t="shared" si="1"/>
        <v>30000</v>
      </c>
      <c r="Q55" s="68"/>
      <c r="R55" s="68"/>
      <c r="S55" s="126" t="s">
        <v>117</v>
      </c>
      <c r="T55" s="124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</row>
    <row r="56" spans="1:31" s="50" customFormat="1" ht="33.9" customHeight="1" x14ac:dyDescent="0.25">
      <c r="A56" s="68">
        <f t="shared" si="4"/>
        <v>49</v>
      </c>
      <c r="B56" s="98" t="s">
        <v>309</v>
      </c>
      <c r="C56" s="98" t="s">
        <v>309</v>
      </c>
      <c r="D56" s="84" t="s">
        <v>310</v>
      </c>
      <c r="E56" s="68"/>
      <c r="F56" s="71" t="s">
        <v>67</v>
      </c>
      <c r="G56" s="72"/>
      <c r="H56" s="73" t="s">
        <v>68</v>
      </c>
      <c r="I56" s="118" t="s">
        <v>69</v>
      </c>
      <c r="J56" s="107"/>
      <c r="K56" s="107" t="s">
        <v>131</v>
      </c>
      <c r="L56" s="108" t="s">
        <v>70</v>
      </c>
      <c r="M56" s="108" t="str">
        <f>VLOOKUP(C56,[5]外购件开发申请单!$C$8:$L$148,10,0)</f>
        <v>刘志富</v>
      </c>
      <c r="N56" s="108"/>
      <c r="O56" s="68">
        <v>1</v>
      </c>
      <c r="P56" s="68">
        <f t="shared" si="1"/>
        <v>30000</v>
      </c>
      <c r="Q56" s="68" t="s">
        <v>72</v>
      </c>
      <c r="R56" s="68" t="s">
        <v>202</v>
      </c>
      <c r="S56" s="126" t="s">
        <v>439</v>
      </c>
      <c r="T56" s="124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</row>
    <row r="57" spans="1:31" s="51" customFormat="1" ht="33.9" customHeight="1" x14ac:dyDescent="0.25">
      <c r="A57" s="74"/>
      <c r="B57" s="99"/>
      <c r="C57" s="99" t="s">
        <v>479</v>
      </c>
      <c r="D57" s="85" t="s">
        <v>480</v>
      </c>
      <c r="E57" s="74"/>
      <c r="F57" s="77" t="s">
        <v>67</v>
      </c>
      <c r="G57" s="78"/>
      <c r="H57" s="79" t="s">
        <v>244</v>
      </c>
      <c r="I57" s="119" t="s">
        <v>323</v>
      </c>
      <c r="J57" s="110"/>
      <c r="K57" s="110" t="s">
        <v>131</v>
      </c>
      <c r="L57" s="111" t="s">
        <v>70</v>
      </c>
      <c r="M57" s="111" t="s">
        <v>212</v>
      </c>
      <c r="N57" s="111" t="s">
        <v>440</v>
      </c>
      <c r="O57" s="74">
        <v>1</v>
      </c>
      <c r="P57" s="74">
        <f t="shared" si="1"/>
        <v>30000</v>
      </c>
      <c r="Q57" s="74"/>
      <c r="R57" s="74"/>
      <c r="S57" s="127" t="s">
        <v>441</v>
      </c>
      <c r="T57" s="124"/>
      <c r="U57" s="127" t="s">
        <v>442</v>
      </c>
      <c r="V57" s="127">
        <f>18000/1.03</f>
        <v>17475.728155339806</v>
      </c>
      <c r="W57" s="127" t="s">
        <v>213</v>
      </c>
      <c r="X57" s="127">
        <v>50000</v>
      </c>
      <c r="Y57" s="127"/>
      <c r="Z57" s="127"/>
      <c r="AA57" s="127"/>
      <c r="AB57" s="127"/>
      <c r="AC57" s="127" t="s">
        <v>442</v>
      </c>
      <c r="AD57" s="132" t="s">
        <v>464</v>
      </c>
      <c r="AE57" s="127" t="s">
        <v>455</v>
      </c>
    </row>
    <row r="58" spans="1:31" s="50" customFormat="1" ht="33.9" customHeight="1" x14ac:dyDescent="0.25">
      <c r="A58" s="68"/>
      <c r="B58" s="98"/>
      <c r="C58" s="98" t="s">
        <v>456</v>
      </c>
      <c r="D58" s="84" t="s">
        <v>447</v>
      </c>
      <c r="E58" s="68"/>
      <c r="F58" s="71" t="s">
        <v>67</v>
      </c>
      <c r="G58" s="72"/>
      <c r="H58" s="73" t="s">
        <v>154</v>
      </c>
      <c r="I58" s="118" t="s">
        <v>476</v>
      </c>
      <c r="J58" s="107"/>
      <c r="K58" s="107" t="s">
        <v>449</v>
      </c>
      <c r="L58" s="108" t="s">
        <v>70</v>
      </c>
      <c r="M58" s="108" t="s">
        <v>212</v>
      </c>
      <c r="N58" s="108"/>
      <c r="O58" s="68">
        <v>1</v>
      </c>
      <c r="P58" s="68">
        <f t="shared" si="1"/>
        <v>30000</v>
      </c>
      <c r="Q58" s="68"/>
      <c r="R58" s="68"/>
      <c r="S58" s="126" t="s">
        <v>117</v>
      </c>
      <c r="T58" s="124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</row>
    <row r="59" spans="1:31" s="47" customFormat="1" ht="33.9" customHeight="1" x14ac:dyDescent="0.25">
      <c r="A59" s="54">
        <f t="shared" si="4"/>
        <v>52</v>
      </c>
      <c r="B59" s="61" t="s">
        <v>311</v>
      </c>
      <c r="C59" s="61" t="s">
        <v>311</v>
      </c>
      <c r="D59" s="57" t="s">
        <v>312</v>
      </c>
      <c r="E59" s="54"/>
      <c r="F59" s="58" t="s">
        <v>67</v>
      </c>
      <c r="G59" s="59"/>
      <c r="H59" s="60" t="s">
        <v>115</v>
      </c>
      <c r="I59" s="101" t="s">
        <v>235</v>
      </c>
      <c r="J59" s="62"/>
      <c r="K59" s="62" t="s">
        <v>131</v>
      </c>
      <c r="L59" s="102" t="s">
        <v>70</v>
      </c>
      <c r="M59" s="102" t="str">
        <f>VLOOKUP(C59,[5]外购件开发申请单!$C$8:$L$148,10,0)</f>
        <v>刘志富</v>
      </c>
      <c r="N59" s="102" t="s">
        <v>118</v>
      </c>
      <c r="O59" s="54">
        <v>2</v>
      </c>
      <c r="P59" s="54">
        <f t="shared" si="1"/>
        <v>60000</v>
      </c>
      <c r="Q59" s="54" t="s">
        <v>72</v>
      </c>
      <c r="R59" s="54" t="s">
        <v>202</v>
      </c>
      <c r="S59" s="123" t="s">
        <v>117</v>
      </c>
      <c r="T59" s="124">
        <v>1.056</v>
      </c>
      <c r="U59" s="123" t="s">
        <v>118</v>
      </c>
      <c r="V59" s="123">
        <v>0.67</v>
      </c>
      <c r="W59" s="123" t="s">
        <v>431</v>
      </c>
      <c r="X59" s="123" t="s">
        <v>432</v>
      </c>
      <c r="Y59" s="123" t="s">
        <v>433</v>
      </c>
      <c r="Z59" s="123" t="s">
        <v>434</v>
      </c>
      <c r="AA59" s="123"/>
      <c r="AB59" s="123"/>
      <c r="AC59" s="123" t="s">
        <v>118</v>
      </c>
      <c r="AD59" s="131" t="s">
        <v>435</v>
      </c>
      <c r="AE59" s="123"/>
    </row>
    <row r="60" spans="1:31" s="47" customFormat="1" ht="33.9" customHeight="1" x14ac:dyDescent="0.25">
      <c r="A60" s="54">
        <f t="shared" si="4"/>
        <v>53</v>
      </c>
      <c r="B60" s="61" t="s">
        <v>313</v>
      </c>
      <c r="C60" s="61" t="s">
        <v>313</v>
      </c>
      <c r="D60" s="57" t="s">
        <v>314</v>
      </c>
      <c r="E60" s="54"/>
      <c r="F60" s="58" t="s">
        <v>67</v>
      </c>
      <c r="G60" s="59"/>
      <c r="H60" s="60" t="s">
        <v>115</v>
      </c>
      <c r="I60" s="101" t="s">
        <v>235</v>
      </c>
      <c r="J60" s="62"/>
      <c r="K60" s="62" t="s">
        <v>131</v>
      </c>
      <c r="L60" s="102" t="s">
        <v>70</v>
      </c>
      <c r="M60" s="102" t="str">
        <f>VLOOKUP(C60,[5]外购件开发申请单!$C$8:$L$148,10,0)</f>
        <v>刘志富</v>
      </c>
      <c r="N60" s="102" t="s">
        <v>118</v>
      </c>
      <c r="O60" s="54">
        <v>1</v>
      </c>
      <c r="P60" s="54">
        <f t="shared" si="1"/>
        <v>30000</v>
      </c>
      <c r="Q60" s="54" t="s">
        <v>72</v>
      </c>
      <c r="R60" s="54" t="s">
        <v>202</v>
      </c>
      <c r="S60" s="123" t="s">
        <v>117</v>
      </c>
      <c r="T60" s="124">
        <v>0.79520000000000002</v>
      </c>
      <c r="U60" s="123" t="s">
        <v>118</v>
      </c>
      <c r="V60" s="123">
        <v>0.53</v>
      </c>
      <c r="W60" s="123" t="s">
        <v>431</v>
      </c>
      <c r="X60" s="123" t="s">
        <v>432</v>
      </c>
      <c r="Y60" s="123" t="s">
        <v>433</v>
      </c>
      <c r="Z60" s="123" t="s">
        <v>434</v>
      </c>
      <c r="AA60" s="123"/>
      <c r="AB60" s="123"/>
      <c r="AC60" s="123" t="s">
        <v>118</v>
      </c>
      <c r="AD60" s="131" t="s">
        <v>435</v>
      </c>
      <c r="AE60" s="123"/>
    </row>
    <row r="61" spans="1:31" s="52" customFormat="1" ht="33.9" customHeight="1" x14ac:dyDescent="0.25">
      <c r="A61" s="65">
        <f t="shared" si="4"/>
        <v>54</v>
      </c>
      <c r="B61" s="95" t="s">
        <v>315</v>
      </c>
      <c r="C61" s="95" t="s">
        <v>315</v>
      </c>
      <c r="D61" s="92" t="s">
        <v>316</v>
      </c>
      <c r="E61" s="65"/>
      <c r="F61" s="67" t="s">
        <v>67</v>
      </c>
      <c r="G61" s="82"/>
      <c r="H61" s="83" t="s">
        <v>317</v>
      </c>
      <c r="I61" s="117" t="s">
        <v>318</v>
      </c>
      <c r="J61" s="103"/>
      <c r="K61" s="103" t="s">
        <v>131</v>
      </c>
      <c r="L61" s="104" t="s">
        <v>70</v>
      </c>
      <c r="M61" s="104" t="str">
        <f>VLOOKUP(C61,[5]外购件开发申请单!$C$8:$L$148,10,0)</f>
        <v>刘志富</v>
      </c>
      <c r="N61" s="104" t="s">
        <v>465</v>
      </c>
      <c r="O61" s="65">
        <v>1</v>
      </c>
      <c r="P61" s="65">
        <f t="shared" si="1"/>
        <v>30000</v>
      </c>
      <c r="Q61" s="65" t="s">
        <v>72</v>
      </c>
      <c r="R61" s="65" t="s">
        <v>202</v>
      </c>
      <c r="S61" s="125" t="s">
        <v>117</v>
      </c>
      <c r="T61" s="124">
        <v>2.3519999999999999</v>
      </c>
      <c r="U61" s="125" t="s">
        <v>466</v>
      </c>
      <c r="V61" s="125">
        <v>1.8</v>
      </c>
      <c r="W61" s="125" t="s">
        <v>467</v>
      </c>
      <c r="X61" s="125">
        <v>1.5</v>
      </c>
      <c r="Y61" s="125" t="s">
        <v>437</v>
      </c>
      <c r="Z61" s="125">
        <v>1.8</v>
      </c>
      <c r="AA61" s="125"/>
      <c r="AB61" s="125"/>
      <c r="AC61" s="125"/>
      <c r="AD61" s="125"/>
      <c r="AE61" s="125"/>
    </row>
    <row r="62" spans="1:31" s="47" customFormat="1" ht="33.9" customHeight="1" x14ac:dyDescent="0.25">
      <c r="A62" s="54">
        <f t="shared" si="4"/>
        <v>55</v>
      </c>
      <c r="B62" s="61" t="s">
        <v>319</v>
      </c>
      <c r="C62" s="61" t="s">
        <v>319</v>
      </c>
      <c r="D62" s="57" t="s">
        <v>320</v>
      </c>
      <c r="E62" s="54"/>
      <c r="F62" s="58" t="s">
        <v>67</v>
      </c>
      <c r="G62" s="59"/>
      <c r="H62" s="60" t="s">
        <v>115</v>
      </c>
      <c r="I62" s="101" t="s">
        <v>232</v>
      </c>
      <c r="J62" s="62"/>
      <c r="K62" s="62" t="s">
        <v>131</v>
      </c>
      <c r="L62" s="102" t="s">
        <v>70</v>
      </c>
      <c r="M62" s="102" t="str">
        <f>VLOOKUP(C62,[5]外购件开发申请单!$C$8:$L$148,10,0)</f>
        <v>刘志富</v>
      </c>
      <c r="N62" s="102" t="str">
        <f>VLOOKUP(C62,[5]外购件开发申请单!$C$8:$M$148,11,0)</f>
        <v>海兴中盛</v>
      </c>
      <c r="O62" s="54">
        <v>2</v>
      </c>
      <c r="P62" s="54">
        <f t="shared" si="1"/>
        <v>60000</v>
      </c>
      <c r="Q62" s="54" t="s">
        <v>72</v>
      </c>
      <c r="R62" s="54" t="s">
        <v>202</v>
      </c>
      <c r="S62" s="123" t="s">
        <v>117</v>
      </c>
      <c r="T62" s="124">
        <v>1.216</v>
      </c>
      <c r="U62" s="123" t="s">
        <v>118</v>
      </c>
      <c r="V62" s="123">
        <v>0.79</v>
      </c>
      <c r="W62" s="123" t="s">
        <v>431</v>
      </c>
      <c r="X62" s="123" t="s">
        <v>432</v>
      </c>
      <c r="Y62" s="123" t="s">
        <v>433</v>
      </c>
      <c r="Z62" s="123" t="s">
        <v>434</v>
      </c>
      <c r="AA62" s="123"/>
      <c r="AB62" s="123"/>
      <c r="AC62" s="123" t="s">
        <v>118</v>
      </c>
      <c r="AD62" s="131" t="s">
        <v>435</v>
      </c>
      <c r="AE62" s="123"/>
    </row>
    <row r="63" spans="1:31" s="51" customFormat="1" ht="33.9" customHeight="1" x14ac:dyDescent="0.25">
      <c r="A63" s="74">
        <f t="shared" si="4"/>
        <v>56</v>
      </c>
      <c r="B63" s="99" t="s">
        <v>321</v>
      </c>
      <c r="C63" s="99" t="s">
        <v>321</v>
      </c>
      <c r="D63" s="85" t="s">
        <v>322</v>
      </c>
      <c r="E63" s="74"/>
      <c r="F63" s="77" t="s">
        <v>67</v>
      </c>
      <c r="G63" s="78"/>
      <c r="H63" s="79" t="s">
        <v>244</v>
      </c>
      <c r="I63" s="114" t="s">
        <v>323</v>
      </c>
      <c r="J63" s="110"/>
      <c r="K63" s="110" t="s">
        <v>131</v>
      </c>
      <c r="L63" s="111" t="s">
        <v>70</v>
      </c>
      <c r="M63" s="111" t="str">
        <f>VLOOKUP(C63,[5]外购件开发申请单!$C$8:$L$148,10,0)</f>
        <v>刘志富</v>
      </c>
      <c r="N63" s="111" t="s">
        <v>440</v>
      </c>
      <c r="O63" s="74">
        <v>1</v>
      </c>
      <c r="P63" s="74">
        <f t="shared" si="1"/>
        <v>30000</v>
      </c>
      <c r="Q63" s="74" t="s">
        <v>72</v>
      </c>
      <c r="R63" s="74" t="s">
        <v>202</v>
      </c>
      <c r="S63" s="127" t="s">
        <v>117</v>
      </c>
      <c r="T63" s="124"/>
      <c r="U63" s="127" t="s">
        <v>442</v>
      </c>
      <c r="V63" s="127">
        <f>25500/1.03</f>
        <v>24757.281553398057</v>
      </c>
      <c r="W63" s="127" t="s">
        <v>213</v>
      </c>
      <c r="X63" s="127">
        <v>210000</v>
      </c>
      <c r="Y63" s="127"/>
      <c r="Z63" s="127"/>
      <c r="AA63" s="127"/>
      <c r="AB63" s="127"/>
      <c r="AC63" s="127" t="s">
        <v>442</v>
      </c>
      <c r="AD63" s="132" t="s">
        <v>464</v>
      </c>
      <c r="AE63" s="127" t="s">
        <v>445</v>
      </c>
    </row>
    <row r="64" spans="1:31" s="50" customFormat="1" ht="33.9" customHeight="1" x14ac:dyDescent="0.25">
      <c r="A64" s="68">
        <f t="shared" si="4"/>
        <v>57</v>
      </c>
      <c r="B64" s="98" t="s">
        <v>324</v>
      </c>
      <c r="C64" s="98" t="s">
        <v>324</v>
      </c>
      <c r="D64" s="84" t="s">
        <v>325</v>
      </c>
      <c r="E64" s="68"/>
      <c r="F64" s="71" t="s">
        <v>67</v>
      </c>
      <c r="G64" s="72"/>
      <c r="H64" s="73" t="s">
        <v>68</v>
      </c>
      <c r="I64" s="120" t="s">
        <v>69</v>
      </c>
      <c r="J64" s="107"/>
      <c r="K64" s="107" t="s">
        <v>131</v>
      </c>
      <c r="L64" s="108" t="s">
        <v>70</v>
      </c>
      <c r="M64" s="108" t="str">
        <f>VLOOKUP(C64,[5]外购件开发申请单!$C$8:$L$148,10,0)</f>
        <v>刘志富</v>
      </c>
      <c r="N64" s="108" t="s">
        <v>440</v>
      </c>
      <c r="O64" s="68">
        <v>1</v>
      </c>
      <c r="P64" s="68">
        <f t="shared" si="1"/>
        <v>30000</v>
      </c>
      <c r="Q64" s="68" t="s">
        <v>72</v>
      </c>
      <c r="R64" s="68" t="s">
        <v>202</v>
      </c>
      <c r="S64" s="126" t="s">
        <v>439</v>
      </c>
      <c r="T64" s="124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</row>
    <row r="65" spans="1:31" s="51" customFormat="1" ht="33.9" customHeight="1" x14ac:dyDescent="0.25">
      <c r="A65" s="74"/>
      <c r="B65" s="99"/>
      <c r="C65" s="99" t="s">
        <v>481</v>
      </c>
      <c r="D65" s="85" t="s">
        <v>482</v>
      </c>
      <c r="E65" s="74"/>
      <c r="F65" s="77" t="s">
        <v>67</v>
      </c>
      <c r="G65" s="78"/>
      <c r="H65" s="79" t="s">
        <v>244</v>
      </c>
      <c r="I65" s="114" t="s">
        <v>323</v>
      </c>
      <c r="J65" s="110"/>
      <c r="K65" s="110" t="s">
        <v>131</v>
      </c>
      <c r="L65" s="111" t="s">
        <v>70</v>
      </c>
      <c r="M65" s="111" t="s">
        <v>212</v>
      </c>
      <c r="N65" s="111" t="s">
        <v>440</v>
      </c>
      <c r="O65" s="74">
        <v>1</v>
      </c>
      <c r="P65" s="74">
        <f t="shared" si="1"/>
        <v>30000</v>
      </c>
      <c r="Q65" s="74"/>
      <c r="R65" s="74"/>
      <c r="S65" s="127" t="s">
        <v>441</v>
      </c>
      <c r="T65" s="124"/>
      <c r="U65" s="127" t="s">
        <v>442</v>
      </c>
      <c r="V65" s="127">
        <f>19000/1.03</f>
        <v>18446.601941747573</v>
      </c>
      <c r="W65" s="127" t="s">
        <v>213</v>
      </c>
      <c r="X65" s="127">
        <v>50000</v>
      </c>
      <c r="Y65" s="127"/>
      <c r="Z65" s="127"/>
      <c r="AA65" s="127"/>
      <c r="AB65" s="127"/>
      <c r="AC65" s="127" t="s">
        <v>442</v>
      </c>
      <c r="AD65" s="132" t="s">
        <v>464</v>
      </c>
      <c r="AE65" s="127" t="s">
        <v>455</v>
      </c>
    </row>
    <row r="66" spans="1:31" s="50" customFormat="1" ht="33.9" customHeight="1" x14ac:dyDescent="0.25">
      <c r="A66" s="68"/>
      <c r="B66" s="98"/>
      <c r="C66" s="98" t="s">
        <v>456</v>
      </c>
      <c r="D66" s="84" t="s">
        <v>447</v>
      </c>
      <c r="E66" s="68"/>
      <c r="F66" s="71" t="s">
        <v>67</v>
      </c>
      <c r="G66" s="72"/>
      <c r="H66" s="73" t="s">
        <v>154</v>
      </c>
      <c r="I66" s="120" t="s">
        <v>483</v>
      </c>
      <c r="J66" s="107"/>
      <c r="K66" s="107" t="s">
        <v>449</v>
      </c>
      <c r="L66" s="108" t="s">
        <v>70</v>
      </c>
      <c r="M66" s="108" t="s">
        <v>212</v>
      </c>
      <c r="N66" s="108"/>
      <c r="O66" s="68">
        <v>1</v>
      </c>
      <c r="P66" s="68">
        <f t="shared" si="1"/>
        <v>30000</v>
      </c>
      <c r="Q66" s="68"/>
      <c r="R66" s="68"/>
      <c r="S66" s="126" t="s">
        <v>117</v>
      </c>
      <c r="T66" s="124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</row>
    <row r="67" spans="1:31" s="50" customFormat="1" ht="33.9" customHeight="1" x14ac:dyDescent="0.25">
      <c r="A67" s="68">
        <f>ROW()-7</f>
        <v>60</v>
      </c>
      <c r="B67" s="98" t="s">
        <v>326</v>
      </c>
      <c r="C67" s="98" t="s">
        <v>326</v>
      </c>
      <c r="D67" s="84" t="s">
        <v>327</v>
      </c>
      <c r="E67" s="68"/>
      <c r="F67" s="71" t="s">
        <v>67</v>
      </c>
      <c r="G67" s="72"/>
      <c r="H67" s="73" t="s">
        <v>68</v>
      </c>
      <c r="I67" s="120" t="s">
        <v>69</v>
      </c>
      <c r="J67" s="107"/>
      <c r="K67" s="107" t="s">
        <v>131</v>
      </c>
      <c r="L67" s="108" t="s">
        <v>70</v>
      </c>
      <c r="M67" s="108" t="str">
        <f>VLOOKUP(C67,[5]外购件开发申请单!$C$8:$L$148,10,0)</f>
        <v>刘志富</v>
      </c>
      <c r="N67" s="108" t="s">
        <v>440</v>
      </c>
      <c r="O67" s="68">
        <v>1</v>
      </c>
      <c r="P67" s="68">
        <f t="shared" si="1"/>
        <v>30000</v>
      </c>
      <c r="Q67" s="68" t="s">
        <v>72</v>
      </c>
      <c r="R67" s="68" t="s">
        <v>202</v>
      </c>
      <c r="S67" s="126" t="s">
        <v>439</v>
      </c>
      <c r="T67" s="124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</row>
    <row r="68" spans="1:31" s="51" customFormat="1" ht="33.9" customHeight="1" x14ac:dyDescent="0.25">
      <c r="A68" s="74"/>
      <c r="B68" s="99"/>
      <c r="C68" s="99" t="s">
        <v>484</v>
      </c>
      <c r="D68" s="85" t="s">
        <v>485</v>
      </c>
      <c r="E68" s="74"/>
      <c r="F68" s="77" t="s">
        <v>67</v>
      </c>
      <c r="G68" s="78"/>
      <c r="H68" s="79" t="s">
        <v>244</v>
      </c>
      <c r="I68" s="114" t="s">
        <v>323</v>
      </c>
      <c r="J68" s="110"/>
      <c r="K68" s="110" t="s">
        <v>131</v>
      </c>
      <c r="L68" s="111" t="s">
        <v>70</v>
      </c>
      <c r="M68" s="111" t="s">
        <v>212</v>
      </c>
      <c r="N68" s="111" t="s">
        <v>440</v>
      </c>
      <c r="O68" s="74">
        <v>1</v>
      </c>
      <c r="P68" s="74">
        <f t="shared" si="1"/>
        <v>30000</v>
      </c>
      <c r="Q68" s="74"/>
      <c r="R68" s="74"/>
      <c r="S68" s="127" t="s">
        <v>441</v>
      </c>
      <c r="T68" s="124"/>
      <c r="U68" s="127" t="s">
        <v>442</v>
      </c>
      <c r="V68" s="127">
        <f>19000/1.03</f>
        <v>18446.601941747573</v>
      </c>
      <c r="W68" s="127" t="s">
        <v>213</v>
      </c>
      <c r="X68" s="127">
        <v>52000</v>
      </c>
      <c r="Y68" s="127"/>
      <c r="Z68" s="127"/>
      <c r="AA68" s="127"/>
      <c r="AB68" s="127"/>
      <c r="AC68" s="127" t="s">
        <v>442</v>
      </c>
      <c r="AD68" s="132" t="s">
        <v>464</v>
      </c>
      <c r="AE68" s="127" t="s">
        <v>455</v>
      </c>
    </row>
    <row r="69" spans="1:31" s="50" customFormat="1" ht="33.9" customHeight="1" x14ac:dyDescent="0.25">
      <c r="A69" s="68"/>
      <c r="B69" s="98"/>
      <c r="C69" s="98" t="s">
        <v>456</v>
      </c>
      <c r="D69" s="84" t="s">
        <v>447</v>
      </c>
      <c r="E69" s="68"/>
      <c r="F69" s="71" t="s">
        <v>67</v>
      </c>
      <c r="G69" s="72"/>
      <c r="H69" s="73" t="s">
        <v>154</v>
      </c>
      <c r="I69" s="120" t="s">
        <v>483</v>
      </c>
      <c r="J69" s="107"/>
      <c r="K69" s="107" t="s">
        <v>449</v>
      </c>
      <c r="L69" s="108" t="s">
        <v>70</v>
      </c>
      <c r="M69" s="108" t="s">
        <v>212</v>
      </c>
      <c r="N69" s="108"/>
      <c r="O69" s="68">
        <v>1</v>
      </c>
      <c r="P69" s="68">
        <f t="shared" si="1"/>
        <v>30000</v>
      </c>
      <c r="Q69" s="68"/>
      <c r="R69" s="68"/>
      <c r="S69" s="126" t="s">
        <v>117</v>
      </c>
      <c r="T69" s="124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</row>
    <row r="70" spans="1:31" s="52" customFormat="1" ht="33.9" customHeight="1" x14ac:dyDescent="0.25">
      <c r="A70" s="65">
        <f>ROW()-7</f>
        <v>63</v>
      </c>
      <c r="B70" s="95" t="s">
        <v>328</v>
      </c>
      <c r="C70" s="95" t="s">
        <v>328</v>
      </c>
      <c r="D70" s="92" t="s">
        <v>329</v>
      </c>
      <c r="E70" s="65"/>
      <c r="F70" s="67" t="s">
        <v>67</v>
      </c>
      <c r="G70" s="82"/>
      <c r="H70" s="83" t="s">
        <v>317</v>
      </c>
      <c r="I70" s="117" t="s">
        <v>330</v>
      </c>
      <c r="J70" s="103"/>
      <c r="K70" s="103" t="s">
        <v>131</v>
      </c>
      <c r="L70" s="104" t="s">
        <v>70</v>
      </c>
      <c r="M70" s="104" t="str">
        <f>VLOOKUP(C70,[5]外购件开发申请单!$C$8:$L$148,10,0)</f>
        <v>刘志富</v>
      </c>
      <c r="N70" s="104" t="s">
        <v>465</v>
      </c>
      <c r="O70" s="65">
        <v>1</v>
      </c>
      <c r="P70" s="65">
        <f t="shared" si="1"/>
        <v>30000</v>
      </c>
      <c r="Q70" s="65" t="s">
        <v>72</v>
      </c>
      <c r="R70" s="65" t="s">
        <v>202</v>
      </c>
      <c r="S70" s="125" t="s">
        <v>117</v>
      </c>
      <c r="T70" s="124">
        <v>1.68</v>
      </c>
      <c r="U70" s="125" t="s">
        <v>466</v>
      </c>
      <c r="V70" s="125">
        <v>1.3</v>
      </c>
      <c r="W70" s="125" t="s">
        <v>467</v>
      </c>
      <c r="X70" s="125">
        <v>1.2</v>
      </c>
      <c r="Y70" s="125" t="s">
        <v>437</v>
      </c>
      <c r="Z70" s="125">
        <v>1.2</v>
      </c>
      <c r="AA70" s="125"/>
      <c r="AB70" s="125"/>
      <c r="AC70" s="125" t="s">
        <v>467</v>
      </c>
      <c r="AD70" s="125"/>
      <c r="AE70" s="125"/>
    </row>
    <row r="71" spans="1:31" s="52" customFormat="1" ht="33.9" customHeight="1" x14ac:dyDescent="0.25">
      <c r="A71" s="65">
        <f t="shared" ref="A71:A80" si="5">ROW()-7</f>
        <v>64</v>
      </c>
      <c r="B71" s="95" t="s">
        <v>331</v>
      </c>
      <c r="C71" s="95" t="s">
        <v>331</v>
      </c>
      <c r="D71" s="92" t="s">
        <v>332</v>
      </c>
      <c r="E71" s="65"/>
      <c r="F71" s="67" t="s">
        <v>67</v>
      </c>
      <c r="G71" s="82"/>
      <c r="H71" s="83" t="s">
        <v>317</v>
      </c>
      <c r="I71" s="117" t="s">
        <v>330</v>
      </c>
      <c r="J71" s="103"/>
      <c r="K71" s="103" t="s">
        <v>131</v>
      </c>
      <c r="L71" s="104" t="s">
        <v>70</v>
      </c>
      <c r="M71" s="104" t="str">
        <f>VLOOKUP(C71,[5]外购件开发申请单!$C$8:$L$148,10,0)</f>
        <v>刘志富</v>
      </c>
      <c r="N71" s="104" t="s">
        <v>465</v>
      </c>
      <c r="O71" s="65">
        <v>1</v>
      </c>
      <c r="P71" s="65">
        <f t="shared" si="1"/>
        <v>30000</v>
      </c>
      <c r="Q71" s="65" t="s">
        <v>72</v>
      </c>
      <c r="R71" s="65" t="s">
        <v>202</v>
      </c>
      <c r="S71" s="125" t="s">
        <v>117</v>
      </c>
      <c r="T71" s="124">
        <v>2.64</v>
      </c>
      <c r="U71" s="125" t="s">
        <v>466</v>
      </c>
      <c r="V71" s="125">
        <v>1.1499999999999999</v>
      </c>
      <c r="W71" s="125" t="s">
        <v>467</v>
      </c>
      <c r="X71" s="129">
        <v>1</v>
      </c>
      <c r="Y71" s="125" t="s">
        <v>437</v>
      </c>
      <c r="Z71" s="125">
        <v>1.4</v>
      </c>
      <c r="AA71" s="125"/>
      <c r="AB71" s="125"/>
      <c r="AC71" s="125" t="s">
        <v>467</v>
      </c>
      <c r="AD71" s="125"/>
      <c r="AE71" s="125"/>
    </row>
    <row r="72" spans="1:31" s="47" customFormat="1" ht="33.9" customHeight="1" x14ac:dyDescent="0.25">
      <c r="A72" s="54">
        <f t="shared" si="5"/>
        <v>65</v>
      </c>
      <c r="B72" s="61" t="s">
        <v>333</v>
      </c>
      <c r="C72" s="61" t="s">
        <v>333</v>
      </c>
      <c r="D72" s="57" t="s">
        <v>334</v>
      </c>
      <c r="E72" s="54"/>
      <c r="F72" s="58" t="s">
        <v>67</v>
      </c>
      <c r="G72" s="59"/>
      <c r="H72" s="60" t="s">
        <v>335</v>
      </c>
      <c r="I72" s="101" t="s">
        <v>336</v>
      </c>
      <c r="J72" s="62"/>
      <c r="K72" s="62" t="s">
        <v>131</v>
      </c>
      <c r="L72" s="102" t="s">
        <v>70</v>
      </c>
      <c r="M72" s="102" t="str">
        <f>VLOOKUP(C72,[5]外购件开发申请单!$C$8:$L$148,10,0)</f>
        <v>刘志富</v>
      </c>
      <c r="N72" s="102" t="str">
        <f>VLOOKUP(C72,[5]外购件开发申请单!$C$8:$M$148,11,0)</f>
        <v>海兴中盛</v>
      </c>
      <c r="O72" s="54">
        <v>2</v>
      </c>
      <c r="P72" s="54">
        <f t="shared" ref="P72:P112" si="6">30000*O72</f>
        <v>60000</v>
      </c>
      <c r="Q72" s="54" t="s">
        <v>72</v>
      </c>
      <c r="R72" s="54" t="s">
        <v>202</v>
      </c>
      <c r="S72" s="123" t="s">
        <v>117</v>
      </c>
      <c r="T72" s="124">
        <v>0.52080000000000004</v>
      </c>
      <c r="U72" s="123" t="s">
        <v>118</v>
      </c>
      <c r="V72" s="123">
        <v>0.59</v>
      </c>
      <c r="W72" s="123" t="s">
        <v>431</v>
      </c>
      <c r="X72" s="123" t="s">
        <v>432</v>
      </c>
      <c r="Y72" s="123" t="s">
        <v>433</v>
      </c>
      <c r="Z72" s="123" t="s">
        <v>434</v>
      </c>
      <c r="AA72" s="123"/>
      <c r="AB72" s="123"/>
      <c r="AC72" s="123" t="s">
        <v>118</v>
      </c>
      <c r="AD72" s="131" t="s">
        <v>435</v>
      </c>
      <c r="AE72" s="123"/>
    </row>
    <row r="73" spans="1:31" s="47" customFormat="1" ht="33.9" customHeight="1" x14ac:dyDescent="0.25">
      <c r="A73" s="54">
        <f t="shared" si="5"/>
        <v>66</v>
      </c>
      <c r="B73" s="61" t="s">
        <v>337</v>
      </c>
      <c r="C73" s="61" t="s">
        <v>337</v>
      </c>
      <c r="D73" s="57" t="s">
        <v>338</v>
      </c>
      <c r="E73" s="54"/>
      <c r="F73" s="58" t="s">
        <v>67</v>
      </c>
      <c r="G73" s="59"/>
      <c r="H73" s="60" t="s">
        <v>335</v>
      </c>
      <c r="I73" s="101" t="s">
        <v>336</v>
      </c>
      <c r="J73" s="62"/>
      <c r="K73" s="62" t="s">
        <v>131</v>
      </c>
      <c r="L73" s="102" t="s">
        <v>70</v>
      </c>
      <c r="M73" s="102" t="str">
        <f>VLOOKUP(C73,[5]外购件开发申请单!$C$8:$L$148,10,0)</f>
        <v>刘志富</v>
      </c>
      <c r="N73" s="102" t="str">
        <f>VLOOKUP(C73,[5]外购件开发申请单!$C$8:$M$148,11,0)</f>
        <v>海兴中盛</v>
      </c>
      <c r="O73" s="54">
        <v>1</v>
      </c>
      <c r="P73" s="54">
        <f t="shared" si="6"/>
        <v>30000</v>
      </c>
      <c r="Q73" s="54" t="s">
        <v>72</v>
      </c>
      <c r="R73" s="54" t="s">
        <v>202</v>
      </c>
      <c r="S73" s="123" t="s">
        <v>117</v>
      </c>
      <c r="T73" s="124">
        <v>0.86399999999999999</v>
      </c>
      <c r="U73" s="123" t="s">
        <v>118</v>
      </c>
      <c r="V73" s="123">
        <v>0.54</v>
      </c>
      <c r="W73" s="123" t="s">
        <v>431</v>
      </c>
      <c r="X73" s="123" t="s">
        <v>432</v>
      </c>
      <c r="Y73" s="123" t="s">
        <v>433</v>
      </c>
      <c r="Z73" s="123" t="s">
        <v>434</v>
      </c>
      <c r="AA73" s="123"/>
      <c r="AB73" s="123"/>
      <c r="AC73" s="123" t="s">
        <v>118</v>
      </c>
      <c r="AD73" s="131" t="s">
        <v>435</v>
      </c>
      <c r="AE73" s="123"/>
    </row>
    <row r="74" spans="1:31" s="47" customFormat="1" ht="33.9" customHeight="1" x14ac:dyDescent="0.25">
      <c r="A74" s="54">
        <f t="shared" si="5"/>
        <v>67</v>
      </c>
      <c r="B74" s="61" t="s">
        <v>339</v>
      </c>
      <c r="C74" s="61" t="s">
        <v>339</v>
      </c>
      <c r="D74" s="57" t="s">
        <v>340</v>
      </c>
      <c r="E74" s="54"/>
      <c r="F74" s="58" t="s">
        <v>67</v>
      </c>
      <c r="G74" s="59"/>
      <c r="H74" s="60" t="s">
        <v>115</v>
      </c>
      <c r="I74" s="101" t="s">
        <v>232</v>
      </c>
      <c r="J74" s="62"/>
      <c r="K74" s="62" t="s">
        <v>131</v>
      </c>
      <c r="L74" s="102" t="s">
        <v>70</v>
      </c>
      <c r="M74" s="102" t="str">
        <f>VLOOKUP(C74,[5]外购件开发申请单!$C$8:$L$148,10,0)</f>
        <v>刘志富</v>
      </c>
      <c r="N74" s="102" t="str">
        <f>VLOOKUP(C74,[5]外购件开发申请单!$C$8:$M$148,11,0)</f>
        <v>海兴中盛</v>
      </c>
      <c r="O74" s="54">
        <v>1</v>
      </c>
      <c r="P74" s="54">
        <f t="shared" si="6"/>
        <v>30000</v>
      </c>
      <c r="Q74" s="54" t="s">
        <v>72</v>
      </c>
      <c r="R74" s="54" t="s">
        <v>202</v>
      </c>
      <c r="S74" s="123" t="s">
        <v>117</v>
      </c>
      <c r="T74" s="124">
        <v>1.456</v>
      </c>
      <c r="U74" s="123" t="s">
        <v>118</v>
      </c>
      <c r="V74" s="123">
        <v>0.96</v>
      </c>
      <c r="W74" s="123" t="s">
        <v>431</v>
      </c>
      <c r="X74" s="123" t="s">
        <v>432</v>
      </c>
      <c r="Y74" s="123" t="s">
        <v>433</v>
      </c>
      <c r="Z74" s="123" t="s">
        <v>434</v>
      </c>
      <c r="AA74" s="123"/>
      <c r="AB74" s="123"/>
      <c r="AC74" s="123" t="s">
        <v>118</v>
      </c>
      <c r="AD74" s="131" t="s">
        <v>435</v>
      </c>
      <c r="AE74" s="123"/>
    </row>
    <row r="75" spans="1:31" s="47" customFormat="1" ht="33.9" customHeight="1" x14ac:dyDescent="0.25">
      <c r="A75" s="54">
        <f t="shared" si="5"/>
        <v>68</v>
      </c>
      <c r="B75" s="61" t="s">
        <v>341</v>
      </c>
      <c r="C75" s="61" t="s">
        <v>341</v>
      </c>
      <c r="D75" s="57" t="s">
        <v>342</v>
      </c>
      <c r="E75" s="54"/>
      <c r="F75" s="58" t="s">
        <v>67</v>
      </c>
      <c r="G75" s="59"/>
      <c r="H75" s="60" t="s">
        <v>68</v>
      </c>
      <c r="I75" s="101" t="s">
        <v>69</v>
      </c>
      <c r="J75" s="62"/>
      <c r="K75" s="62" t="s">
        <v>131</v>
      </c>
      <c r="L75" s="102" t="s">
        <v>70</v>
      </c>
      <c r="M75" s="102" t="str">
        <f>VLOOKUP(C75,[5]外购件开发申请单!$C$8:$L$148,10,0)</f>
        <v>刘志富</v>
      </c>
      <c r="N75" s="102" t="str">
        <f>VLOOKUP(C75,[5]外购件开发申请单!$C$8:$M$148,11,0)</f>
        <v>海兴中盛</v>
      </c>
      <c r="O75" s="54">
        <v>1</v>
      </c>
      <c r="P75" s="54">
        <f t="shared" si="6"/>
        <v>30000</v>
      </c>
      <c r="Q75" s="54" t="s">
        <v>72</v>
      </c>
      <c r="R75" s="54" t="s">
        <v>202</v>
      </c>
      <c r="S75" s="123" t="s">
        <v>117</v>
      </c>
      <c r="T75" s="124">
        <v>2.71</v>
      </c>
      <c r="U75" s="123" t="s">
        <v>118</v>
      </c>
      <c r="V75" s="140">
        <v>5</v>
      </c>
      <c r="W75" s="123" t="s">
        <v>431</v>
      </c>
      <c r="X75" s="123" t="s">
        <v>432</v>
      </c>
      <c r="Y75" s="123" t="s">
        <v>433</v>
      </c>
      <c r="Z75" s="123" t="s">
        <v>434</v>
      </c>
      <c r="AA75" s="123"/>
      <c r="AB75" s="123"/>
      <c r="AC75" s="123" t="s">
        <v>118</v>
      </c>
      <c r="AD75" s="131" t="s">
        <v>435</v>
      </c>
      <c r="AE75" s="123"/>
    </row>
    <row r="76" spans="1:31" s="47" customFormat="1" ht="33.9" customHeight="1" x14ac:dyDescent="0.25">
      <c r="A76" s="54">
        <f t="shared" si="5"/>
        <v>69</v>
      </c>
      <c r="B76" s="61" t="s">
        <v>343</v>
      </c>
      <c r="C76" s="61" t="s">
        <v>343</v>
      </c>
      <c r="D76" s="57" t="s">
        <v>344</v>
      </c>
      <c r="E76" s="54"/>
      <c r="F76" s="58" t="s">
        <v>67</v>
      </c>
      <c r="G76" s="59"/>
      <c r="H76" s="60" t="s">
        <v>335</v>
      </c>
      <c r="I76" s="101" t="s">
        <v>336</v>
      </c>
      <c r="J76" s="62"/>
      <c r="K76" s="62" t="s">
        <v>131</v>
      </c>
      <c r="L76" s="102" t="s">
        <v>70</v>
      </c>
      <c r="M76" s="102" t="str">
        <f>VLOOKUP(C76,[5]外购件开发申请单!$C$8:$L$148,10,0)</f>
        <v>刘志富</v>
      </c>
      <c r="N76" s="102" t="str">
        <f>VLOOKUP(C76,[5]外购件开发申请单!$C$8:$M$148,11,0)</f>
        <v>海兴中盛</v>
      </c>
      <c r="O76" s="54">
        <v>1</v>
      </c>
      <c r="P76" s="54">
        <f t="shared" si="6"/>
        <v>30000</v>
      </c>
      <c r="Q76" s="54" t="s">
        <v>72</v>
      </c>
      <c r="R76" s="54" t="s">
        <v>202</v>
      </c>
      <c r="S76" s="123" t="s">
        <v>117</v>
      </c>
      <c r="T76" s="124">
        <v>0.64080000000000004</v>
      </c>
      <c r="U76" s="123" t="s">
        <v>118</v>
      </c>
      <c r="V76" s="123">
        <v>0.38</v>
      </c>
      <c r="W76" s="123" t="s">
        <v>431</v>
      </c>
      <c r="X76" s="123" t="s">
        <v>432</v>
      </c>
      <c r="Y76" s="123" t="s">
        <v>433</v>
      </c>
      <c r="Z76" s="123" t="s">
        <v>434</v>
      </c>
      <c r="AA76" s="123"/>
      <c r="AB76" s="123"/>
      <c r="AC76" s="123" t="s">
        <v>118</v>
      </c>
      <c r="AD76" s="131" t="s">
        <v>435</v>
      </c>
      <c r="AE76" s="123"/>
    </row>
    <row r="77" spans="1:31" s="47" customFormat="1" ht="33.9" customHeight="1" x14ac:dyDescent="0.25">
      <c r="A77" s="54">
        <f t="shared" si="5"/>
        <v>70</v>
      </c>
      <c r="B77" s="61" t="s">
        <v>345</v>
      </c>
      <c r="C77" s="61" t="s">
        <v>345</v>
      </c>
      <c r="D77" s="57" t="s">
        <v>334</v>
      </c>
      <c r="E77" s="54"/>
      <c r="F77" s="58" t="s">
        <v>67</v>
      </c>
      <c r="G77" s="59"/>
      <c r="H77" s="60" t="s">
        <v>335</v>
      </c>
      <c r="I77" s="101" t="s">
        <v>336</v>
      </c>
      <c r="J77" s="62"/>
      <c r="K77" s="62" t="s">
        <v>131</v>
      </c>
      <c r="L77" s="102" t="s">
        <v>70</v>
      </c>
      <c r="M77" s="102" t="str">
        <f>VLOOKUP(C77,[5]外购件开发申请单!$C$8:$L$148,10,0)</f>
        <v>刘志富</v>
      </c>
      <c r="N77" s="102" t="str">
        <f>VLOOKUP(C77,[5]外购件开发申请单!$C$8:$M$148,11,0)</f>
        <v>海兴中盛</v>
      </c>
      <c r="O77" s="54">
        <v>2</v>
      </c>
      <c r="P77" s="54">
        <f t="shared" si="6"/>
        <v>60000</v>
      </c>
      <c r="Q77" s="54" t="s">
        <v>72</v>
      </c>
      <c r="R77" s="54" t="s">
        <v>202</v>
      </c>
      <c r="S77" s="123" t="s">
        <v>117</v>
      </c>
      <c r="T77" s="124">
        <v>0.52080000000000004</v>
      </c>
      <c r="U77" s="123" t="s">
        <v>118</v>
      </c>
      <c r="V77" s="123">
        <v>0.63</v>
      </c>
      <c r="W77" s="123" t="s">
        <v>431</v>
      </c>
      <c r="X77" s="123" t="s">
        <v>432</v>
      </c>
      <c r="Y77" s="123" t="s">
        <v>433</v>
      </c>
      <c r="Z77" s="123" t="s">
        <v>434</v>
      </c>
      <c r="AA77" s="123"/>
      <c r="AB77" s="123"/>
      <c r="AC77" s="123" t="s">
        <v>118</v>
      </c>
      <c r="AD77" s="131" t="s">
        <v>435</v>
      </c>
      <c r="AE77" s="123"/>
    </row>
    <row r="78" spans="1:31" s="52" customFormat="1" ht="33.9" customHeight="1" x14ac:dyDescent="0.25">
      <c r="A78" s="65">
        <f t="shared" si="5"/>
        <v>71</v>
      </c>
      <c r="B78" s="80" t="s">
        <v>350</v>
      </c>
      <c r="C78" s="80" t="s">
        <v>350</v>
      </c>
      <c r="D78" s="92" t="s">
        <v>351</v>
      </c>
      <c r="E78" s="65" t="s">
        <v>352</v>
      </c>
      <c r="F78" s="67" t="s">
        <v>67</v>
      </c>
      <c r="G78" s="82"/>
      <c r="H78" s="83" t="s">
        <v>254</v>
      </c>
      <c r="I78" s="135" t="s">
        <v>298</v>
      </c>
      <c r="J78" s="103"/>
      <c r="K78" s="103" t="s">
        <v>131</v>
      </c>
      <c r="L78" s="104" t="s">
        <v>70</v>
      </c>
      <c r="M78" s="104" t="str">
        <f>VLOOKUP(C78,[5]外购件开发申请单!$C$8:$L$148,10,0)</f>
        <v>刘志富</v>
      </c>
      <c r="N78" s="104" t="s">
        <v>465</v>
      </c>
      <c r="O78" s="65">
        <v>1</v>
      </c>
      <c r="P78" s="65">
        <f t="shared" si="6"/>
        <v>30000</v>
      </c>
      <c r="Q78" s="65" t="s">
        <v>72</v>
      </c>
      <c r="R78" s="65" t="s">
        <v>353</v>
      </c>
      <c r="S78" s="125" t="s">
        <v>117</v>
      </c>
      <c r="T78" s="124">
        <v>0.76</v>
      </c>
      <c r="U78" s="125" t="s">
        <v>466</v>
      </c>
      <c r="V78" s="125">
        <v>2.2999999999999998</v>
      </c>
      <c r="W78" s="125" t="s">
        <v>467</v>
      </c>
      <c r="X78" s="129">
        <v>1.2</v>
      </c>
      <c r="Y78" s="125" t="s">
        <v>437</v>
      </c>
      <c r="Z78" s="125">
        <v>1.1000000000000001</v>
      </c>
      <c r="AA78" s="125"/>
      <c r="AB78" s="125"/>
      <c r="AC78" s="125" t="s">
        <v>437</v>
      </c>
      <c r="AD78" s="125"/>
      <c r="AE78" s="125"/>
    </row>
    <row r="79" spans="1:31" s="51" customFormat="1" ht="33.9" customHeight="1" x14ac:dyDescent="0.25">
      <c r="A79" s="74">
        <f t="shared" si="5"/>
        <v>72</v>
      </c>
      <c r="B79" s="75" t="s">
        <v>354</v>
      </c>
      <c r="C79" s="75" t="s">
        <v>354</v>
      </c>
      <c r="D79" s="85" t="s">
        <v>355</v>
      </c>
      <c r="E79" s="74"/>
      <c r="F79" s="77" t="s">
        <v>67</v>
      </c>
      <c r="G79" s="78"/>
      <c r="H79" s="79" t="s">
        <v>244</v>
      </c>
      <c r="I79" s="136" t="s">
        <v>356</v>
      </c>
      <c r="J79" s="110"/>
      <c r="K79" s="110" t="s">
        <v>131</v>
      </c>
      <c r="L79" s="111" t="s">
        <v>70</v>
      </c>
      <c r="M79" s="111" t="str">
        <f>VLOOKUP(C79,[5]外购件开发申请单!$C$8:$L$148,10,0)</f>
        <v>刘志富</v>
      </c>
      <c r="N79" s="111" t="s">
        <v>440</v>
      </c>
      <c r="O79" s="74">
        <v>1</v>
      </c>
      <c r="P79" s="74">
        <f t="shared" si="6"/>
        <v>30000</v>
      </c>
      <c r="Q79" s="74" t="s">
        <v>72</v>
      </c>
      <c r="R79" s="74" t="s">
        <v>357</v>
      </c>
      <c r="S79" s="127" t="s">
        <v>441</v>
      </c>
      <c r="T79" s="124"/>
      <c r="U79" s="127" t="s">
        <v>442</v>
      </c>
      <c r="V79" s="127">
        <f>30500/1.03</f>
        <v>29611.650485436894</v>
      </c>
      <c r="W79" s="127" t="s">
        <v>213</v>
      </c>
      <c r="X79" s="127">
        <v>125000</v>
      </c>
      <c r="Y79" s="127"/>
      <c r="Z79" s="127"/>
      <c r="AA79" s="127"/>
      <c r="AB79" s="127"/>
      <c r="AC79" s="127" t="s">
        <v>442</v>
      </c>
      <c r="AD79" s="132" t="s">
        <v>464</v>
      </c>
      <c r="AE79" s="127" t="s">
        <v>445</v>
      </c>
    </row>
    <row r="80" spans="1:31" s="50" customFormat="1" ht="33.9" customHeight="1" x14ac:dyDescent="0.25">
      <c r="A80" s="68">
        <f t="shared" si="5"/>
        <v>73</v>
      </c>
      <c r="B80" s="98" t="s">
        <v>358</v>
      </c>
      <c r="C80" s="98" t="s">
        <v>358</v>
      </c>
      <c r="D80" s="84" t="s">
        <v>359</v>
      </c>
      <c r="E80" s="68"/>
      <c r="F80" s="71" t="s">
        <v>67</v>
      </c>
      <c r="G80" s="72"/>
      <c r="H80" s="73" t="s">
        <v>68</v>
      </c>
      <c r="I80" s="137" t="s">
        <v>69</v>
      </c>
      <c r="J80" s="107"/>
      <c r="K80" s="107" t="s">
        <v>131</v>
      </c>
      <c r="L80" s="108" t="s">
        <v>70</v>
      </c>
      <c r="M80" s="108" t="str">
        <f>VLOOKUP(C80,[5]外购件开发申请单!$C$8:$L$148,10,0)</f>
        <v>刘志富</v>
      </c>
      <c r="N80" s="108"/>
      <c r="O80" s="68">
        <v>1</v>
      </c>
      <c r="P80" s="68">
        <f t="shared" si="6"/>
        <v>30000</v>
      </c>
      <c r="Q80" s="68" t="s">
        <v>72</v>
      </c>
      <c r="R80" s="68" t="s">
        <v>357</v>
      </c>
      <c r="S80" s="126" t="s">
        <v>439</v>
      </c>
      <c r="T80" s="124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</row>
    <row r="81" spans="1:32" s="51" customFormat="1" ht="33.9" customHeight="1" x14ac:dyDescent="0.25">
      <c r="A81" s="74"/>
      <c r="B81" s="99"/>
      <c r="C81" s="99" t="s">
        <v>486</v>
      </c>
      <c r="D81" s="85" t="s">
        <v>487</v>
      </c>
      <c r="E81" s="74"/>
      <c r="F81" s="77" t="s">
        <v>67</v>
      </c>
      <c r="G81" s="78"/>
      <c r="H81" s="79" t="s">
        <v>244</v>
      </c>
      <c r="I81" s="136" t="s">
        <v>392</v>
      </c>
      <c r="J81" s="110"/>
      <c r="K81" s="110" t="s">
        <v>131</v>
      </c>
      <c r="L81" s="111" t="s">
        <v>70</v>
      </c>
      <c r="M81" s="111" t="s">
        <v>212</v>
      </c>
      <c r="N81" s="111" t="s">
        <v>440</v>
      </c>
      <c r="O81" s="74">
        <v>1</v>
      </c>
      <c r="P81" s="74">
        <f t="shared" si="6"/>
        <v>30000</v>
      </c>
      <c r="Q81" s="74" t="s">
        <v>72</v>
      </c>
      <c r="R81" s="74" t="s">
        <v>357</v>
      </c>
      <c r="S81" s="127" t="s">
        <v>441</v>
      </c>
      <c r="T81" s="124"/>
      <c r="U81" s="127" t="s">
        <v>442</v>
      </c>
      <c r="V81" s="127">
        <f>4500/1.03</f>
        <v>4368.9320388349515</v>
      </c>
      <c r="W81" s="127" t="s">
        <v>213</v>
      </c>
      <c r="X81" s="127">
        <v>30000</v>
      </c>
      <c r="Y81" s="127"/>
      <c r="Z81" s="127"/>
      <c r="AA81" s="127"/>
      <c r="AB81" s="127"/>
      <c r="AC81" s="127" t="s">
        <v>442</v>
      </c>
      <c r="AD81" s="132" t="s">
        <v>464</v>
      </c>
      <c r="AE81" s="127" t="s">
        <v>455</v>
      </c>
    </row>
    <row r="82" spans="1:32" s="50" customFormat="1" ht="33.9" customHeight="1" x14ac:dyDescent="0.25">
      <c r="A82" s="68"/>
      <c r="B82" s="98"/>
      <c r="C82" s="98" t="s">
        <v>456</v>
      </c>
      <c r="D82" s="84" t="s">
        <v>447</v>
      </c>
      <c r="E82" s="68"/>
      <c r="F82" s="71" t="s">
        <v>67</v>
      </c>
      <c r="G82" s="72"/>
      <c r="H82" s="73" t="s">
        <v>154</v>
      </c>
      <c r="I82" s="137" t="s">
        <v>483</v>
      </c>
      <c r="J82" s="107"/>
      <c r="K82" s="107" t="s">
        <v>449</v>
      </c>
      <c r="L82" s="108" t="s">
        <v>70</v>
      </c>
      <c r="M82" s="108" t="s">
        <v>212</v>
      </c>
      <c r="N82" s="108"/>
      <c r="O82" s="68">
        <v>1</v>
      </c>
      <c r="P82" s="68">
        <f t="shared" si="6"/>
        <v>30000</v>
      </c>
      <c r="Q82" s="68" t="s">
        <v>72</v>
      </c>
      <c r="R82" s="68" t="s">
        <v>357</v>
      </c>
      <c r="S82" s="126" t="s">
        <v>117</v>
      </c>
      <c r="T82" s="124"/>
      <c r="U82" s="126"/>
      <c r="V82" s="141">
        <f>SUM(V7:V81)</f>
        <v>292856.74530246441</v>
      </c>
      <c r="W82" s="126"/>
      <c r="X82" s="126">
        <f>SUM(X7:X81)</f>
        <v>1287504.8999999999</v>
      </c>
      <c r="Y82" s="126"/>
      <c r="Z82" s="126"/>
      <c r="AA82" s="126"/>
      <c r="AB82" s="126"/>
      <c r="AC82" s="126"/>
      <c r="AD82" s="126"/>
      <c r="AE82" s="126"/>
    </row>
    <row r="83" spans="1:32" s="4" customFormat="1" ht="33.9" customHeight="1" x14ac:dyDescent="0.25">
      <c r="A83" s="27">
        <f>ROW()-7</f>
        <v>76</v>
      </c>
      <c r="B83" s="88" t="s">
        <v>360</v>
      </c>
      <c r="C83" s="88" t="s">
        <v>360</v>
      </c>
      <c r="D83" s="18" t="s">
        <v>361</v>
      </c>
      <c r="E83" s="27"/>
      <c r="F83" s="90" t="s">
        <v>67</v>
      </c>
      <c r="G83" s="20"/>
      <c r="H83" s="133" t="s">
        <v>362</v>
      </c>
      <c r="I83" s="138" t="s">
        <v>69</v>
      </c>
      <c r="J83" s="23"/>
      <c r="K83" s="23" t="s">
        <v>131</v>
      </c>
      <c r="L83" s="116" t="s">
        <v>70</v>
      </c>
      <c r="M83" s="116" t="str">
        <f>VLOOKUP(C83,[5]外购件开发申请单!$C$8:$L$148,10,0)</f>
        <v>刘志富</v>
      </c>
      <c r="N83" s="116" t="str">
        <f>VLOOKUP(C83,[5]外购件开发申请单!$C$8:$M$148,11,0)</f>
        <v>河北利达</v>
      </c>
      <c r="O83" s="27">
        <v>1</v>
      </c>
      <c r="P83" s="27">
        <f t="shared" si="6"/>
        <v>30000</v>
      </c>
      <c r="Q83" s="27" t="s">
        <v>363</v>
      </c>
      <c r="R83" s="27" t="s">
        <v>357</v>
      </c>
      <c r="S83" s="128" t="s">
        <v>117</v>
      </c>
      <c r="T83" s="124">
        <v>0</v>
      </c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4" t="s">
        <v>488</v>
      </c>
    </row>
    <row r="84" spans="1:32" s="4" customFormat="1" ht="33.9" customHeight="1" x14ac:dyDescent="0.25">
      <c r="A84" s="27">
        <f>ROW()-7</f>
        <v>77</v>
      </c>
      <c r="B84" s="88" t="s">
        <v>364</v>
      </c>
      <c r="C84" s="88" t="s">
        <v>364</v>
      </c>
      <c r="D84" s="18" t="s">
        <v>365</v>
      </c>
      <c r="E84" s="27"/>
      <c r="F84" s="90" t="s">
        <v>67</v>
      </c>
      <c r="G84" s="20"/>
      <c r="H84" s="133" t="s">
        <v>362</v>
      </c>
      <c r="I84" s="139" t="s">
        <v>69</v>
      </c>
      <c r="J84" s="23"/>
      <c r="K84" s="23" t="s">
        <v>131</v>
      </c>
      <c r="L84" s="116" t="s">
        <v>70</v>
      </c>
      <c r="M84" s="116" t="str">
        <f>VLOOKUP(C84,[5]外购件开发申请单!$C$8:$L$148,10,0)</f>
        <v>刘志富</v>
      </c>
      <c r="N84" s="116" t="str">
        <f>VLOOKUP(C84,[5]外购件开发申请单!$C$8:$M$148,11,0)</f>
        <v>河北利达</v>
      </c>
      <c r="O84" s="27">
        <v>1</v>
      </c>
      <c r="P84" s="27">
        <f t="shared" si="6"/>
        <v>30000</v>
      </c>
      <c r="Q84" s="27" t="s">
        <v>363</v>
      </c>
      <c r="R84" s="27" t="s">
        <v>357</v>
      </c>
      <c r="S84" s="128" t="s">
        <v>117</v>
      </c>
      <c r="T84" s="124">
        <v>0</v>
      </c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4" t="s">
        <v>488</v>
      </c>
    </row>
    <row r="85" spans="1:32" s="50" customFormat="1" ht="33.9" customHeight="1" x14ac:dyDescent="0.25">
      <c r="A85" s="68">
        <f t="shared" ref="A85:A112" si="7">ROW()-7</f>
        <v>78</v>
      </c>
      <c r="B85" s="70" t="s">
        <v>366</v>
      </c>
      <c r="C85" s="70" t="s">
        <v>366</v>
      </c>
      <c r="D85" s="84" t="s">
        <v>367</v>
      </c>
      <c r="E85" s="68"/>
      <c r="F85" s="71" t="s">
        <v>67</v>
      </c>
      <c r="G85" s="72"/>
      <c r="H85" s="73" t="s">
        <v>68</v>
      </c>
      <c r="I85" s="106" t="s">
        <v>69</v>
      </c>
      <c r="J85" s="107"/>
      <c r="K85" s="107" t="s">
        <v>131</v>
      </c>
      <c r="L85" s="108" t="s">
        <v>70</v>
      </c>
      <c r="M85" s="108" t="s">
        <v>368</v>
      </c>
      <c r="N85" s="108"/>
      <c r="O85" s="68">
        <v>1</v>
      </c>
      <c r="P85" s="68">
        <f t="shared" si="6"/>
        <v>30000</v>
      </c>
      <c r="Q85" s="68" t="s">
        <v>72</v>
      </c>
      <c r="R85" s="68" t="s">
        <v>370</v>
      </c>
      <c r="S85" s="126" t="s">
        <v>439</v>
      </c>
      <c r="T85" s="124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</row>
    <row r="86" spans="1:32" s="51" customFormat="1" ht="33.9" customHeight="1" x14ac:dyDescent="0.25">
      <c r="A86" s="74"/>
      <c r="B86" s="76"/>
      <c r="C86" s="76" t="s">
        <v>489</v>
      </c>
      <c r="D86" s="85" t="s">
        <v>490</v>
      </c>
      <c r="E86" s="74"/>
      <c r="F86" s="77" t="s">
        <v>67</v>
      </c>
      <c r="G86" s="78"/>
      <c r="H86" s="79" t="s">
        <v>244</v>
      </c>
      <c r="I86" s="109" t="s">
        <v>291</v>
      </c>
      <c r="J86" s="110"/>
      <c r="K86" s="110" t="s">
        <v>131</v>
      </c>
      <c r="L86" s="111" t="s">
        <v>70</v>
      </c>
      <c r="M86" s="111" t="s">
        <v>368</v>
      </c>
      <c r="N86" s="111" t="s">
        <v>440</v>
      </c>
      <c r="O86" s="74">
        <v>1</v>
      </c>
      <c r="P86" s="74">
        <f t="shared" si="6"/>
        <v>30000</v>
      </c>
      <c r="Q86" s="74" t="s">
        <v>72</v>
      </c>
      <c r="R86" s="74" t="s">
        <v>370</v>
      </c>
      <c r="S86" s="127" t="s">
        <v>441</v>
      </c>
      <c r="T86" s="124"/>
      <c r="U86" s="127" t="s">
        <v>442</v>
      </c>
      <c r="V86" s="127">
        <v>48000</v>
      </c>
      <c r="W86" s="127" t="s">
        <v>213</v>
      </c>
      <c r="X86" s="127" t="s">
        <v>491</v>
      </c>
      <c r="Y86" s="127" t="s">
        <v>492</v>
      </c>
      <c r="Z86" s="127">
        <v>31500</v>
      </c>
      <c r="AA86" s="127"/>
      <c r="AB86" s="127"/>
      <c r="AC86" s="127" t="s">
        <v>443</v>
      </c>
      <c r="AD86" s="132" t="s">
        <v>464</v>
      </c>
      <c r="AE86" s="127" t="s">
        <v>493</v>
      </c>
    </row>
    <row r="87" spans="1:32" s="50" customFormat="1" ht="33.6" customHeight="1" x14ac:dyDescent="0.25">
      <c r="A87" s="68"/>
      <c r="B87" s="70"/>
      <c r="C87" s="70" t="s">
        <v>471</v>
      </c>
      <c r="D87" s="84" t="s">
        <v>472</v>
      </c>
      <c r="E87" s="68"/>
      <c r="F87" s="71" t="s">
        <v>67</v>
      </c>
      <c r="G87" s="72"/>
      <c r="H87" s="73" t="s">
        <v>244</v>
      </c>
      <c r="I87" s="106" t="s">
        <v>473</v>
      </c>
      <c r="J87" s="107"/>
      <c r="K87" s="107" t="s">
        <v>449</v>
      </c>
      <c r="L87" s="108" t="s">
        <v>70</v>
      </c>
      <c r="M87" s="108" t="s">
        <v>368</v>
      </c>
      <c r="N87" s="108"/>
      <c r="O87" s="68">
        <v>1</v>
      </c>
      <c r="P87" s="68">
        <f t="shared" si="6"/>
        <v>30000</v>
      </c>
      <c r="Q87" s="68" t="s">
        <v>72</v>
      </c>
      <c r="R87" s="68" t="s">
        <v>370</v>
      </c>
      <c r="S87" s="126" t="s">
        <v>117</v>
      </c>
      <c r="T87" s="124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</row>
    <row r="88" spans="1:32" s="50" customFormat="1" ht="33.9" customHeight="1" x14ac:dyDescent="0.25">
      <c r="A88" s="68">
        <f t="shared" si="7"/>
        <v>81</v>
      </c>
      <c r="B88" s="70" t="s">
        <v>376</v>
      </c>
      <c r="C88" s="70" t="s">
        <v>376</v>
      </c>
      <c r="D88" s="84" t="s">
        <v>377</v>
      </c>
      <c r="E88" s="68"/>
      <c r="F88" s="71" t="s">
        <v>67</v>
      </c>
      <c r="G88" s="72"/>
      <c r="H88" s="73" t="s">
        <v>68</v>
      </c>
      <c r="I88" s="106" t="s">
        <v>69</v>
      </c>
      <c r="J88" s="107"/>
      <c r="K88" s="107" t="s">
        <v>131</v>
      </c>
      <c r="L88" s="108" t="s">
        <v>70</v>
      </c>
      <c r="M88" s="108" t="s">
        <v>368</v>
      </c>
      <c r="N88" s="108"/>
      <c r="O88" s="68">
        <v>1</v>
      </c>
      <c r="P88" s="68">
        <f t="shared" si="6"/>
        <v>30000</v>
      </c>
      <c r="Q88" s="68" t="s">
        <v>72</v>
      </c>
      <c r="R88" s="68" t="s">
        <v>370</v>
      </c>
      <c r="S88" s="126" t="s">
        <v>439</v>
      </c>
      <c r="T88" s="124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</row>
    <row r="89" spans="1:32" s="51" customFormat="1" ht="33.9" customHeight="1" x14ac:dyDescent="0.25">
      <c r="A89" s="74"/>
      <c r="B89" s="76"/>
      <c r="C89" s="76" t="s">
        <v>494</v>
      </c>
      <c r="D89" s="85" t="s">
        <v>495</v>
      </c>
      <c r="E89" s="74" t="s">
        <v>496</v>
      </c>
      <c r="F89" s="77"/>
      <c r="G89" s="78"/>
      <c r="H89" s="79" t="s">
        <v>244</v>
      </c>
      <c r="I89" s="109" t="s">
        <v>356</v>
      </c>
      <c r="J89" s="110"/>
      <c r="K89" s="110" t="s">
        <v>131</v>
      </c>
      <c r="L89" s="111" t="s">
        <v>70</v>
      </c>
      <c r="M89" s="111" t="s">
        <v>368</v>
      </c>
      <c r="N89" s="111"/>
      <c r="O89" s="74">
        <v>1</v>
      </c>
      <c r="P89" s="74">
        <f t="shared" si="6"/>
        <v>30000</v>
      </c>
      <c r="Q89" s="74"/>
      <c r="R89" s="74" t="s">
        <v>370</v>
      </c>
      <c r="S89" s="127" t="s">
        <v>441</v>
      </c>
      <c r="T89" s="124"/>
      <c r="U89" s="127" t="s">
        <v>442</v>
      </c>
      <c r="V89" s="127">
        <v>77000</v>
      </c>
      <c r="W89" s="127" t="s">
        <v>213</v>
      </c>
      <c r="X89" s="127" t="s">
        <v>491</v>
      </c>
      <c r="Y89" s="127"/>
      <c r="Z89" s="127"/>
      <c r="AA89" s="127"/>
      <c r="AB89" s="127"/>
      <c r="AC89" s="127" t="s">
        <v>443</v>
      </c>
      <c r="AD89" s="132" t="s">
        <v>464</v>
      </c>
      <c r="AE89" s="127" t="s">
        <v>493</v>
      </c>
    </row>
    <row r="90" spans="1:32" s="50" customFormat="1" ht="33.9" customHeight="1" x14ac:dyDescent="0.25">
      <c r="A90" s="68"/>
      <c r="B90" s="70"/>
      <c r="C90" s="70" t="s">
        <v>497</v>
      </c>
      <c r="D90" s="84" t="s">
        <v>498</v>
      </c>
      <c r="E90" s="68" t="s">
        <v>499</v>
      </c>
      <c r="F90" s="71"/>
      <c r="G90" s="72"/>
      <c r="H90" s="73" t="s">
        <v>154</v>
      </c>
      <c r="I90" s="106" t="s">
        <v>500</v>
      </c>
      <c r="J90" s="107"/>
      <c r="K90" s="107" t="s">
        <v>449</v>
      </c>
      <c r="L90" s="108" t="s">
        <v>70</v>
      </c>
      <c r="M90" s="108" t="s">
        <v>368</v>
      </c>
      <c r="N90" s="108"/>
      <c r="O90" s="68">
        <v>1</v>
      </c>
      <c r="P90" s="68">
        <f t="shared" si="6"/>
        <v>30000</v>
      </c>
      <c r="Q90" s="68"/>
      <c r="R90" s="68" t="s">
        <v>370</v>
      </c>
      <c r="S90" s="126" t="s">
        <v>117</v>
      </c>
      <c r="T90" s="124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</row>
    <row r="91" spans="1:32" s="52" customFormat="1" ht="33.9" customHeight="1" x14ac:dyDescent="0.25">
      <c r="A91" s="65"/>
      <c r="B91" s="81"/>
      <c r="C91" s="81" t="s">
        <v>393</v>
      </c>
      <c r="D91" s="92" t="s">
        <v>394</v>
      </c>
      <c r="E91" s="65" t="s">
        <v>496</v>
      </c>
      <c r="F91" s="67" t="s">
        <v>67</v>
      </c>
      <c r="G91" s="82"/>
      <c r="H91" s="83" t="s">
        <v>395</v>
      </c>
      <c r="I91" s="117" t="s">
        <v>396</v>
      </c>
      <c r="J91" s="103"/>
      <c r="K91" s="103" t="s">
        <v>131</v>
      </c>
      <c r="L91" s="104" t="s">
        <v>70</v>
      </c>
      <c r="M91" s="104" t="s">
        <v>368</v>
      </c>
      <c r="N91" s="104" t="s">
        <v>397</v>
      </c>
      <c r="O91" s="65">
        <v>1</v>
      </c>
      <c r="P91" s="65">
        <f t="shared" si="6"/>
        <v>30000</v>
      </c>
      <c r="Q91" s="65" t="s">
        <v>72</v>
      </c>
      <c r="R91" s="65" t="s">
        <v>370</v>
      </c>
      <c r="S91" s="125" t="s">
        <v>117</v>
      </c>
      <c r="T91" s="124">
        <v>0.22</v>
      </c>
      <c r="U91" s="125" t="s">
        <v>466</v>
      </c>
      <c r="V91" s="125">
        <v>0.55000000000000004</v>
      </c>
      <c r="W91" s="125" t="s">
        <v>467</v>
      </c>
      <c r="X91" s="125">
        <v>0.6</v>
      </c>
      <c r="Y91" s="125" t="s">
        <v>437</v>
      </c>
      <c r="Z91" s="125">
        <v>0.63</v>
      </c>
      <c r="AA91" s="125"/>
      <c r="AB91" s="125"/>
      <c r="AC91" s="125" t="s">
        <v>466</v>
      </c>
      <c r="AD91" s="125"/>
      <c r="AE91" s="125"/>
    </row>
    <row r="92" spans="1:32" s="50" customFormat="1" ht="33.6" customHeight="1" x14ac:dyDescent="0.25">
      <c r="A92" s="68">
        <f t="shared" si="7"/>
        <v>85</v>
      </c>
      <c r="B92" s="69" t="s">
        <v>378</v>
      </c>
      <c r="C92" s="69" t="s">
        <v>378</v>
      </c>
      <c r="D92" s="84" t="s">
        <v>377</v>
      </c>
      <c r="E92" s="68"/>
      <c r="F92" s="71" t="s">
        <v>67</v>
      </c>
      <c r="G92" s="72"/>
      <c r="H92" s="73" t="s">
        <v>68</v>
      </c>
      <c r="I92" s="106" t="s">
        <v>69</v>
      </c>
      <c r="J92" s="107"/>
      <c r="K92" s="107" t="s">
        <v>131</v>
      </c>
      <c r="L92" s="108" t="s">
        <v>70</v>
      </c>
      <c r="M92" s="108" t="s">
        <v>368</v>
      </c>
      <c r="N92" s="108"/>
      <c r="O92" s="68">
        <v>1</v>
      </c>
      <c r="P92" s="68">
        <f t="shared" si="6"/>
        <v>30000</v>
      </c>
      <c r="Q92" s="68" t="s">
        <v>72</v>
      </c>
      <c r="R92" s="68" t="s">
        <v>370</v>
      </c>
      <c r="S92" s="126" t="s">
        <v>439</v>
      </c>
      <c r="T92" s="124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</row>
    <row r="93" spans="1:32" s="51" customFormat="1" ht="33.9" customHeight="1" x14ac:dyDescent="0.25">
      <c r="A93" s="74"/>
      <c r="B93" s="75"/>
      <c r="C93" s="75" t="s">
        <v>501</v>
      </c>
      <c r="D93" s="85" t="s">
        <v>495</v>
      </c>
      <c r="E93" s="74"/>
      <c r="F93" s="77" t="s">
        <v>67</v>
      </c>
      <c r="G93" s="78"/>
      <c r="H93" s="79" t="s">
        <v>244</v>
      </c>
      <c r="I93" s="109" t="s">
        <v>356</v>
      </c>
      <c r="J93" s="110"/>
      <c r="K93" s="110" t="s">
        <v>131</v>
      </c>
      <c r="L93" s="111" t="s">
        <v>70</v>
      </c>
      <c r="M93" s="111" t="s">
        <v>368</v>
      </c>
      <c r="N93" s="111" t="s">
        <v>440</v>
      </c>
      <c r="O93" s="74">
        <v>1</v>
      </c>
      <c r="P93" s="74">
        <f t="shared" si="6"/>
        <v>30000</v>
      </c>
      <c r="Q93" s="74"/>
      <c r="R93" s="74"/>
      <c r="S93" s="127" t="s">
        <v>441</v>
      </c>
      <c r="T93" s="124"/>
      <c r="U93" s="127" t="s">
        <v>442</v>
      </c>
      <c r="V93" s="127">
        <v>77000</v>
      </c>
      <c r="W93" s="127" t="s">
        <v>213</v>
      </c>
      <c r="X93" s="127" t="s">
        <v>491</v>
      </c>
      <c r="Y93" s="127"/>
      <c r="Z93" s="127"/>
      <c r="AA93" s="127"/>
      <c r="AB93" s="127"/>
      <c r="AC93" s="127" t="s">
        <v>443</v>
      </c>
      <c r="AD93" s="132" t="s">
        <v>464</v>
      </c>
      <c r="AE93" s="127" t="s">
        <v>493</v>
      </c>
    </row>
    <row r="94" spans="1:32" s="50" customFormat="1" ht="33.9" customHeight="1" x14ac:dyDescent="0.25">
      <c r="A94" s="68"/>
      <c r="B94" s="69"/>
      <c r="C94" s="69" t="s">
        <v>497</v>
      </c>
      <c r="D94" s="84" t="s">
        <v>498</v>
      </c>
      <c r="E94" s="68"/>
      <c r="F94" s="71" t="s">
        <v>67</v>
      </c>
      <c r="G94" s="72"/>
      <c r="H94" s="73" t="s">
        <v>154</v>
      </c>
      <c r="I94" s="106" t="s">
        <v>500</v>
      </c>
      <c r="J94" s="107"/>
      <c r="K94" s="107" t="s">
        <v>449</v>
      </c>
      <c r="L94" s="108" t="s">
        <v>70</v>
      </c>
      <c r="M94" s="108" t="s">
        <v>368</v>
      </c>
      <c r="N94" s="108"/>
      <c r="O94" s="68">
        <v>1</v>
      </c>
      <c r="P94" s="68">
        <f t="shared" si="6"/>
        <v>30000</v>
      </c>
      <c r="Q94" s="68"/>
      <c r="R94" s="68"/>
      <c r="S94" s="126" t="s">
        <v>117</v>
      </c>
      <c r="T94" s="124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</row>
    <row r="95" spans="1:32" s="50" customFormat="1" ht="33.9" customHeight="1" x14ac:dyDescent="0.25">
      <c r="A95" s="68"/>
      <c r="B95" s="69"/>
      <c r="C95" s="69" t="s">
        <v>446</v>
      </c>
      <c r="D95" s="84" t="s">
        <v>447</v>
      </c>
      <c r="E95" s="68"/>
      <c r="F95" s="71" t="s">
        <v>67</v>
      </c>
      <c r="G95" s="72"/>
      <c r="H95" s="73" t="s">
        <v>154</v>
      </c>
      <c r="I95" s="106" t="s">
        <v>448</v>
      </c>
      <c r="J95" s="107"/>
      <c r="K95" s="107" t="s">
        <v>449</v>
      </c>
      <c r="L95" s="108" t="s">
        <v>70</v>
      </c>
      <c r="M95" s="108" t="s">
        <v>368</v>
      </c>
      <c r="N95" s="108"/>
      <c r="O95" s="68">
        <v>1</v>
      </c>
      <c r="P95" s="68">
        <f t="shared" si="6"/>
        <v>30000</v>
      </c>
      <c r="Q95" s="68"/>
      <c r="R95" s="68"/>
      <c r="S95" s="126" t="s">
        <v>117</v>
      </c>
      <c r="T95" s="124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</row>
    <row r="96" spans="1:32" s="51" customFormat="1" ht="33.9" customHeight="1" x14ac:dyDescent="0.25">
      <c r="A96" s="74">
        <f t="shared" si="7"/>
        <v>89</v>
      </c>
      <c r="B96" s="75" t="s">
        <v>379</v>
      </c>
      <c r="C96" s="75" t="s">
        <v>379</v>
      </c>
      <c r="D96" s="85" t="s">
        <v>380</v>
      </c>
      <c r="E96" s="74"/>
      <c r="F96" s="77" t="s">
        <v>67</v>
      </c>
      <c r="G96" s="78"/>
      <c r="H96" s="79" t="s">
        <v>244</v>
      </c>
      <c r="I96" s="114" t="s">
        <v>381</v>
      </c>
      <c r="J96" s="110"/>
      <c r="K96" s="110" t="s">
        <v>131</v>
      </c>
      <c r="L96" s="111" t="s">
        <v>70</v>
      </c>
      <c r="M96" s="111" t="s">
        <v>368</v>
      </c>
      <c r="N96" s="111" t="s">
        <v>440</v>
      </c>
      <c r="O96" s="74">
        <v>1</v>
      </c>
      <c r="P96" s="74">
        <f t="shared" si="6"/>
        <v>30000</v>
      </c>
      <c r="Q96" s="74" t="s">
        <v>72</v>
      </c>
      <c r="R96" s="74" t="s">
        <v>370</v>
      </c>
      <c r="S96" s="127" t="s">
        <v>441</v>
      </c>
      <c r="T96" s="124"/>
      <c r="U96" s="127" t="s">
        <v>442</v>
      </c>
      <c r="V96" s="127">
        <v>65000</v>
      </c>
      <c r="W96" s="127" t="s">
        <v>213</v>
      </c>
      <c r="X96" s="127" t="s">
        <v>491</v>
      </c>
      <c r="Y96" s="127" t="s">
        <v>502</v>
      </c>
      <c r="Z96" s="127">
        <v>37000</v>
      </c>
      <c r="AA96" s="127"/>
      <c r="AB96" s="127"/>
      <c r="AC96" s="127" t="s">
        <v>443</v>
      </c>
      <c r="AD96" s="132" t="s">
        <v>464</v>
      </c>
      <c r="AE96" s="127" t="s">
        <v>493</v>
      </c>
    </row>
    <row r="97" spans="1:32" s="51" customFormat="1" ht="33.9" customHeight="1" x14ac:dyDescent="0.25">
      <c r="A97" s="74">
        <f t="shared" si="7"/>
        <v>90</v>
      </c>
      <c r="B97" s="75" t="s">
        <v>384</v>
      </c>
      <c r="C97" s="75" t="s">
        <v>384</v>
      </c>
      <c r="D97" s="85" t="s">
        <v>385</v>
      </c>
      <c r="E97" s="74"/>
      <c r="F97" s="77" t="s">
        <v>67</v>
      </c>
      <c r="G97" s="78"/>
      <c r="H97" s="79" t="s">
        <v>244</v>
      </c>
      <c r="I97" s="114" t="s">
        <v>291</v>
      </c>
      <c r="J97" s="110"/>
      <c r="K97" s="110" t="s">
        <v>131</v>
      </c>
      <c r="L97" s="111" t="s">
        <v>70</v>
      </c>
      <c r="M97" s="111" t="s">
        <v>368</v>
      </c>
      <c r="N97" s="111" t="s">
        <v>440</v>
      </c>
      <c r="O97" s="74">
        <v>1</v>
      </c>
      <c r="P97" s="74">
        <f t="shared" si="6"/>
        <v>30000</v>
      </c>
      <c r="Q97" s="74" t="s">
        <v>72</v>
      </c>
      <c r="R97" s="74" t="s">
        <v>370</v>
      </c>
      <c r="S97" s="127" t="s">
        <v>441</v>
      </c>
      <c r="T97" s="124"/>
      <c r="U97" s="127" t="s">
        <v>442</v>
      </c>
      <c r="V97" s="127">
        <v>87000</v>
      </c>
      <c r="W97" s="127" t="s">
        <v>213</v>
      </c>
      <c r="X97" s="127" t="s">
        <v>491</v>
      </c>
      <c r="Y97" s="127"/>
      <c r="Z97" s="127"/>
      <c r="AA97" s="127"/>
      <c r="AB97" s="127"/>
      <c r="AC97" s="127" t="s">
        <v>443</v>
      </c>
      <c r="AD97" s="132" t="s">
        <v>464</v>
      </c>
      <c r="AE97" s="127" t="s">
        <v>493</v>
      </c>
    </row>
    <row r="98" spans="1:32" s="51" customFormat="1" ht="33.9" customHeight="1" x14ac:dyDescent="0.25">
      <c r="A98" s="74">
        <f t="shared" si="7"/>
        <v>91</v>
      </c>
      <c r="B98" s="75" t="s">
        <v>386</v>
      </c>
      <c r="C98" s="75" t="s">
        <v>386</v>
      </c>
      <c r="D98" s="85" t="s">
        <v>385</v>
      </c>
      <c r="E98" s="74"/>
      <c r="F98" s="77" t="s">
        <v>67</v>
      </c>
      <c r="G98" s="78"/>
      <c r="H98" s="79" t="s">
        <v>244</v>
      </c>
      <c r="I98" s="114" t="s">
        <v>387</v>
      </c>
      <c r="J98" s="110"/>
      <c r="K98" s="110" t="s">
        <v>131</v>
      </c>
      <c r="L98" s="111" t="s">
        <v>70</v>
      </c>
      <c r="M98" s="111" t="s">
        <v>368</v>
      </c>
      <c r="N98" s="111" t="s">
        <v>440</v>
      </c>
      <c r="O98" s="74">
        <v>1</v>
      </c>
      <c r="P98" s="74">
        <f t="shared" si="6"/>
        <v>30000</v>
      </c>
      <c r="Q98" s="74" t="s">
        <v>72</v>
      </c>
      <c r="R98" s="74" t="s">
        <v>370</v>
      </c>
      <c r="S98" s="127" t="s">
        <v>441</v>
      </c>
      <c r="T98" s="124"/>
      <c r="U98" s="127" t="s">
        <v>442</v>
      </c>
      <c r="V98" s="127">
        <v>87000</v>
      </c>
      <c r="W98" s="127" t="s">
        <v>213</v>
      </c>
      <c r="X98" s="127" t="s">
        <v>491</v>
      </c>
      <c r="Y98" s="127"/>
      <c r="Z98" s="127"/>
      <c r="AA98" s="127"/>
      <c r="AB98" s="127"/>
      <c r="AC98" s="127" t="s">
        <v>443</v>
      </c>
      <c r="AD98" s="132" t="s">
        <v>464</v>
      </c>
      <c r="AE98" s="127" t="s">
        <v>493</v>
      </c>
    </row>
    <row r="99" spans="1:32" s="51" customFormat="1" ht="33.9" customHeight="1" x14ac:dyDescent="0.25">
      <c r="A99" s="74">
        <f t="shared" si="7"/>
        <v>92</v>
      </c>
      <c r="B99" s="75" t="s">
        <v>390</v>
      </c>
      <c r="C99" s="75" t="s">
        <v>390</v>
      </c>
      <c r="D99" s="85" t="s">
        <v>391</v>
      </c>
      <c r="E99" s="74"/>
      <c r="F99" s="77" t="s">
        <v>67</v>
      </c>
      <c r="G99" s="78"/>
      <c r="H99" s="79" t="s">
        <v>244</v>
      </c>
      <c r="I99" s="114" t="s">
        <v>392</v>
      </c>
      <c r="J99" s="110"/>
      <c r="K99" s="110" t="s">
        <v>131</v>
      </c>
      <c r="L99" s="111" t="s">
        <v>70</v>
      </c>
      <c r="M99" s="111" t="s">
        <v>368</v>
      </c>
      <c r="N99" s="111" t="s">
        <v>440</v>
      </c>
      <c r="O99" s="74">
        <v>1</v>
      </c>
      <c r="P99" s="74">
        <f t="shared" si="6"/>
        <v>30000</v>
      </c>
      <c r="Q99" s="74" t="s">
        <v>72</v>
      </c>
      <c r="R99" s="74" t="s">
        <v>370</v>
      </c>
      <c r="S99" s="127" t="s">
        <v>441</v>
      </c>
      <c r="T99" s="124"/>
      <c r="U99" s="127" t="s">
        <v>442</v>
      </c>
      <c r="V99" s="127">
        <v>14500</v>
      </c>
      <c r="W99" s="127" t="s">
        <v>213</v>
      </c>
      <c r="X99" s="127" t="s">
        <v>491</v>
      </c>
      <c r="Y99" s="127" t="s">
        <v>502</v>
      </c>
      <c r="Z99" s="127">
        <v>9600</v>
      </c>
      <c r="AA99" s="127"/>
      <c r="AB99" s="127"/>
      <c r="AC99" s="127" t="s">
        <v>502</v>
      </c>
      <c r="AD99" s="132" t="s">
        <v>464</v>
      </c>
      <c r="AE99" s="127" t="s">
        <v>455</v>
      </c>
    </row>
    <row r="100" spans="1:32" s="51" customFormat="1" ht="33.9" customHeight="1" x14ac:dyDescent="0.25">
      <c r="A100" s="74">
        <f t="shared" si="7"/>
        <v>93</v>
      </c>
      <c r="B100" s="75" t="s">
        <v>398</v>
      </c>
      <c r="C100" s="75" t="s">
        <v>398</v>
      </c>
      <c r="D100" s="85" t="s">
        <v>399</v>
      </c>
      <c r="E100" s="74"/>
      <c r="F100" s="77" t="s">
        <v>67</v>
      </c>
      <c r="G100" s="78"/>
      <c r="H100" s="79" t="s">
        <v>244</v>
      </c>
      <c r="I100" s="114" t="s">
        <v>356</v>
      </c>
      <c r="J100" s="110"/>
      <c r="K100" s="110" t="s">
        <v>131</v>
      </c>
      <c r="L100" s="111" t="s">
        <v>70</v>
      </c>
      <c r="M100" s="111" t="s">
        <v>368</v>
      </c>
      <c r="N100" s="111" t="s">
        <v>440</v>
      </c>
      <c r="O100" s="74">
        <v>1</v>
      </c>
      <c r="P100" s="74">
        <f t="shared" si="6"/>
        <v>30000</v>
      </c>
      <c r="Q100" s="74" t="s">
        <v>72</v>
      </c>
      <c r="R100" s="74" t="s">
        <v>370</v>
      </c>
      <c r="S100" s="127" t="s">
        <v>441</v>
      </c>
      <c r="T100" s="124"/>
      <c r="U100" s="127" t="s">
        <v>442</v>
      </c>
      <c r="V100" s="127">
        <v>47000</v>
      </c>
      <c r="W100" s="127" t="s">
        <v>213</v>
      </c>
      <c r="X100" s="127" t="s">
        <v>491</v>
      </c>
      <c r="Y100" s="127" t="s">
        <v>502</v>
      </c>
      <c r="Z100" s="127">
        <v>21800</v>
      </c>
      <c r="AA100" s="127"/>
      <c r="AB100" s="127"/>
      <c r="AC100" s="127" t="s">
        <v>502</v>
      </c>
      <c r="AD100" s="132" t="s">
        <v>464</v>
      </c>
      <c r="AE100" s="127" t="s">
        <v>493</v>
      </c>
    </row>
    <row r="101" spans="1:32" s="50" customFormat="1" ht="33.9" customHeight="1" x14ac:dyDescent="0.25">
      <c r="A101" s="68">
        <f t="shared" si="7"/>
        <v>94</v>
      </c>
      <c r="B101" s="98" t="s">
        <v>400</v>
      </c>
      <c r="C101" s="98" t="s">
        <v>400</v>
      </c>
      <c r="D101" s="84" t="s">
        <v>401</v>
      </c>
      <c r="E101" s="68"/>
      <c r="F101" s="71" t="s">
        <v>67</v>
      </c>
      <c r="G101" s="72"/>
      <c r="H101" s="73" t="s">
        <v>68</v>
      </c>
      <c r="I101" s="120" t="s">
        <v>69</v>
      </c>
      <c r="J101" s="107"/>
      <c r="K101" s="107" t="s">
        <v>131</v>
      </c>
      <c r="L101" s="108" t="s">
        <v>70</v>
      </c>
      <c r="M101" s="108" t="s">
        <v>368</v>
      </c>
      <c r="N101" s="108"/>
      <c r="O101" s="68">
        <v>1</v>
      </c>
      <c r="P101" s="68">
        <f t="shared" si="6"/>
        <v>30000</v>
      </c>
      <c r="Q101" s="68" t="s">
        <v>72</v>
      </c>
      <c r="R101" s="68" t="s">
        <v>370</v>
      </c>
      <c r="S101" s="126" t="s">
        <v>439</v>
      </c>
      <c r="T101" s="124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</row>
    <row r="102" spans="1:32" s="50" customFormat="1" ht="33.9" customHeight="1" x14ac:dyDescent="0.25">
      <c r="A102" s="68"/>
      <c r="B102" s="98"/>
      <c r="C102" s="98" t="s">
        <v>503</v>
      </c>
      <c r="D102" s="84" t="s">
        <v>504</v>
      </c>
      <c r="E102" s="68"/>
      <c r="F102" s="71" t="s">
        <v>67</v>
      </c>
      <c r="G102" s="72"/>
      <c r="H102" s="73" t="s">
        <v>244</v>
      </c>
      <c r="I102" s="120" t="s">
        <v>356</v>
      </c>
      <c r="J102" s="107"/>
      <c r="K102" s="107" t="s">
        <v>449</v>
      </c>
      <c r="L102" s="108" t="s">
        <v>70</v>
      </c>
      <c r="M102" s="108" t="s">
        <v>368</v>
      </c>
      <c r="N102" s="108"/>
      <c r="O102" s="68"/>
      <c r="P102" s="68">
        <f t="shared" si="6"/>
        <v>0</v>
      </c>
      <c r="Q102" s="68"/>
      <c r="R102" s="68"/>
      <c r="S102" s="126" t="s">
        <v>117</v>
      </c>
      <c r="T102" s="124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</row>
    <row r="103" spans="1:32" s="51" customFormat="1" ht="33.9" customHeight="1" x14ac:dyDescent="0.25">
      <c r="A103" s="74"/>
      <c r="B103" s="99"/>
      <c r="C103" s="99" t="s">
        <v>505</v>
      </c>
      <c r="D103" s="85" t="s">
        <v>506</v>
      </c>
      <c r="E103" s="74"/>
      <c r="F103" s="77" t="s">
        <v>67</v>
      </c>
      <c r="G103" s="78"/>
      <c r="H103" s="79" t="s">
        <v>244</v>
      </c>
      <c r="I103" s="114" t="s">
        <v>392</v>
      </c>
      <c r="J103" s="110"/>
      <c r="K103" s="110" t="s">
        <v>131</v>
      </c>
      <c r="L103" s="111" t="s">
        <v>70</v>
      </c>
      <c r="M103" s="111" t="s">
        <v>368</v>
      </c>
      <c r="N103" s="111" t="s">
        <v>440</v>
      </c>
      <c r="O103" s="74"/>
      <c r="P103" s="74">
        <f t="shared" si="6"/>
        <v>0</v>
      </c>
      <c r="Q103" s="74" t="s">
        <v>72</v>
      </c>
      <c r="R103" s="74" t="s">
        <v>370</v>
      </c>
      <c r="S103" s="127" t="s">
        <v>441</v>
      </c>
      <c r="T103" s="124"/>
      <c r="U103" s="127" t="s">
        <v>442</v>
      </c>
      <c r="V103" s="127">
        <v>12000</v>
      </c>
      <c r="W103" s="127" t="s">
        <v>213</v>
      </c>
      <c r="X103" s="127" t="s">
        <v>491</v>
      </c>
      <c r="Y103" s="127" t="s">
        <v>502</v>
      </c>
      <c r="Z103" s="127">
        <v>8300</v>
      </c>
      <c r="AA103" s="127"/>
      <c r="AB103" s="127"/>
      <c r="AC103" s="127" t="s">
        <v>502</v>
      </c>
      <c r="AD103" s="132" t="s">
        <v>464</v>
      </c>
      <c r="AE103" s="127" t="s">
        <v>455</v>
      </c>
    </row>
    <row r="104" spans="1:32" s="50" customFormat="1" ht="33.9" customHeight="1" x14ac:dyDescent="0.25">
      <c r="A104" s="68"/>
      <c r="B104" s="98"/>
      <c r="C104" s="98" t="s">
        <v>507</v>
      </c>
      <c r="D104" s="84" t="s">
        <v>508</v>
      </c>
      <c r="E104" s="68"/>
      <c r="F104" s="71" t="s">
        <v>67</v>
      </c>
      <c r="G104" s="72"/>
      <c r="H104" s="73" t="s">
        <v>244</v>
      </c>
      <c r="I104" s="120" t="s">
        <v>291</v>
      </c>
      <c r="J104" s="107"/>
      <c r="K104" s="107" t="s">
        <v>449</v>
      </c>
      <c r="L104" s="108" t="s">
        <v>70</v>
      </c>
      <c r="M104" s="108" t="s">
        <v>368</v>
      </c>
      <c r="N104" s="108"/>
      <c r="O104" s="68"/>
      <c r="P104" s="68">
        <f t="shared" si="6"/>
        <v>0</v>
      </c>
      <c r="Q104" s="68"/>
      <c r="R104" s="68"/>
      <c r="S104" s="126" t="s">
        <v>117</v>
      </c>
      <c r="T104" s="124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</row>
    <row r="105" spans="1:32" s="50" customFormat="1" ht="33.9" customHeight="1" x14ac:dyDescent="0.25">
      <c r="A105" s="68">
        <f t="shared" si="7"/>
        <v>98</v>
      </c>
      <c r="B105" s="69" t="s">
        <v>402</v>
      </c>
      <c r="C105" s="69" t="s">
        <v>402</v>
      </c>
      <c r="D105" s="84" t="s">
        <v>403</v>
      </c>
      <c r="E105" s="68"/>
      <c r="F105" s="71" t="s">
        <v>67</v>
      </c>
      <c r="G105" s="72"/>
      <c r="H105" s="73" t="s">
        <v>68</v>
      </c>
      <c r="I105" s="120" t="s">
        <v>69</v>
      </c>
      <c r="J105" s="107"/>
      <c r="K105" s="107" t="s">
        <v>131</v>
      </c>
      <c r="L105" s="108" t="s">
        <v>70</v>
      </c>
      <c r="M105" s="108" t="s">
        <v>368</v>
      </c>
      <c r="N105" s="108"/>
      <c r="O105" s="68">
        <v>1</v>
      </c>
      <c r="P105" s="68">
        <f t="shared" si="6"/>
        <v>30000</v>
      </c>
      <c r="Q105" s="68" t="s">
        <v>72</v>
      </c>
      <c r="R105" s="68" t="s">
        <v>370</v>
      </c>
      <c r="S105" s="126" t="s">
        <v>439</v>
      </c>
      <c r="T105" s="124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</row>
    <row r="106" spans="1:32" s="51" customFormat="1" ht="33.9" customHeight="1" x14ac:dyDescent="0.25">
      <c r="A106" s="74"/>
      <c r="B106" s="75"/>
      <c r="C106" s="75" t="s">
        <v>509</v>
      </c>
      <c r="D106" s="85" t="s">
        <v>510</v>
      </c>
      <c r="E106" s="74"/>
      <c r="F106" s="77" t="s">
        <v>67</v>
      </c>
      <c r="G106" s="78"/>
      <c r="H106" s="79" t="s">
        <v>244</v>
      </c>
      <c r="I106" s="114" t="s">
        <v>511</v>
      </c>
      <c r="J106" s="110"/>
      <c r="K106" s="110" t="s">
        <v>131</v>
      </c>
      <c r="L106" s="111" t="s">
        <v>70</v>
      </c>
      <c r="M106" s="111" t="s">
        <v>368</v>
      </c>
      <c r="N106" s="111" t="s">
        <v>440</v>
      </c>
      <c r="O106" s="74"/>
      <c r="P106" s="74">
        <f t="shared" si="6"/>
        <v>0</v>
      </c>
      <c r="Q106" s="74" t="s">
        <v>72</v>
      </c>
      <c r="R106" s="74" t="s">
        <v>370</v>
      </c>
      <c r="S106" s="127" t="s">
        <v>441</v>
      </c>
      <c r="T106" s="124"/>
      <c r="U106" s="127" t="s">
        <v>442</v>
      </c>
      <c r="V106" s="127">
        <v>86000</v>
      </c>
      <c r="W106" s="127" t="s">
        <v>213</v>
      </c>
      <c r="X106" s="127" t="s">
        <v>491</v>
      </c>
      <c r="Y106" s="127"/>
      <c r="Z106" s="127"/>
      <c r="AA106" s="127"/>
      <c r="AB106" s="127"/>
      <c r="AC106" s="127" t="s">
        <v>443</v>
      </c>
      <c r="AD106" s="132" t="s">
        <v>464</v>
      </c>
      <c r="AE106" s="127" t="s">
        <v>512</v>
      </c>
    </row>
    <row r="107" spans="1:32" s="50" customFormat="1" ht="33.9" customHeight="1" x14ac:dyDescent="0.25">
      <c r="A107" s="68"/>
      <c r="B107" s="69"/>
      <c r="C107" s="69" t="s">
        <v>513</v>
      </c>
      <c r="D107" s="84" t="s">
        <v>514</v>
      </c>
      <c r="E107" s="68"/>
      <c r="F107" s="71" t="s">
        <v>67</v>
      </c>
      <c r="G107" s="72"/>
      <c r="H107" s="73" t="s">
        <v>244</v>
      </c>
      <c r="I107" s="120" t="s">
        <v>515</v>
      </c>
      <c r="J107" s="107"/>
      <c r="K107" s="107" t="s">
        <v>449</v>
      </c>
      <c r="L107" s="108" t="s">
        <v>70</v>
      </c>
      <c r="M107" s="108" t="s">
        <v>368</v>
      </c>
      <c r="N107" s="108"/>
      <c r="O107" s="68"/>
      <c r="P107" s="68">
        <f t="shared" si="6"/>
        <v>0</v>
      </c>
      <c r="Q107" s="68"/>
      <c r="R107" s="68"/>
      <c r="S107" s="126" t="s">
        <v>117</v>
      </c>
      <c r="T107" s="124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</row>
    <row r="108" spans="1:32" s="51" customFormat="1" ht="33.9" customHeight="1" x14ac:dyDescent="0.25">
      <c r="A108" s="74">
        <f t="shared" si="7"/>
        <v>101</v>
      </c>
      <c r="B108" s="99" t="s">
        <v>404</v>
      </c>
      <c r="C108" s="99" t="s">
        <v>404</v>
      </c>
      <c r="D108" s="85" t="s">
        <v>405</v>
      </c>
      <c r="E108" s="74"/>
      <c r="F108" s="77" t="s">
        <v>67</v>
      </c>
      <c r="G108" s="78"/>
      <c r="H108" s="79" t="s">
        <v>244</v>
      </c>
      <c r="I108" s="114" t="s">
        <v>356</v>
      </c>
      <c r="J108" s="110"/>
      <c r="K108" s="110" t="s">
        <v>131</v>
      </c>
      <c r="L108" s="111" t="s">
        <v>70</v>
      </c>
      <c r="M108" s="111" t="s">
        <v>368</v>
      </c>
      <c r="N108" s="111" t="s">
        <v>440</v>
      </c>
      <c r="O108" s="74">
        <v>1</v>
      </c>
      <c r="P108" s="74">
        <f t="shared" si="6"/>
        <v>30000</v>
      </c>
      <c r="Q108" s="74" t="s">
        <v>72</v>
      </c>
      <c r="R108" s="74" t="s">
        <v>370</v>
      </c>
      <c r="S108" s="127" t="s">
        <v>441</v>
      </c>
      <c r="T108" s="124"/>
      <c r="U108" s="127" t="s">
        <v>442</v>
      </c>
      <c r="V108" s="127">
        <v>81000</v>
      </c>
      <c r="W108" s="127" t="s">
        <v>213</v>
      </c>
      <c r="X108" s="127" t="s">
        <v>491</v>
      </c>
      <c r="Y108" s="127"/>
      <c r="Z108" s="127"/>
      <c r="AA108" s="127"/>
      <c r="AB108" s="127"/>
      <c r="AC108" s="127" t="s">
        <v>443</v>
      </c>
      <c r="AD108" s="132" t="s">
        <v>464</v>
      </c>
      <c r="AE108" s="127" t="s">
        <v>493</v>
      </c>
    </row>
    <row r="109" spans="1:32" s="51" customFormat="1" ht="33.9" customHeight="1" x14ac:dyDescent="0.25">
      <c r="A109" s="74">
        <f t="shared" si="7"/>
        <v>102</v>
      </c>
      <c r="B109" s="99" t="s">
        <v>406</v>
      </c>
      <c r="C109" s="99" t="s">
        <v>406</v>
      </c>
      <c r="D109" s="85" t="s">
        <v>407</v>
      </c>
      <c r="E109" s="74"/>
      <c r="F109" s="77" t="s">
        <v>67</v>
      </c>
      <c r="G109" s="78"/>
      <c r="H109" s="79" t="s">
        <v>244</v>
      </c>
      <c r="I109" s="114" t="s">
        <v>356</v>
      </c>
      <c r="J109" s="110"/>
      <c r="K109" s="110" t="s">
        <v>131</v>
      </c>
      <c r="L109" s="111" t="s">
        <v>70</v>
      </c>
      <c r="M109" s="111" t="s">
        <v>368</v>
      </c>
      <c r="N109" s="111" t="s">
        <v>440</v>
      </c>
      <c r="O109" s="74">
        <v>1</v>
      </c>
      <c r="P109" s="74">
        <f t="shared" si="6"/>
        <v>30000</v>
      </c>
      <c r="Q109" s="74" t="s">
        <v>72</v>
      </c>
      <c r="R109" s="74" t="s">
        <v>370</v>
      </c>
      <c r="S109" s="127" t="s">
        <v>441</v>
      </c>
      <c r="T109" s="124"/>
      <c r="U109" s="127" t="s">
        <v>442</v>
      </c>
      <c r="V109" s="127">
        <v>54000</v>
      </c>
      <c r="W109" s="127" t="s">
        <v>213</v>
      </c>
      <c r="X109" s="127" t="s">
        <v>491</v>
      </c>
      <c r="Y109" s="127" t="s">
        <v>502</v>
      </c>
      <c r="Z109" s="127">
        <v>32500</v>
      </c>
      <c r="AA109" s="127"/>
      <c r="AB109" s="127"/>
      <c r="AC109" s="127" t="s">
        <v>443</v>
      </c>
      <c r="AD109" s="132" t="s">
        <v>464</v>
      </c>
      <c r="AE109" s="127" t="s">
        <v>493</v>
      </c>
    </row>
    <row r="110" spans="1:32" s="51" customFormat="1" ht="33.9" customHeight="1" x14ac:dyDescent="0.25">
      <c r="A110" s="74">
        <f t="shared" si="7"/>
        <v>103</v>
      </c>
      <c r="B110" s="99" t="s">
        <v>408</v>
      </c>
      <c r="C110" s="99" t="s">
        <v>408</v>
      </c>
      <c r="D110" s="85" t="s">
        <v>409</v>
      </c>
      <c r="E110" s="74"/>
      <c r="F110" s="77" t="s">
        <v>67</v>
      </c>
      <c r="G110" s="78"/>
      <c r="H110" s="79" t="s">
        <v>244</v>
      </c>
      <c r="I110" s="114" t="s">
        <v>392</v>
      </c>
      <c r="J110" s="110"/>
      <c r="K110" s="110" t="s">
        <v>131</v>
      </c>
      <c r="L110" s="111" t="s">
        <v>70</v>
      </c>
      <c r="M110" s="111" t="s">
        <v>368</v>
      </c>
      <c r="N110" s="111" t="s">
        <v>440</v>
      </c>
      <c r="O110" s="74">
        <v>1</v>
      </c>
      <c r="P110" s="74">
        <f t="shared" si="6"/>
        <v>30000</v>
      </c>
      <c r="Q110" s="74" t="s">
        <v>72</v>
      </c>
      <c r="R110" s="74" t="s">
        <v>370</v>
      </c>
      <c r="S110" s="127" t="s">
        <v>441</v>
      </c>
      <c r="T110" s="124"/>
      <c r="U110" s="127" t="s">
        <v>442</v>
      </c>
      <c r="V110" s="127">
        <v>12000</v>
      </c>
      <c r="W110" s="127" t="s">
        <v>213</v>
      </c>
      <c r="X110" s="127" t="s">
        <v>491</v>
      </c>
      <c r="Y110" s="127" t="s">
        <v>502</v>
      </c>
      <c r="Z110" s="127">
        <v>10000</v>
      </c>
      <c r="AA110" s="127"/>
      <c r="AB110" s="127"/>
      <c r="AC110" s="127" t="s">
        <v>492</v>
      </c>
      <c r="AD110" s="132" t="s">
        <v>464</v>
      </c>
      <c r="AE110" s="127" t="s">
        <v>455</v>
      </c>
    </row>
    <row r="111" spans="1:32" s="52" customFormat="1" ht="33.9" customHeight="1" x14ac:dyDescent="0.25">
      <c r="A111" s="65">
        <f t="shared" si="7"/>
        <v>104</v>
      </c>
      <c r="B111" s="95" t="s">
        <v>412</v>
      </c>
      <c r="C111" s="95" t="s">
        <v>412</v>
      </c>
      <c r="D111" s="92" t="s">
        <v>413</v>
      </c>
      <c r="E111" s="65"/>
      <c r="F111" s="67" t="s">
        <v>67</v>
      </c>
      <c r="G111" s="82"/>
      <c r="H111" s="83" t="s">
        <v>317</v>
      </c>
      <c r="I111" s="117" t="s">
        <v>414</v>
      </c>
      <c r="J111" s="103"/>
      <c r="K111" s="103" t="s">
        <v>131</v>
      </c>
      <c r="L111" s="104" t="s">
        <v>70</v>
      </c>
      <c r="M111" s="104" t="s">
        <v>368</v>
      </c>
      <c r="N111" s="104" t="s">
        <v>397</v>
      </c>
      <c r="O111" s="65">
        <v>1</v>
      </c>
      <c r="P111" s="65">
        <f t="shared" si="6"/>
        <v>30000</v>
      </c>
      <c r="Q111" s="65" t="s">
        <v>72</v>
      </c>
      <c r="R111" s="65" t="s">
        <v>370</v>
      </c>
      <c r="S111" s="125" t="s">
        <v>117</v>
      </c>
      <c r="T111" s="124">
        <v>0.1</v>
      </c>
      <c r="U111" s="125" t="s">
        <v>466</v>
      </c>
      <c r="V111" s="125">
        <v>0.75</v>
      </c>
      <c r="W111" s="125" t="s">
        <v>467</v>
      </c>
      <c r="X111" s="129">
        <v>1</v>
      </c>
      <c r="Y111" s="125" t="s">
        <v>516</v>
      </c>
      <c r="Z111" s="125">
        <v>0.9</v>
      </c>
      <c r="AA111" s="125"/>
      <c r="AB111" s="125"/>
      <c r="AC111" s="125"/>
      <c r="AD111" s="125"/>
      <c r="AE111" s="125"/>
    </row>
    <row r="112" spans="1:32" s="47" customFormat="1" ht="33.9" customHeight="1" x14ac:dyDescent="0.25">
      <c r="A112" s="54">
        <f t="shared" si="7"/>
        <v>105</v>
      </c>
      <c r="B112" s="61" t="s">
        <v>415</v>
      </c>
      <c r="C112" s="61" t="s">
        <v>415</v>
      </c>
      <c r="D112" s="57" t="s">
        <v>416</v>
      </c>
      <c r="E112" s="54"/>
      <c r="F112" s="58" t="s">
        <v>67</v>
      </c>
      <c r="G112" s="59"/>
      <c r="H112" s="60" t="s">
        <v>115</v>
      </c>
      <c r="I112" s="105" t="s">
        <v>417</v>
      </c>
      <c r="J112" s="62"/>
      <c r="K112" s="62" t="s">
        <v>131</v>
      </c>
      <c r="L112" s="102" t="s">
        <v>70</v>
      </c>
      <c r="M112" s="102" t="s">
        <v>368</v>
      </c>
      <c r="N112" s="102" t="s">
        <v>118</v>
      </c>
      <c r="O112" s="54">
        <v>1</v>
      </c>
      <c r="P112" s="54">
        <f t="shared" si="6"/>
        <v>30000</v>
      </c>
      <c r="Q112" s="54" t="s">
        <v>72</v>
      </c>
      <c r="R112" s="54" t="s">
        <v>370</v>
      </c>
      <c r="S112" s="123" t="s">
        <v>117</v>
      </c>
      <c r="T112" s="124">
        <v>0.1</v>
      </c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47" t="s">
        <v>517</v>
      </c>
    </row>
    <row r="113" spans="3:3" x14ac:dyDescent="0.25">
      <c r="C113" s="134"/>
    </row>
    <row r="114" spans="3:3" x14ac:dyDescent="0.25">
      <c r="C114" s="134"/>
    </row>
  </sheetData>
  <autoFilter ref="A6:AF112" xr:uid="{00000000-0009-0000-0000-000003000000}"/>
  <mergeCells count="17">
    <mergeCell ref="S5:AB5"/>
    <mergeCell ref="AC5:AE5"/>
    <mergeCell ref="X27:X31"/>
    <mergeCell ref="A1:B4"/>
    <mergeCell ref="C1:L4"/>
    <mergeCell ref="N4:O4"/>
    <mergeCell ref="P4:R4"/>
    <mergeCell ref="A5:E5"/>
    <mergeCell ref="F5:L5"/>
    <mergeCell ref="N5:O5"/>
    <mergeCell ref="P5:R5"/>
    <mergeCell ref="N1:O1"/>
    <mergeCell ref="P1:R1"/>
    <mergeCell ref="N2:O2"/>
    <mergeCell ref="P2:R2"/>
    <mergeCell ref="N3:O3"/>
    <mergeCell ref="P3:R3"/>
  </mergeCells>
  <phoneticPr fontId="32" type="noConversion"/>
  <conditionalFormatting sqref="B9">
    <cfRule type="duplicateValues" dxfId="156" priority="112"/>
  </conditionalFormatting>
  <conditionalFormatting sqref="C9">
    <cfRule type="duplicateValues" dxfId="155" priority="179"/>
  </conditionalFormatting>
  <conditionalFormatting sqref="B11">
    <cfRule type="duplicateValues" dxfId="154" priority="105"/>
    <cfRule type="duplicateValues" dxfId="153" priority="106"/>
    <cfRule type="duplicateValues" dxfId="152" priority="107"/>
  </conditionalFormatting>
  <conditionalFormatting sqref="B12">
    <cfRule type="duplicateValues" dxfId="151" priority="244"/>
  </conditionalFormatting>
  <conditionalFormatting sqref="C12">
    <cfRule type="duplicateValues" dxfId="150" priority="245"/>
  </conditionalFormatting>
  <conditionalFormatting sqref="C31">
    <cfRule type="duplicateValues" dxfId="149" priority="2"/>
  </conditionalFormatting>
  <conditionalFormatting sqref="B32">
    <cfRule type="duplicateValues" dxfId="148" priority="91"/>
    <cfRule type="duplicateValues" dxfId="147" priority="92"/>
  </conditionalFormatting>
  <conditionalFormatting sqref="C32">
    <cfRule type="duplicateValues" dxfId="146" priority="93"/>
  </conditionalFormatting>
  <conditionalFormatting sqref="B33">
    <cfRule type="duplicateValues" dxfId="145" priority="97"/>
    <cfRule type="duplicateValues" dxfId="144" priority="98"/>
  </conditionalFormatting>
  <conditionalFormatting sqref="B34">
    <cfRule type="duplicateValues" dxfId="143" priority="88"/>
    <cfRule type="duplicateValues" dxfId="142" priority="89"/>
  </conditionalFormatting>
  <conditionalFormatting sqref="C34">
    <cfRule type="duplicateValues" dxfId="141" priority="90"/>
  </conditionalFormatting>
  <conditionalFormatting sqref="B35">
    <cfRule type="duplicateValues" dxfId="140" priority="85"/>
    <cfRule type="duplicateValues" dxfId="139" priority="86"/>
  </conditionalFormatting>
  <conditionalFormatting sqref="C35">
    <cfRule type="duplicateValues" dxfId="138" priority="87"/>
  </conditionalFormatting>
  <conditionalFormatting sqref="B38">
    <cfRule type="duplicateValues" dxfId="137" priority="79"/>
    <cfRule type="duplicateValues" dxfId="136" priority="80"/>
  </conditionalFormatting>
  <conditionalFormatting sqref="C38">
    <cfRule type="duplicateValues" dxfId="135" priority="81"/>
  </conditionalFormatting>
  <conditionalFormatting sqref="B39">
    <cfRule type="duplicateValues" dxfId="134" priority="76"/>
    <cfRule type="duplicateValues" dxfId="133" priority="77"/>
  </conditionalFormatting>
  <conditionalFormatting sqref="C39">
    <cfRule type="duplicateValues" dxfId="132" priority="78"/>
  </conditionalFormatting>
  <conditionalFormatting sqref="B40">
    <cfRule type="duplicateValues" dxfId="131" priority="73"/>
    <cfRule type="duplicateValues" dxfId="130" priority="74"/>
  </conditionalFormatting>
  <conditionalFormatting sqref="C40">
    <cfRule type="duplicateValues" dxfId="129" priority="75"/>
  </conditionalFormatting>
  <conditionalFormatting sqref="B41">
    <cfRule type="duplicateValues" dxfId="128" priority="70"/>
    <cfRule type="duplicateValues" dxfId="127" priority="71"/>
  </conditionalFormatting>
  <conditionalFormatting sqref="C41">
    <cfRule type="duplicateValues" dxfId="126" priority="72"/>
  </conditionalFormatting>
  <conditionalFormatting sqref="B42">
    <cfRule type="duplicateValues" dxfId="125" priority="61"/>
    <cfRule type="duplicateValues" dxfId="124" priority="62"/>
  </conditionalFormatting>
  <conditionalFormatting sqref="C42">
    <cfRule type="duplicateValues" dxfId="123" priority="63"/>
  </conditionalFormatting>
  <conditionalFormatting sqref="B43">
    <cfRule type="duplicateValues" dxfId="122" priority="58"/>
    <cfRule type="duplicateValues" dxfId="121" priority="59"/>
  </conditionalFormatting>
  <conditionalFormatting sqref="C43">
    <cfRule type="duplicateValues" dxfId="120" priority="60"/>
  </conditionalFormatting>
  <conditionalFormatting sqref="B77">
    <cfRule type="duplicateValues" dxfId="119" priority="44"/>
    <cfRule type="duplicateValues" dxfId="118" priority="45"/>
    <cfRule type="duplicateValues" dxfId="117" priority="46"/>
    <cfRule type="duplicateValues" dxfId="116" priority="47"/>
  </conditionalFormatting>
  <conditionalFormatting sqref="C77">
    <cfRule type="duplicateValues" dxfId="115" priority="48"/>
  </conditionalFormatting>
  <conditionalFormatting sqref="B78">
    <cfRule type="duplicateValues" dxfId="114" priority="24"/>
    <cfRule type="duplicateValues" dxfId="113" priority="25"/>
    <cfRule type="duplicateValues" dxfId="112" priority="26"/>
    <cfRule type="duplicateValues" dxfId="111" priority="27"/>
  </conditionalFormatting>
  <conditionalFormatting sqref="C78">
    <cfRule type="duplicateValues" dxfId="110" priority="20"/>
    <cfRule type="duplicateValues" dxfId="109" priority="21"/>
    <cfRule type="duplicateValues" dxfId="108" priority="22"/>
    <cfRule type="duplicateValues" dxfId="107" priority="23"/>
  </conditionalFormatting>
  <conditionalFormatting sqref="B84">
    <cfRule type="duplicateValues" dxfId="106" priority="474"/>
    <cfRule type="duplicateValues" dxfId="105" priority="475"/>
    <cfRule type="duplicateValues" dxfId="104" priority="476"/>
    <cfRule type="duplicateValues" dxfId="103" priority="477"/>
  </conditionalFormatting>
  <conditionalFormatting sqref="C84">
    <cfRule type="duplicateValues" dxfId="102" priority="478"/>
    <cfRule type="duplicateValues" dxfId="101" priority="479"/>
    <cfRule type="duplicateValues" dxfId="100" priority="480"/>
    <cfRule type="duplicateValues" dxfId="99" priority="481"/>
  </conditionalFormatting>
  <conditionalFormatting sqref="B7:B8">
    <cfRule type="duplicateValues" dxfId="98" priority="199"/>
  </conditionalFormatting>
  <conditionalFormatting sqref="B15:B19">
    <cfRule type="duplicateValues" dxfId="97" priority="49"/>
  </conditionalFormatting>
  <conditionalFormatting sqref="B20:B31">
    <cfRule type="duplicateValues" dxfId="96" priority="94"/>
    <cfRule type="duplicateValues" dxfId="95" priority="95"/>
  </conditionalFormatting>
  <conditionalFormatting sqref="B36:B37">
    <cfRule type="duplicateValues" dxfId="94" priority="82"/>
    <cfRule type="duplicateValues" dxfId="93" priority="83"/>
  </conditionalFormatting>
  <conditionalFormatting sqref="B44:B45">
    <cfRule type="duplicateValues" dxfId="92" priority="283"/>
    <cfRule type="duplicateValues" dxfId="91" priority="284"/>
  </conditionalFormatting>
  <conditionalFormatting sqref="B79:B82">
    <cfRule type="duplicateValues" dxfId="90" priority="32"/>
    <cfRule type="duplicateValues" dxfId="89" priority="33"/>
    <cfRule type="duplicateValues" dxfId="88" priority="34"/>
    <cfRule type="duplicateValues" dxfId="87" priority="35"/>
  </conditionalFormatting>
  <conditionalFormatting sqref="C10:C11">
    <cfRule type="duplicateValues" dxfId="86" priority="121"/>
    <cfRule type="duplicateValues" dxfId="85" priority="122"/>
  </conditionalFormatting>
  <conditionalFormatting sqref="C17:C19">
    <cfRule type="duplicateValues" dxfId="84" priority="3"/>
  </conditionalFormatting>
  <conditionalFormatting sqref="C20:C29">
    <cfRule type="duplicateValues" dxfId="83" priority="96"/>
  </conditionalFormatting>
  <conditionalFormatting sqref="C36:C37">
    <cfRule type="duplicateValues" dxfId="82" priority="84"/>
  </conditionalFormatting>
  <conditionalFormatting sqref="C44:C45">
    <cfRule type="duplicateValues" dxfId="81" priority="285"/>
  </conditionalFormatting>
  <conditionalFormatting sqref="C79:C82">
    <cfRule type="duplicateValues" dxfId="80" priority="28"/>
    <cfRule type="duplicateValues" dxfId="79" priority="29"/>
    <cfRule type="duplicateValues" dxfId="78" priority="30"/>
    <cfRule type="duplicateValues" dxfId="77" priority="31"/>
  </conditionalFormatting>
  <conditionalFormatting sqref="B113:B1048576 B10 B1:B6">
    <cfRule type="duplicateValues" dxfId="76" priority="119"/>
    <cfRule type="duplicateValues" dxfId="75" priority="120"/>
  </conditionalFormatting>
  <conditionalFormatting sqref="B113:B1048576 B46:B76 B1:B14">
    <cfRule type="duplicateValues" dxfId="74" priority="100"/>
  </conditionalFormatting>
  <conditionalFormatting sqref="B113:B1048576 B20:B76 B1:B14">
    <cfRule type="duplicateValues" dxfId="73" priority="50"/>
    <cfRule type="duplicateValues" dxfId="72" priority="51"/>
  </conditionalFormatting>
  <conditionalFormatting sqref="C113:C1048576 C46:C76 C13:C14 C1:C11">
    <cfRule type="duplicateValues" dxfId="71" priority="109"/>
  </conditionalFormatting>
  <conditionalFormatting sqref="B46:B76 B13:B14">
    <cfRule type="duplicateValues" dxfId="70" priority="303"/>
  </conditionalFormatting>
  <conditionalFormatting sqref="C33 C15:C16">
    <cfRule type="duplicateValues" dxfId="69" priority="99"/>
  </conditionalFormatting>
  <conditionalFormatting sqref="C30 E30">
    <cfRule type="duplicateValues" dxfId="68" priority="1"/>
  </conditionalFormatting>
  <conditionalFormatting sqref="B85:B112 B83">
    <cfRule type="duplicateValues" dxfId="67" priority="524"/>
    <cfRule type="duplicateValues" dxfId="66" priority="525"/>
    <cfRule type="duplicateValues" dxfId="65" priority="526"/>
    <cfRule type="duplicateValues" dxfId="64" priority="527"/>
  </conditionalFormatting>
  <conditionalFormatting sqref="C85:C112 C83">
    <cfRule type="duplicateValues" dxfId="63" priority="536"/>
    <cfRule type="duplicateValues" dxfId="62" priority="537"/>
    <cfRule type="duplicateValues" dxfId="61" priority="538"/>
    <cfRule type="duplicateValues" dxfId="60" priority="539"/>
  </conditionalFormatting>
  <printOptions horizontalCentered="1"/>
  <pageMargins left="0.31496062992126" right="0.27559055118110198" top="0.31496062992126" bottom="0.31496062992126" header="0.31496062992126" footer="0.31496062992126"/>
  <pageSetup paperSize="9" scale="39" orientation="landscape" r:id="rId1"/>
  <headerFooter>
    <oddFooter>&amp;C第 &amp;P 页，共 &amp;N 页</oddFooter>
  </headerFooter>
  <rowBreaks count="3" manualBreakCount="3">
    <brk id="28" max="26" man="1"/>
    <brk id="60" max="26" man="1"/>
    <brk id="84" max="2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'D:\历史档案及接收记录\004.飞秋接收记录\冯敬乾(089E014AEC56)\2021-09-26 17_41_52\[X5000-外购件开发申请单-2021.08.16.xlsx]零件类型'!#REF!</xm:f>
          </x14:formula1>
          <xm:sqref>H9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7"/>
  <sheetViews>
    <sheetView topLeftCell="A78" workbookViewId="0">
      <selection activeCell="F2" sqref="F2:F107"/>
    </sheetView>
  </sheetViews>
  <sheetFormatPr defaultColWidth="9" defaultRowHeight="14.4" x14ac:dyDescent="0.25"/>
  <cols>
    <col min="1" max="1" width="14.88671875" customWidth="1"/>
    <col min="2" max="2" width="29.6640625" customWidth="1"/>
    <col min="3" max="5" width="12.6640625"/>
    <col min="6" max="6" width="7.33203125" style="46" customWidth="1"/>
  </cols>
  <sheetData>
    <row r="1" spans="1:6" x14ac:dyDescent="0.25">
      <c r="A1" t="s">
        <v>518</v>
      </c>
      <c r="B1" t="s">
        <v>519</v>
      </c>
      <c r="F1" s="46" t="s">
        <v>520</v>
      </c>
    </row>
    <row r="2" spans="1:6" x14ac:dyDescent="0.25">
      <c r="A2" t="s">
        <v>112</v>
      </c>
      <c r="B2" t="s">
        <v>113</v>
      </c>
      <c r="C2">
        <v>0.504</v>
      </c>
      <c r="F2" s="46">
        <f>SUM(C2:E2)</f>
        <v>0.504</v>
      </c>
    </row>
    <row r="3" spans="1:6" x14ac:dyDescent="0.25">
      <c r="A3" t="s">
        <v>119</v>
      </c>
      <c r="B3" t="s">
        <v>120</v>
      </c>
      <c r="C3">
        <v>0.46400000000000002</v>
      </c>
      <c r="F3" s="46">
        <f t="shared" ref="F3:F34" si="0">SUM(C3:E3)</f>
        <v>0.46400000000000002</v>
      </c>
    </row>
    <row r="4" spans="1:6" x14ac:dyDescent="0.25">
      <c r="A4" t="s">
        <v>139</v>
      </c>
      <c r="B4" t="s">
        <v>140</v>
      </c>
      <c r="C4">
        <v>26.622</v>
      </c>
      <c r="F4" s="46">
        <f t="shared" si="0"/>
        <v>26.622</v>
      </c>
    </row>
    <row r="5" spans="1:6" x14ac:dyDescent="0.25">
      <c r="A5" t="s">
        <v>142</v>
      </c>
      <c r="B5" t="s">
        <v>140</v>
      </c>
      <c r="C5">
        <v>28.89</v>
      </c>
      <c r="F5" s="46">
        <f t="shared" si="0"/>
        <v>28.89</v>
      </c>
    </row>
    <row r="6" spans="1:6" x14ac:dyDescent="0.25">
      <c r="A6" t="s">
        <v>152</v>
      </c>
      <c r="B6" t="s">
        <v>153</v>
      </c>
      <c r="C6">
        <v>0.13</v>
      </c>
      <c r="D6">
        <v>0.13</v>
      </c>
      <c r="E6">
        <v>0.13</v>
      </c>
      <c r="F6" s="46">
        <f t="shared" si="0"/>
        <v>0.39</v>
      </c>
    </row>
    <row r="7" spans="1:6" x14ac:dyDescent="0.25">
      <c r="A7" t="s">
        <v>186</v>
      </c>
      <c r="B7" t="s">
        <v>187</v>
      </c>
      <c r="D7">
        <v>20.180599999999998</v>
      </c>
      <c r="F7" s="46">
        <f t="shared" si="0"/>
        <v>20.180599999999998</v>
      </c>
    </row>
    <row r="8" spans="1:6" x14ac:dyDescent="0.25">
      <c r="A8" t="s">
        <v>199</v>
      </c>
      <c r="B8" t="s">
        <v>187</v>
      </c>
      <c r="E8">
        <v>16.521000000000001</v>
      </c>
      <c r="F8" s="46">
        <f t="shared" si="0"/>
        <v>16.521000000000001</v>
      </c>
    </row>
    <row r="9" spans="1:6" x14ac:dyDescent="0.25">
      <c r="A9" t="s">
        <v>200</v>
      </c>
      <c r="B9" t="s">
        <v>201</v>
      </c>
      <c r="C9">
        <v>4.305250944</v>
      </c>
      <c r="F9" s="46">
        <f t="shared" si="0"/>
        <v>4.305250944</v>
      </c>
    </row>
    <row r="10" spans="1:6" x14ac:dyDescent="0.25">
      <c r="A10" t="s">
        <v>205</v>
      </c>
      <c r="B10" t="s">
        <v>206</v>
      </c>
      <c r="C10">
        <v>0</v>
      </c>
      <c r="F10" s="46">
        <f t="shared" si="0"/>
        <v>0</v>
      </c>
    </row>
    <row r="11" spans="1:6" x14ac:dyDescent="0.25">
      <c r="A11" t="s">
        <v>209</v>
      </c>
      <c r="B11" t="s">
        <v>210</v>
      </c>
      <c r="C11">
        <v>0</v>
      </c>
      <c r="F11" s="46">
        <f t="shared" si="0"/>
        <v>0</v>
      </c>
    </row>
    <row r="12" spans="1:6" x14ac:dyDescent="0.25">
      <c r="A12" t="s">
        <v>215</v>
      </c>
      <c r="B12" t="s">
        <v>216</v>
      </c>
      <c r="C12">
        <v>0</v>
      </c>
      <c r="F12" s="46">
        <f t="shared" si="0"/>
        <v>0</v>
      </c>
    </row>
    <row r="13" spans="1:6" x14ac:dyDescent="0.25">
      <c r="A13" t="s">
        <v>446</v>
      </c>
      <c r="B13" t="s">
        <v>447</v>
      </c>
      <c r="F13" s="46">
        <f t="shared" si="0"/>
        <v>0</v>
      </c>
    </row>
    <row r="14" spans="1:6" x14ac:dyDescent="0.25">
      <c r="A14" t="s">
        <v>450</v>
      </c>
      <c r="B14" t="s">
        <v>451</v>
      </c>
      <c r="C14">
        <v>0</v>
      </c>
      <c r="F14" s="46">
        <f t="shared" si="0"/>
        <v>0</v>
      </c>
    </row>
    <row r="15" spans="1:6" x14ac:dyDescent="0.25">
      <c r="A15" t="s">
        <v>218</v>
      </c>
      <c r="B15" t="s">
        <v>219</v>
      </c>
      <c r="C15">
        <v>1.28915136</v>
      </c>
      <c r="F15" s="46">
        <f t="shared" si="0"/>
        <v>1.28915136</v>
      </c>
    </row>
    <row r="16" spans="1:6" x14ac:dyDescent="0.25">
      <c r="A16" t="s">
        <v>453</v>
      </c>
      <c r="B16" t="s">
        <v>454</v>
      </c>
      <c r="C16">
        <v>0</v>
      </c>
      <c r="F16" s="46">
        <f t="shared" si="0"/>
        <v>0</v>
      </c>
    </row>
    <row r="17" spans="1:6" x14ac:dyDescent="0.25">
      <c r="A17" t="s">
        <v>456</v>
      </c>
      <c r="B17" t="s">
        <v>447</v>
      </c>
      <c r="C17">
        <v>0</v>
      </c>
      <c r="D17">
        <v>3.3000000000000002E-2</v>
      </c>
      <c r="E17">
        <v>0</v>
      </c>
      <c r="F17" s="46">
        <f t="shared" si="0"/>
        <v>3.3000000000000002E-2</v>
      </c>
    </row>
    <row r="18" spans="1:6" x14ac:dyDescent="0.25">
      <c r="A18" t="s">
        <v>221</v>
      </c>
      <c r="B18" t="s">
        <v>222</v>
      </c>
      <c r="C18">
        <v>1.0792428000000001</v>
      </c>
      <c r="F18" s="46">
        <f t="shared" si="0"/>
        <v>1.0792428000000001</v>
      </c>
    </row>
    <row r="19" spans="1:6" x14ac:dyDescent="0.25">
      <c r="A19" t="s">
        <v>458</v>
      </c>
      <c r="B19" t="s">
        <v>459</v>
      </c>
      <c r="C19">
        <v>0</v>
      </c>
      <c r="F19" s="46">
        <f t="shared" si="0"/>
        <v>0</v>
      </c>
    </row>
    <row r="20" spans="1:6" x14ac:dyDescent="0.25">
      <c r="A20" t="s">
        <v>456</v>
      </c>
      <c r="B20" t="s">
        <v>447</v>
      </c>
      <c r="C20">
        <v>0</v>
      </c>
      <c r="D20">
        <v>3.3000000000000002E-2</v>
      </c>
      <c r="E20">
        <v>0</v>
      </c>
      <c r="F20" s="46">
        <f t="shared" si="0"/>
        <v>3.3000000000000002E-2</v>
      </c>
    </row>
    <row r="21" spans="1:6" x14ac:dyDescent="0.25">
      <c r="A21" t="s">
        <v>223</v>
      </c>
      <c r="B21" t="s">
        <v>224</v>
      </c>
      <c r="C21">
        <v>0.43407513599999997</v>
      </c>
      <c r="F21" s="46">
        <f t="shared" si="0"/>
        <v>0.43407513599999997</v>
      </c>
    </row>
    <row r="22" spans="1:6" x14ac:dyDescent="0.25">
      <c r="A22" t="s">
        <v>460</v>
      </c>
      <c r="B22" t="s">
        <v>461</v>
      </c>
      <c r="C22">
        <v>0</v>
      </c>
      <c r="F22" s="46">
        <f t="shared" si="0"/>
        <v>0</v>
      </c>
    </row>
    <row r="23" spans="1:6" x14ac:dyDescent="0.25">
      <c r="A23" t="s">
        <v>456</v>
      </c>
      <c r="B23" t="s">
        <v>447</v>
      </c>
      <c r="C23">
        <v>0</v>
      </c>
      <c r="D23">
        <v>3.3000000000000002E-2</v>
      </c>
      <c r="E23">
        <v>0</v>
      </c>
      <c r="F23" s="46">
        <f t="shared" si="0"/>
        <v>3.3000000000000002E-2</v>
      </c>
    </row>
    <row r="24" spans="1:6" x14ac:dyDescent="0.25">
      <c r="A24" t="s">
        <v>225</v>
      </c>
      <c r="B24" t="s">
        <v>226</v>
      </c>
      <c r="C24">
        <v>0.43407513599999997</v>
      </c>
      <c r="F24" s="46">
        <f t="shared" si="0"/>
        <v>0.43407513599999997</v>
      </c>
    </row>
    <row r="25" spans="1:6" x14ac:dyDescent="0.25">
      <c r="A25" t="s">
        <v>462</v>
      </c>
      <c r="B25" t="s">
        <v>463</v>
      </c>
      <c r="C25">
        <v>0</v>
      </c>
      <c r="F25" s="46">
        <f t="shared" si="0"/>
        <v>0</v>
      </c>
    </row>
    <row r="26" spans="1:6" x14ac:dyDescent="0.25">
      <c r="A26" t="s">
        <v>456</v>
      </c>
      <c r="B26" t="s">
        <v>447</v>
      </c>
      <c r="C26">
        <v>0</v>
      </c>
      <c r="D26">
        <v>3.3000000000000002E-2</v>
      </c>
      <c r="E26">
        <v>0</v>
      </c>
      <c r="F26" s="46">
        <f t="shared" si="0"/>
        <v>3.3000000000000002E-2</v>
      </c>
    </row>
    <row r="27" spans="1:6" x14ac:dyDescent="0.25">
      <c r="A27" t="s">
        <v>227</v>
      </c>
      <c r="B27" t="s">
        <v>228</v>
      </c>
      <c r="C27">
        <v>0.52159999999999995</v>
      </c>
      <c r="D27">
        <v>0.52159999999999995</v>
      </c>
      <c r="E27">
        <v>0.52159999999999995</v>
      </c>
      <c r="F27" s="46">
        <f t="shared" si="0"/>
        <v>1.5648</v>
      </c>
    </row>
    <row r="28" spans="1:6" x14ac:dyDescent="0.25">
      <c r="A28" t="s">
        <v>230</v>
      </c>
      <c r="B28" t="s">
        <v>231</v>
      </c>
      <c r="C28">
        <v>0.68</v>
      </c>
      <c r="F28" s="46">
        <f t="shared" si="0"/>
        <v>0.68</v>
      </c>
    </row>
    <row r="29" spans="1:6" x14ac:dyDescent="0.25">
      <c r="A29" t="s">
        <v>233</v>
      </c>
      <c r="B29" t="s">
        <v>234</v>
      </c>
      <c r="C29">
        <v>0.504</v>
      </c>
      <c r="F29" s="46">
        <f t="shared" si="0"/>
        <v>0.504</v>
      </c>
    </row>
    <row r="30" spans="1:6" x14ac:dyDescent="0.25">
      <c r="A30" t="s">
        <v>236</v>
      </c>
      <c r="B30" t="s">
        <v>237</v>
      </c>
      <c r="C30">
        <v>0.432</v>
      </c>
      <c r="D30">
        <v>0.432</v>
      </c>
      <c r="E30">
        <v>0.432</v>
      </c>
      <c r="F30" s="46">
        <f t="shared" si="0"/>
        <v>1.296</v>
      </c>
    </row>
    <row r="31" spans="1:6" x14ac:dyDescent="0.25">
      <c r="A31" t="s">
        <v>238</v>
      </c>
      <c r="B31" t="s">
        <v>239</v>
      </c>
      <c r="C31">
        <v>0.315</v>
      </c>
      <c r="F31" s="46">
        <f t="shared" si="0"/>
        <v>0.315</v>
      </c>
    </row>
    <row r="32" spans="1:6" x14ac:dyDescent="0.25">
      <c r="A32" t="s">
        <v>240</v>
      </c>
      <c r="B32" t="s">
        <v>241</v>
      </c>
      <c r="C32">
        <v>0.315</v>
      </c>
      <c r="F32" s="46">
        <f t="shared" si="0"/>
        <v>0.315</v>
      </c>
    </row>
    <row r="33" spans="1:6" x14ac:dyDescent="0.25">
      <c r="A33" t="s">
        <v>242</v>
      </c>
      <c r="B33" t="s">
        <v>243</v>
      </c>
      <c r="C33">
        <v>0.35</v>
      </c>
      <c r="F33" s="46">
        <f t="shared" si="0"/>
        <v>0.35</v>
      </c>
    </row>
    <row r="34" spans="1:6" x14ac:dyDescent="0.25">
      <c r="A34" t="s">
        <v>246</v>
      </c>
      <c r="B34" t="s">
        <v>247</v>
      </c>
      <c r="C34">
        <v>0.44800000000000001</v>
      </c>
      <c r="F34" s="46">
        <f t="shared" si="0"/>
        <v>0.44800000000000001</v>
      </c>
    </row>
    <row r="35" spans="1:6" x14ac:dyDescent="0.25">
      <c r="A35" t="s">
        <v>249</v>
      </c>
      <c r="B35" t="s">
        <v>250</v>
      </c>
      <c r="C35">
        <v>0.11</v>
      </c>
      <c r="F35" s="46">
        <f t="shared" ref="F35:F66" si="1">SUM(C35:E35)</f>
        <v>0.11</v>
      </c>
    </row>
    <row r="36" spans="1:6" x14ac:dyDescent="0.25">
      <c r="A36" t="s">
        <v>252</v>
      </c>
      <c r="B36" t="s">
        <v>253</v>
      </c>
      <c r="C36">
        <v>0.44</v>
      </c>
      <c r="F36" s="46">
        <f t="shared" si="1"/>
        <v>0.44</v>
      </c>
    </row>
    <row r="37" spans="1:6" x14ac:dyDescent="0.25">
      <c r="A37" t="s">
        <v>264</v>
      </c>
      <c r="B37" t="s">
        <v>265</v>
      </c>
      <c r="F37" s="46">
        <f t="shared" si="1"/>
        <v>0</v>
      </c>
    </row>
    <row r="38" spans="1:6" x14ac:dyDescent="0.25">
      <c r="A38" t="s">
        <v>266</v>
      </c>
      <c r="B38" t="s">
        <v>267</v>
      </c>
      <c r="F38" s="46">
        <f t="shared" si="1"/>
        <v>0</v>
      </c>
    </row>
    <row r="39" spans="1:6" x14ac:dyDescent="0.25">
      <c r="A39" t="s">
        <v>274</v>
      </c>
      <c r="B39" t="s">
        <v>140</v>
      </c>
      <c r="F39" s="46">
        <f t="shared" si="1"/>
        <v>0</v>
      </c>
    </row>
    <row r="40" spans="1:6" x14ac:dyDescent="0.25">
      <c r="A40" t="s">
        <v>289</v>
      </c>
      <c r="B40" t="s">
        <v>290</v>
      </c>
      <c r="F40" s="46">
        <f t="shared" si="1"/>
        <v>0</v>
      </c>
    </row>
    <row r="41" spans="1:6" x14ac:dyDescent="0.25">
      <c r="A41" t="s">
        <v>295</v>
      </c>
      <c r="B41" t="s">
        <v>296</v>
      </c>
      <c r="D41">
        <v>0.62</v>
      </c>
      <c r="E41">
        <v>0.62</v>
      </c>
      <c r="F41" s="46">
        <f t="shared" si="1"/>
        <v>1.24</v>
      </c>
    </row>
    <row r="42" spans="1:6" x14ac:dyDescent="0.25">
      <c r="A42" t="s">
        <v>302</v>
      </c>
      <c r="B42" t="s">
        <v>303</v>
      </c>
      <c r="D42">
        <v>6.7320906362399997</v>
      </c>
      <c r="E42">
        <v>6.7320906362399997</v>
      </c>
      <c r="F42" s="46">
        <f t="shared" si="1"/>
        <v>13.464181272479999</v>
      </c>
    </row>
    <row r="43" spans="1:6" x14ac:dyDescent="0.25">
      <c r="A43" t="s">
        <v>469</v>
      </c>
      <c r="B43" t="s">
        <v>470</v>
      </c>
      <c r="D43">
        <v>0</v>
      </c>
      <c r="E43">
        <v>0</v>
      </c>
      <c r="F43" s="46">
        <f t="shared" si="1"/>
        <v>0</v>
      </c>
    </row>
    <row r="44" spans="1:6" x14ac:dyDescent="0.25">
      <c r="A44" t="s">
        <v>471</v>
      </c>
      <c r="B44" t="s">
        <v>472</v>
      </c>
      <c r="C44">
        <v>0</v>
      </c>
      <c r="D44">
        <v>0</v>
      </c>
      <c r="E44">
        <v>0</v>
      </c>
      <c r="F44" s="46">
        <f t="shared" si="1"/>
        <v>0</v>
      </c>
    </row>
    <row r="45" spans="1:6" x14ac:dyDescent="0.25">
      <c r="A45" t="s">
        <v>305</v>
      </c>
      <c r="B45" t="s">
        <v>306</v>
      </c>
      <c r="D45">
        <v>0</v>
      </c>
      <c r="E45">
        <v>1.671677952</v>
      </c>
      <c r="F45" s="46">
        <f t="shared" si="1"/>
        <v>1.671677952</v>
      </c>
    </row>
    <row r="46" spans="1:6" x14ac:dyDescent="0.25">
      <c r="A46" t="s">
        <v>474</v>
      </c>
      <c r="B46" t="s">
        <v>475</v>
      </c>
      <c r="D46">
        <v>1.6386779520000001</v>
      </c>
      <c r="E46">
        <v>0</v>
      </c>
      <c r="F46" s="46">
        <f t="shared" si="1"/>
        <v>1.6386779520000001</v>
      </c>
    </row>
    <row r="47" spans="1:6" x14ac:dyDescent="0.25">
      <c r="A47" t="s">
        <v>456</v>
      </c>
      <c r="B47" t="s">
        <v>447</v>
      </c>
      <c r="C47">
        <v>0</v>
      </c>
      <c r="D47">
        <v>3.3000000000000002E-2</v>
      </c>
      <c r="E47">
        <v>0</v>
      </c>
      <c r="F47" s="46">
        <f t="shared" si="1"/>
        <v>3.3000000000000002E-2</v>
      </c>
    </row>
    <row r="48" spans="1:6" x14ac:dyDescent="0.25">
      <c r="A48" t="s">
        <v>307</v>
      </c>
      <c r="B48" t="s">
        <v>308</v>
      </c>
      <c r="D48">
        <v>0</v>
      </c>
      <c r="E48">
        <v>1.4910362880000001</v>
      </c>
      <c r="F48" s="46">
        <f t="shared" si="1"/>
        <v>1.4910362880000001</v>
      </c>
    </row>
    <row r="49" spans="1:6" x14ac:dyDescent="0.25">
      <c r="A49" t="s">
        <v>477</v>
      </c>
      <c r="B49" t="s">
        <v>478</v>
      </c>
      <c r="D49">
        <v>1.458036288</v>
      </c>
      <c r="E49">
        <v>0</v>
      </c>
      <c r="F49" s="46">
        <f t="shared" si="1"/>
        <v>1.458036288</v>
      </c>
    </row>
    <row r="50" spans="1:6" x14ac:dyDescent="0.25">
      <c r="A50" t="s">
        <v>456</v>
      </c>
      <c r="B50" t="s">
        <v>447</v>
      </c>
      <c r="C50">
        <v>0</v>
      </c>
      <c r="D50">
        <v>3.3000000000000002E-2</v>
      </c>
      <c r="E50">
        <v>0</v>
      </c>
      <c r="F50" s="46">
        <f t="shared" si="1"/>
        <v>3.3000000000000002E-2</v>
      </c>
    </row>
    <row r="51" spans="1:6" x14ac:dyDescent="0.25">
      <c r="A51" t="s">
        <v>309</v>
      </c>
      <c r="B51" t="s">
        <v>310</v>
      </c>
      <c r="D51">
        <v>0</v>
      </c>
      <c r="E51">
        <v>1.007627424</v>
      </c>
      <c r="F51" s="46">
        <f t="shared" si="1"/>
        <v>1.007627424</v>
      </c>
    </row>
    <row r="52" spans="1:6" x14ac:dyDescent="0.25">
      <c r="A52" t="s">
        <v>479</v>
      </c>
      <c r="B52" t="s">
        <v>480</v>
      </c>
      <c r="D52">
        <v>0.97462742400000002</v>
      </c>
      <c r="E52">
        <v>0</v>
      </c>
      <c r="F52" s="46">
        <f t="shared" si="1"/>
        <v>0.97462742400000002</v>
      </c>
    </row>
    <row r="53" spans="1:6" x14ac:dyDescent="0.25">
      <c r="A53" t="s">
        <v>456</v>
      </c>
      <c r="B53" t="s">
        <v>447</v>
      </c>
      <c r="C53">
        <v>0</v>
      </c>
      <c r="D53">
        <v>3.3000000000000002E-2</v>
      </c>
      <c r="E53">
        <v>0</v>
      </c>
      <c r="F53" s="46">
        <f t="shared" si="1"/>
        <v>3.3000000000000002E-2</v>
      </c>
    </row>
    <row r="54" spans="1:6" x14ac:dyDescent="0.25">
      <c r="A54" t="s">
        <v>311</v>
      </c>
      <c r="B54" t="s">
        <v>312</v>
      </c>
      <c r="D54">
        <v>0.52800000000000002</v>
      </c>
      <c r="E54">
        <v>0.52800000000000002</v>
      </c>
      <c r="F54" s="46">
        <f t="shared" si="1"/>
        <v>1.056</v>
      </c>
    </row>
    <row r="55" spans="1:6" x14ac:dyDescent="0.25">
      <c r="A55" t="s">
        <v>313</v>
      </c>
      <c r="B55" t="s">
        <v>314</v>
      </c>
      <c r="D55">
        <v>0.39760000000000001</v>
      </c>
      <c r="E55">
        <v>0.39760000000000001</v>
      </c>
      <c r="F55" s="46">
        <f t="shared" si="1"/>
        <v>0.79520000000000002</v>
      </c>
    </row>
    <row r="56" spans="1:6" x14ac:dyDescent="0.25">
      <c r="A56" t="s">
        <v>315</v>
      </c>
      <c r="B56" t="s">
        <v>316</v>
      </c>
      <c r="D56">
        <v>1.1759999999999999</v>
      </c>
      <c r="E56">
        <v>1.1759999999999999</v>
      </c>
      <c r="F56" s="46">
        <f t="shared" si="1"/>
        <v>2.3519999999999999</v>
      </c>
    </row>
    <row r="57" spans="1:6" x14ac:dyDescent="0.25">
      <c r="A57" t="s">
        <v>319</v>
      </c>
      <c r="B57" t="s">
        <v>320</v>
      </c>
      <c r="D57">
        <v>0.60799999999999998</v>
      </c>
      <c r="E57">
        <v>0.60799999999999998</v>
      </c>
      <c r="F57" s="46">
        <f t="shared" si="1"/>
        <v>1.216</v>
      </c>
    </row>
    <row r="58" spans="1:6" x14ac:dyDescent="0.25">
      <c r="A58" t="s">
        <v>321</v>
      </c>
      <c r="B58" t="s">
        <v>322</v>
      </c>
      <c r="D58">
        <v>3.4046879040000002</v>
      </c>
      <c r="E58">
        <v>3.4046879040000002</v>
      </c>
      <c r="F58" s="46">
        <f t="shared" si="1"/>
        <v>6.8093758080000004</v>
      </c>
    </row>
    <row r="59" spans="1:6" x14ac:dyDescent="0.25">
      <c r="A59" t="s">
        <v>324</v>
      </c>
      <c r="B59" t="s">
        <v>325</v>
      </c>
      <c r="D59">
        <v>1.103947008</v>
      </c>
      <c r="E59">
        <v>1.103947008</v>
      </c>
      <c r="F59" s="46">
        <f t="shared" si="1"/>
        <v>2.207894016</v>
      </c>
    </row>
    <row r="60" spans="1:6" x14ac:dyDescent="0.25">
      <c r="A60" t="s">
        <v>481</v>
      </c>
      <c r="B60" t="s">
        <v>482</v>
      </c>
      <c r="D60">
        <v>0</v>
      </c>
      <c r="E60">
        <v>0</v>
      </c>
      <c r="F60" s="46">
        <f t="shared" si="1"/>
        <v>0</v>
      </c>
    </row>
    <row r="61" spans="1:6" x14ac:dyDescent="0.25">
      <c r="A61" t="s">
        <v>456</v>
      </c>
      <c r="B61" t="s">
        <v>447</v>
      </c>
      <c r="C61">
        <v>0</v>
      </c>
      <c r="D61">
        <v>3.3000000000000002E-2</v>
      </c>
      <c r="E61">
        <v>0</v>
      </c>
      <c r="F61" s="46">
        <f t="shared" si="1"/>
        <v>3.3000000000000002E-2</v>
      </c>
    </row>
    <row r="62" spans="1:6" x14ac:dyDescent="0.25">
      <c r="A62" t="s">
        <v>326</v>
      </c>
      <c r="B62" t="s">
        <v>327</v>
      </c>
      <c r="D62">
        <v>0.97106899199999996</v>
      </c>
      <c r="E62">
        <v>0.97106899199999996</v>
      </c>
      <c r="F62" s="46">
        <f t="shared" si="1"/>
        <v>1.9421379839999999</v>
      </c>
    </row>
    <row r="63" spans="1:6" x14ac:dyDescent="0.25">
      <c r="A63" t="s">
        <v>484</v>
      </c>
      <c r="B63" t="s">
        <v>485</v>
      </c>
      <c r="D63">
        <v>0</v>
      </c>
      <c r="E63">
        <v>0</v>
      </c>
      <c r="F63" s="46">
        <f t="shared" si="1"/>
        <v>0</v>
      </c>
    </row>
    <row r="64" spans="1:6" x14ac:dyDescent="0.25">
      <c r="A64" t="s">
        <v>456</v>
      </c>
      <c r="B64" t="s">
        <v>447</v>
      </c>
      <c r="C64">
        <v>0</v>
      </c>
      <c r="D64">
        <v>3.3000000000000002E-2</v>
      </c>
      <c r="E64">
        <v>0</v>
      </c>
      <c r="F64" s="46">
        <f t="shared" si="1"/>
        <v>3.3000000000000002E-2</v>
      </c>
    </row>
    <row r="65" spans="1:6" x14ac:dyDescent="0.25">
      <c r="A65" t="s">
        <v>328</v>
      </c>
      <c r="B65" t="s">
        <v>329</v>
      </c>
      <c r="D65">
        <v>0.84</v>
      </c>
      <c r="E65">
        <v>0.84</v>
      </c>
      <c r="F65" s="46">
        <f t="shared" si="1"/>
        <v>1.68</v>
      </c>
    </row>
    <row r="66" spans="1:6" x14ac:dyDescent="0.25">
      <c r="A66" t="s">
        <v>331</v>
      </c>
      <c r="B66" t="s">
        <v>332</v>
      </c>
      <c r="D66">
        <v>1.32</v>
      </c>
      <c r="E66">
        <v>1.32</v>
      </c>
      <c r="F66" s="46">
        <f t="shared" si="1"/>
        <v>2.64</v>
      </c>
    </row>
    <row r="67" spans="1:6" x14ac:dyDescent="0.25">
      <c r="A67" t="s">
        <v>333</v>
      </c>
      <c r="B67" t="s">
        <v>334</v>
      </c>
      <c r="E67">
        <v>0.52080000000000004</v>
      </c>
      <c r="F67" s="46">
        <f t="shared" ref="F67:F107" si="2">SUM(C67:E67)</f>
        <v>0.52080000000000004</v>
      </c>
    </row>
    <row r="68" spans="1:6" x14ac:dyDescent="0.25">
      <c r="A68" t="s">
        <v>337</v>
      </c>
      <c r="B68" t="s">
        <v>338</v>
      </c>
      <c r="D68">
        <v>0.432</v>
      </c>
      <c r="E68">
        <v>0.432</v>
      </c>
      <c r="F68" s="46">
        <f t="shared" si="2"/>
        <v>0.86399999999999999</v>
      </c>
    </row>
    <row r="69" spans="1:6" x14ac:dyDescent="0.25">
      <c r="A69" t="s">
        <v>339</v>
      </c>
      <c r="B69" t="s">
        <v>340</v>
      </c>
      <c r="D69">
        <v>0.72799999999999998</v>
      </c>
      <c r="E69">
        <v>0.72799999999999998</v>
      </c>
      <c r="F69" s="46">
        <f t="shared" si="2"/>
        <v>1.456</v>
      </c>
    </row>
    <row r="70" spans="1:6" x14ac:dyDescent="0.25">
      <c r="A70" t="s">
        <v>341</v>
      </c>
      <c r="B70" t="s">
        <v>342</v>
      </c>
      <c r="D70">
        <v>0</v>
      </c>
      <c r="E70">
        <v>0</v>
      </c>
      <c r="F70" s="46">
        <f t="shared" si="2"/>
        <v>0</v>
      </c>
    </row>
    <row r="71" spans="1:6" x14ac:dyDescent="0.25">
      <c r="A71" t="s">
        <v>343</v>
      </c>
      <c r="B71" t="s">
        <v>344</v>
      </c>
      <c r="D71">
        <v>0.32040000000000002</v>
      </c>
      <c r="E71">
        <v>0.32040000000000002</v>
      </c>
      <c r="F71" s="46">
        <f t="shared" si="2"/>
        <v>0.64080000000000004</v>
      </c>
    </row>
    <row r="72" spans="1:6" x14ac:dyDescent="0.25">
      <c r="A72" t="s">
        <v>345</v>
      </c>
      <c r="B72" t="s">
        <v>334</v>
      </c>
      <c r="D72">
        <v>0.52080000000000004</v>
      </c>
      <c r="F72" s="46">
        <f t="shared" si="2"/>
        <v>0.52080000000000004</v>
      </c>
    </row>
    <row r="73" spans="1:6" x14ac:dyDescent="0.25">
      <c r="A73" t="s">
        <v>350</v>
      </c>
      <c r="B73" t="s">
        <v>351</v>
      </c>
      <c r="C73">
        <v>0</v>
      </c>
      <c r="F73" s="46">
        <f t="shared" si="2"/>
        <v>0</v>
      </c>
    </row>
    <row r="74" spans="1:6" x14ac:dyDescent="0.25">
      <c r="A74" t="s">
        <v>354</v>
      </c>
      <c r="B74" t="s">
        <v>355</v>
      </c>
      <c r="C74">
        <v>0</v>
      </c>
      <c r="F74" s="46">
        <f t="shared" si="2"/>
        <v>0</v>
      </c>
    </row>
    <row r="75" spans="1:6" x14ac:dyDescent="0.25">
      <c r="A75" t="s">
        <v>358</v>
      </c>
      <c r="B75" t="s">
        <v>359</v>
      </c>
      <c r="D75">
        <v>0</v>
      </c>
      <c r="E75">
        <v>0</v>
      </c>
      <c r="F75" s="46">
        <f t="shared" si="2"/>
        <v>0</v>
      </c>
    </row>
    <row r="76" spans="1:6" x14ac:dyDescent="0.25">
      <c r="A76" t="s">
        <v>486</v>
      </c>
      <c r="B76" t="s">
        <v>487</v>
      </c>
      <c r="D76">
        <v>0</v>
      </c>
      <c r="E76">
        <v>0</v>
      </c>
      <c r="F76" s="46">
        <f t="shared" si="2"/>
        <v>0</v>
      </c>
    </row>
    <row r="77" spans="1:6" x14ac:dyDescent="0.25">
      <c r="A77" t="s">
        <v>456</v>
      </c>
      <c r="B77" t="s">
        <v>447</v>
      </c>
      <c r="C77">
        <v>0</v>
      </c>
      <c r="D77">
        <v>3.3000000000000002E-2</v>
      </c>
      <c r="E77">
        <v>0</v>
      </c>
      <c r="F77" s="46">
        <f t="shared" si="2"/>
        <v>3.3000000000000002E-2</v>
      </c>
    </row>
    <row r="78" spans="1:6" x14ac:dyDescent="0.25">
      <c r="A78" t="s">
        <v>360</v>
      </c>
      <c r="B78" t="s">
        <v>361</v>
      </c>
      <c r="F78" s="46">
        <f t="shared" si="2"/>
        <v>0</v>
      </c>
    </row>
    <row r="79" spans="1:6" x14ac:dyDescent="0.25">
      <c r="A79" t="s">
        <v>364</v>
      </c>
      <c r="B79" t="s">
        <v>365</v>
      </c>
      <c r="F79" s="46">
        <f t="shared" si="2"/>
        <v>0</v>
      </c>
    </row>
    <row r="80" spans="1:6" x14ac:dyDescent="0.25">
      <c r="A80" t="s">
        <v>366</v>
      </c>
      <c r="B80" t="s">
        <v>367</v>
      </c>
      <c r="C80">
        <v>0</v>
      </c>
      <c r="F80" s="46">
        <f t="shared" si="2"/>
        <v>0</v>
      </c>
    </row>
    <row r="81" spans="1:6" x14ac:dyDescent="0.25">
      <c r="A81" t="s">
        <v>489</v>
      </c>
      <c r="B81" t="s">
        <v>490</v>
      </c>
      <c r="C81">
        <v>0</v>
      </c>
      <c r="F81" s="46">
        <f t="shared" si="2"/>
        <v>0</v>
      </c>
    </row>
    <row r="82" spans="1:6" x14ac:dyDescent="0.25">
      <c r="A82" t="s">
        <v>471</v>
      </c>
      <c r="B82" t="s">
        <v>472</v>
      </c>
      <c r="C82">
        <v>0</v>
      </c>
      <c r="D82">
        <v>0</v>
      </c>
      <c r="E82">
        <v>0</v>
      </c>
      <c r="F82" s="46">
        <f t="shared" si="2"/>
        <v>0</v>
      </c>
    </row>
    <row r="83" spans="1:6" x14ac:dyDescent="0.25">
      <c r="A83" t="s">
        <v>376</v>
      </c>
      <c r="B83" t="s">
        <v>377</v>
      </c>
      <c r="C83">
        <v>0</v>
      </c>
      <c r="F83" s="46">
        <f t="shared" si="2"/>
        <v>0</v>
      </c>
    </row>
    <row r="84" spans="1:6" x14ac:dyDescent="0.25">
      <c r="A84" t="s">
        <v>494</v>
      </c>
      <c r="B84" t="s">
        <v>495</v>
      </c>
      <c r="C84">
        <v>0</v>
      </c>
      <c r="F84" s="46">
        <f t="shared" si="2"/>
        <v>0</v>
      </c>
    </row>
    <row r="85" spans="1:6" x14ac:dyDescent="0.25">
      <c r="A85" t="s">
        <v>497</v>
      </c>
      <c r="B85" t="s">
        <v>498</v>
      </c>
      <c r="C85">
        <v>0</v>
      </c>
      <c r="F85" s="46">
        <f t="shared" si="2"/>
        <v>0</v>
      </c>
    </row>
    <row r="86" spans="1:6" x14ac:dyDescent="0.25">
      <c r="A86" t="s">
        <v>393</v>
      </c>
      <c r="B86" t="s">
        <v>394</v>
      </c>
      <c r="C86">
        <v>0</v>
      </c>
      <c r="F86" s="46">
        <f t="shared" si="2"/>
        <v>0</v>
      </c>
    </row>
    <row r="87" spans="1:6" x14ac:dyDescent="0.25">
      <c r="A87" t="s">
        <v>378</v>
      </c>
      <c r="B87" t="s">
        <v>377</v>
      </c>
      <c r="F87" s="46">
        <f t="shared" si="2"/>
        <v>0</v>
      </c>
    </row>
    <row r="88" spans="1:6" x14ac:dyDescent="0.25">
      <c r="A88" t="s">
        <v>501</v>
      </c>
      <c r="B88" t="s">
        <v>495</v>
      </c>
      <c r="F88" s="46">
        <f t="shared" si="2"/>
        <v>0</v>
      </c>
    </row>
    <row r="89" spans="1:6" x14ac:dyDescent="0.25">
      <c r="A89" t="s">
        <v>497</v>
      </c>
      <c r="B89" t="s">
        <v>498</v>
      </c>
      <c r="C89">
        <v>0</v>
      </c>
      <c r="F89" s="46">
        <f t="shared" si="2"/>
        <v>0</v>
      </c>
    </row>
    <row r="90" spans="1:6" x14ac:dyDescent="0.25">
      <c r="A90" t="s">
        <v>446</v>
      </c>
      <c r="B90" t="s">
        <v>447</v>
      </c>
      <c r="F90" s="46">
        <f t="shared" si="2"/>
        <v>0</v>
      </c>
    </row>
    <row r="91" spans="1:6" x14ac:dyDescent="0.25">
      <c r="A91" t="s">
        <v>379</v>
      </c>
      <c r="B91" t="s">
        <v>380</v>
      </c>
      <c r="C91">
        <v>0</v>
      </c>
      <c r="F91" s="46">
        <f t="shared" si="2"/>
        <v>0</v>
      </c>
    </row>
    <row r="92" spans="1:6" x14ac:dyDescent="0.25">
      <c r="A92" t="s">
        <v>384</v>
      </c>
      <c r="B92" t="s">
        <v>385</v>
      </c>
      <c r="C92">
        <v>0</v>
      </c>
      <c r="F92" s="46">
        <f t="shared" si="2"/>
        <v>0</v>
      </c>
    </row>
    <row r="93" spans="1:6" x14ac:dyDescent="0.25">
      <c r="A93" t="s">
        <v>386</v>
      </c>
      <c r="B93" t="s">
        <v>385</v>
      </c>
      <c r="F93" s="46">
        <f t="shared" si="2"/>
        <v>0</v>
      </c>
    </row>
    <row r="94" spans="1:6" x14ac:dyDescent="0.25">
      <c r="A94" t="s">
        <v>390</v>
      </c>
      <c r="B94" t="s">
        <v>391</v>
      </c>
      <c r="C94">
        <v>0</v>
      </c>
      <c r="F94" s="46">
        <f t="shared" si="2"/>
        <v>0</v>
      </c>
    </row>
    <row r="95" spans="1:6" x14ac:dyDescent="0.25">
      <c r="A95" t="s">
        <v>398</v>
      </c>
      <c r="B95" t="s">
        <v>399</v>
      </c>
      <c r="C95">
        <v>0</v>
      </c>
      <c r="F95" s="46">
        <f t="shared" si="2"/>
        <v>0</v>
      </c>
    </row>
    <row r="96" spans="1:6" x14ac:dyDescent="0.25">
      <c r="A96" t="s">
        <v>400</v>
      </c>
      <c r="B96" t="s">
        <v>401</v>
      </c>
      <c r="D96">
        <v>0</v>
      </c>
      <c r="E96">
        <v>0</v>
      </c>
      <c r="F96" s="46">
        <f t="shared" si="2"/>
        <v>0</v>
      </c>
    </row>
    <row r="97" spans="1:6" x14ac:dyDescent="0.25">
      <c r="A97" t="s">
        <v>503</v>
      </c>
      <c r="B97" t="s">
        <v>504</v>
      </c>
      <c r="D97">
        <v>0</v>
      </c>
      <c r="E97">
        <v>0</v>
      </c>
      <c r="F97" s="46">
        <f t="shared" si="2"/>
        <v>0</v>
      </c>
    </row>
    <row r="98" spans="1:6" x14ac:dyDescent="0.25">
      <c r="A98" t="s">
        <v>505</v>
      </c>
      <c r="B98" t="s">
        <v>506</v>
      </c>
      <c r="D98">
        <v>0</v>
      </c>
      <c r="E98">
        <v>0</v>
      </c>
      <c r="F98" s="46">
        <f t="shared" si="2"/>
        <v>0</v>
      </c>
    </row>
    <row r="99" spans="1:6" x14ac:dyDescent="0.25">
      <c r="A99" t="s">
        <v>507</v>
      </c>
      <c r="B99" t="s">
        <v>508</v>
      </c>
      <c r="D99">
        <v>0</v>
      </c>
      <c r="E99">
        <v>0</v>
      </c>
      <c r="F99" s="46">
        <f t="shared" si="2"/>
        <v>0</v>
      </c>
    </row>
    <row r="100" spans="1:6" x14ac:dyDescent="0.25">
      <c r="A100" t="s">
        <v>402</v>
      </c>
      <c r="B100" t="s">
        <v>403</v>
      </c>
      <c r="D100">
        <v>0</v>
      </c>
      <c r="E100">
        <v>0</v>
      </c>
      <c r="F100" s="46">
        <f t="shared" si="2"/>
        <v>0</v>
      </c>
    </row>
    <row r="101" spans="1:6" x14ac:dyDescent="0.25">
      <c r="A101" t="s">
        <v>509</v>
      </c>
      <c r="B101" t="s">
        <v>510</v>
      </c>
      <c r="D101">
        <v>0</v>
      </c>
      <c r="E101">
        <v>0</v>
      </c>
      <c r="F101" s="46">
        <f t="shared" si="2"/>
        <v>0</v>
      </c>
    </row>
    <row r="102" spans="1:6" x14ac:dyDescent="0.25">
      <c r="A102" t="s">
        <v>513</v>
      </c>
      <c r="B102" t="s">
        <v>514</v>
      </c>
      <c r="C102">
        <v>0</v>
      </c>
      <c r="D102">
        <v>0</v>
      </c>
      <c r="E102">
        <v>0</v>
      </c>
      <c r="F102" s="46">
        <f t="shared" si="2"/>
        <v>0</v>
      </c>
    </row>
    <row r="103" spans="1:6" x14ac:dyDescent="0.25">
      <c r="A103" t="s">
        <v>404</v>
      </c>
      <c r="B103" t="s">
        <v>405</v>
      </c>
      <c r="D103">
        <v>0</v>
      </c>
      <c r="E103">
        <v>0</v>
      </c>
      <c r="F103" s="46">
        <f t="shared" si="2"/>
        <v>0</v>
      </c>
    </row>
    <row r="104" spans="1:6" x14ac:dyDescent="0.25">
      <c r="A104" t="s">
        <v>406</v>
      </c>
      <c r="B104" t="s">
        <v>407</v>
      </c>
      <c r="D104">
        <v>0</v>
      </c>
      <c r="E104">
        <v>0</v>
      </c>
      <c r="F104" s="46">
        <f t="shared" si="2"/>
        <v>0</v>
      </c>
    </row>
    <row r="105" spans="1:6" x14ac:dyDescent="0.25">
      <c r="A105" t="s">
        <v>408</v>
      </c>
      <c r="B105" t="s">
        <v>409</v>
      </c>
      <c r="D105">
        <v>0</v>
      </c>
      <c r="E105">
        <v>0</v>
      </c>
      <c r="F105" s="46">
        <f t="shared" si="2"/>
        <v>0</v>
      </c>
    </row>
    <row r="106" spans="1:6" x14ac:dyDescent="0.25">
      <c r="A106" t="s">
        <v>412</v>
      </c>
      <c r="B106" t="s">
        <v>413</v>
      </c>
      <c r="D106">
        <v>0</v>
      </c>
      <c r="E106">
        <v>0</v>
      </c>
      <c r="F106" s="46">
        <f t="shared" si="2"/>
        <v>0</v>
      </c>
    </row>
    <row r="107" spans="1:6" x14ac:dyDescent="0.25">
      <c r="A107" t="s">
        <v>415</v>
      </c>
      <c r="B107" t="s">
        <v>416</v>
      </c>
      <c r="D107">
        <v>0</v>
      </c>
      <c r="E107">
        <v>0</v>
      </c>
      <c r="F107" s="46">
        <f t="shared" si="2"/>
        <v>0</v>
      </c>
    </row>
  </sheetData>
  <phoneticPr fontId="3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P36"/>
  <sheetViews>
    <sheetView showGridLines="0" view="pageBreakPreview" topLeftCell="A3" zoomScale="90" zoomScaleNormal="100" workbookViewId="0">
      <selection activeCell="C12" sqref="C12"/>
    </sheetView>
  </sheetViews>
  <sheetFormatPr defaultColWidth="9" defaultRowHeight="12" x14ac:dyDescent="0.25"/>
  <cols>
    <col min="1" max="1" width="4.6640625" style="5" customWidth="1"/>
    <col min="2" max="2" width="10.6640625" style="5" customWidth="1"/>
    <col min="3" max="3" width="11.77734375" style="5" customWidth="1"/>
    <col min="4" max="4" width="19.109375" style="5" customWidth="1"/>
    <col min="5" max="5" width="14.6640625" style="5" customWidth="1"/>
    <col min="6" max="6" width="4.6640625" style="5" customWidth="1"/>
    <col min="7" max="7" width="7.6640625" style="5" customWidth="1"/>
    <col min="8" max="8" width="7.88671875" style="6" customWidth="1"/>
    <col min="9" max="9" width="9.6640625" style="6" customWidth="1"/>
    <col min="10" max="10" width="6.6640625" style="5" customWidth="1"/>
    <col min="11" max="11" width="9.21875" style="5" customWidth="1"/>
    <col min="12" max="12" width="13" style="5" customWidth="1"/>
    <col min="13" max="13" width="6.6640625" style="5" customWidth="1"/>
    <col min="14" max="14" width="7.6640625" style="5" customWidth="1"/>
    <col min="15" max="15" width="10.21875" style="5" customWidth="1"/>
    <col min="16" max="16" width="13.6640625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211"/>
      <c r="B1" s="211"/>
      <c r="C1" s="209" t="s">
        <v>33</v>
      </c>
      <c r="D1" s="209"/>
      <c r="E1" s="209"/>
      <c r="F1" s="210"/>
      <c r="G1" s="209"/>
      <c r="H1" s="209"/>
      <c r="I1" s="210"/>
      <c r="J1" s="209"/>
      <c r="K1" s="209"/>
      <c r="L1" s="204" t="s">
        <v>34</v>
      </c>
      <c r="M1" s="204"/>
      <c r="N1" s="205" t="s">
        <v>35</v>
      </c>
      <c r="O1" s="205"/>
      <c r="P1" s="205"/>
    </row>
    <row r="2" spans="1:16" s="2" customFormat="1" ht="17.25" customHeight="1" x14ac:dyDescent="0.25">
      <c r="A2" s="211"/>
      <c r="B2" s="211"/>
      <c r="C2" s="209"/>
      <c r="D2" s="209"/>
      <c r="E2" s="209"/>
      <c r="F2" s="210"/>
      <c r="G2" s="209"/>
      <c r="H2" s="209"/>
      <c r="I2" s="210"/>
      <c r="J2" s="209"/>
      <c r="K2" s="209"/>
      <c r="L2" s="204" t="s">
        <v>36</v>
      </c>
      <c r="M2" s="204"/>
      <c r="N2" s="205" t="s">
        <v>37</v>
      </c>
      <c r="O2" s="205"/>
      <c r="P2" s="205"/>
    </row>
    <row r="3" spans="1:16" s="2" customFormat="1" ht="17.25" customHeight="1" x14ac:dyDescent="0.25">
      <c r="A3" s="211"/>
      <c r="B3" s="211"/>
      <c r="C3" s="209"/>
      <c r="D3" s="209"/>
      <c r="E3" s="209"/>
      <c r="F3" s="210"/>
      <c r="G3" s="209"/>
      <c r="H3" s="209"/>
      <c r="I3" s="210"/>
      <c r="J3" s="209"/>
      <c r="K3" s="209"/>
      <c r="L3" s="204" t="s">
        <v>38</v>
      </c>
      <c r="M3" s="204"/>
      <c r="N3" s="204" t="s">
        <v>30</v>
      </c>
      <c r="O3" s="204"/>
      <c r="P3" s="204"/>
    </row>
    <row r="4" spans="1:16" s="2" customFormat="1" ht="20.100000000000001" customHeight="1" x14ac:dyDescent="0.25">
      <c r="A4" s="211"/>
      <c r="B4" s="211"/>
      <c r="C4" s="209"/>
      <c r="D4" s="209"/>
      <c r="E4" s="209"/>
      <c r="F4" s="210"/>
      <c r="G4" s="209"/>
      <c r="H4" s="209"/>
      <c r="I4" s="210"/>
      <c r="J4" s="209"/>
      <c r="K4" s="209"/>
      <c r="L4" s="204" t="s">
        <v>39</v>
      </c>
      <c r="M4" s="204"/>
      <c r="N4" s="204" t="s">
        <v>40</v>
      </c>
      <c r="O4" s="204"/>
      <c r="P4" s="204"/>
    </row>
    <row r="5" spans="1:16" s="2" customFormat="1" ht="20.100000000000001" customHeight="1" x14ac:dyDescent="0.25">
      <c r="A5" s="206" t="s">
        <v>41</v>
      </c>
      <c r="B5" s="207"/>
      <c r="C5" s="207"/>
      <c r="D5" s="206"/>
      <c r="E5" s="206"/>
      <c r="F5" s="208" t="s">
        <v>42</v>
      </c>
      <c r="G5" s="206"/>
      <c r="H5" s="206"/>
      <c r="I5" s="208"/>
      <c r="J5" s="206"/>
      <c r="K5" s="206"/>
      <c r="L5" s="204" t="s">
        <v>43</v>
      </c>
      <c r="M5" s="204"/>
      <c r="N5" s="204" t="s">
        <v>31</v>
      </c>
      <c r="O5" s="204"/>
      <c r="P5" s="204"/>
    </row>
    <row r="6" spans="1:16" s="3" customFormat="1" ht="15" customHeight="1" x14ac:dyDescent="0.25">
      <c r="A6" s="219" t="s">
        <v>44</v>
      </c>
      <c r="B6" s="220" t="s">
        <v>45</v>
      </c>
      <c r="C6" s="220" t="s">
        <v>46</v>
      </c>
      <c r="D6" s="221" t="s">
        <v>47</v>
      </c>
      <c r="E6" s="221" t="s">
        <v>48</v>
      </c>
      <c r="F6" s="221" t="s">
        <v>49</v>
      </c>
      <c r="G6" s="221" t="s">
        <v>50</v>
      </c>
      <c r="H6" s="222" t="s">
        <v>51</v>
      </c>
      <c r="I6" s="222" t="s">
        <v>52</v>
      </c>
      <c r="J6" s="221" t="s">
        <v>53</v>
      </c>
      <c r="K6" s="223" t="s">
        <v>54</v>
      </c>
      <c r="L6" s="223" t="s">
        <v>56</v>
      </c>
      <c r="M6" s="223" t="s">
        <v>57</v>
      </c>
      <c r="N6" s="224" t="s">
        <v>58</v>
      </c>
      <c r="O6" s="224" t="s">
        <v>59</v>
      </c>
      <c r="P6" s="224" t="s">
        <v>14</v>
      </c>
    </row>
    <row r="7" spans="1:16" s="4" customFormat="1" ht="15" customHeight="1" x14ac:dyDescent="0.25">
      <c r="A7" s="219"/>
      <c r="B7" s="220"/>
      <c r="C7" s="220"/>
      <c r="D7" s="221"/>
      <c r="E7" s="221"/>
      <c r="F7" s="221"/>
      <c r="G7" s="221"/>
      <c r="H7" s="222"/>
      <c r="I7" s="222"/>
      <c r="J7" s="221"/>
      <c r="K7" s="223"/>
      <c r="L7" s="223"/>
      <c r="M7" s="223"/>
      <c r="N7" s="224"/>
      <c r="O7" s="224"/>
      <c r="P7" s="224"/>
    </row>
    <row r="8" spans="1:16" s="29" customFormat="1" ht="33.9" customHeight="1" x14ac:dyDescent="0.25">
      <c r="A8" s="35">
        <f t="shared" ref="A8:A14" si="0">ROW()-7</f>
        <v>1</v>
      </c>
      <c r="B8" s="36" t="s">
        <v>521</v>
      </c>
      <c r="C8" s="37" t="s">
        <v>521</v>
      </c>
      <c r="D8" s="36" t="s">
        <v>522</v>
      </c>
      <c r="E8" s="36"/>
      <c r="F8" s="38" t="s">
        <v>67</v>
      </c>
      <c r="G8" s="39"/>
      <c r="H8" s="40" t="s">
        <v>68</v>
      </c>
      <c r="I8" s="40" t="s">
        <v>146</v>
      </c>
      <c r="J8" s="40"/>
      <c r="K8" s="43" t="s">
        <v>138</v>
      </c>
      <c r="L8" s="43"/>
      <c r="M8" s="35">
        <v>1</v>
      </c>
      <c r="N8" s="35"/>
      <c r="O8" s="35" t="s">
        <v>72</v>
      </c>
      <c r="P8" s="35" t="s">
        <v>523</v>
      </c>
    </row>
    <row r="9" spans="1:16" s="30" customFormat="1" ht="33.9" customHeight="1" x14ac:dyDescent="0.25">
      <c r="A9" s="35">
        <f t="shared" si="0"/>
        <v>2</v>
      </c>
      <c r="B9" s="35" t="s">
        <v>524</v>
      </c>
      <c r="C9" s="41" t="s">
        <v>524</v>
      </c>
      <c r="D9" s="35" t="s">
        <v>525</v>
      </c>
      <c r="E9" s="35"/>
      <c r="F9" s="38" t="s">
        <v>67</v>
      </c>
      <c r="G9" s="35"/>
      <c r="H9" s="35" t="s">
        <v>68</v>
      </c>
      <c r="I9" s="35" t="s">
        <v>69</v>
      </c>
      <c r="J9" s="35"/>
      <c r="K9" s="43" t="s">
        <v>138</v>
      </c>
      <c r="L9" s="43"/>
      <c r="M9" s="35">
        <v>1</v>
      </c>
      <c r="N9" s="35"/>
      <c r="O9" s="35" t="s">
        <v>72</v>
      </c>
      <c r="P9" s="35" t="s">
        <v>523</v>
      </c>
    </row>
    <row r="10" spans="1:16" s="30" customFormat="1" ht="33.9" customHeight="1" x14ac:dyDescent="0.25">
      <c r="A10" s="35">
        <f t="shared" si="0"/>
        <v>3</v>
      </c>
      <c r="B10" s="37" t="s">
        <v>526</v>
      </c>
      <c r="C10" s="37" t="s">
        <v>526</v>
      </c>
      <c r="D10" s="36" t="s">
        <v>527</v>
      </c>
      <c r="E10" s="35"/>
      <c r="F10" s="36" t="s">
        <v>67</v>
      </c>
      <c r="G10" s="39"/>
      <c r="H10" s="35" t="s">
        <v>68</v>
      </c>
      <c r="I10" s="44" t="s">
        <v>69</v>
      </c>
      <c r="J10" s="40" t="s">
        <v>528</v>
      </c>
      <c r="K10" s="43" t="s">
        <v>70</v>
      </c>
      <c r="L10" s="43"/>
      <c r="M10" s="35">
        <v>1</v>
      </c>
      <c r="N10" s="35"/>
      <c r="O10" s="35" t="s">
        <v>72</v>
      </c>
      <c r="P10" s="35" t="s">
        <v>529</v>
      </c>
    </row>
    <row r="11" spans="1:16" s="30" customFormat="1" ht="33.9" customHeight="1" x14ac:dyDescent="0.25">
      <c r="A11" s="35">
        <f t="shared" si="0"/>
        <v>4</v>
      </c>
      <c r="B11" s="36" t="s">
        <v>530</v>
      </c>
      <c r="C11" s="36" t="s">
        <v>530</v>
      </c>
      <c r="D11" s="36" t="s">
        <v>531</v>
      </c>
      <c r="E11" s="35"/>
      <c r="F11" s="36" t="s">
        <v>67</v>
      </c>
      <c r="G11" s="39"/>
      <c r="H11" s="35" t="s">
        <v>532</v>
      </c>
      <c r="I11" s="45" t="s">
        <v>533</v>
      </c>
      <c r="J11" s="40"/>
      <c r="K11" s="43" t="s">
        <v>70</v>
      </c>
      <c r="L11" s="43"/>
      <c r="M11" s="35">
        <v>1</v>
      </c>
      <c r="N11" s="35"/>
      <c r="O11" s="35" t="s">
        <v>72</v>
      </c>
      <c r="P11" s="35" t="s">
        <v>529</v>
      </c>
    </row>
    <row r="12" spans="1:16" s="30" customFormat="1" ht="33.9" customHeight="1" x14ac:dyDescent="0.25">
      <c r="A12" s="35">
        <f t="shared" si="0"/>
        <v>5</v>
      </c>
      <c r="B12" s="37" t="s">
        <v>534</v>
      </c>
      <c r="C12" s="37" t="s">
        <v>534</v>
      </c>
      <c r="D12" s="36" t="s">
        <v>535</v>
      </c>
      <c r="E12" s="35"/>
      <c r="F12" s="36" t="s">
        <v>67</v>
      </c>
      <c r="G12" s="39"/>
      <c r="H12" s="35" t="s">
        <v>68</v>
      </c>
      <c r="I12" s="44" t="s">
        <v>69</v>
      </c>
      <c r="J12" s="40" t="s">
        <v>528</v>
      </c>
      <c r="K12" s="43" t="s">
        <v>70</v>
      </c>
      <c r="L12" s="43"/>
      <c r="M12" s="35">
        <v>1</v>
      </c>
      <c r="N12" s="35"/>
      <c r="O12" s="35" t="s">
        <v>72</v>
      </c>
      <c r="P12" s="35" t="s">
        <v>529</v>
      </c>
    </row>
    <row r="13" spans="1:16" s="30" customFormat="1" ht="33.9" customHeight="1" x14ac:dyDescent="0.25">
      <c r="A13" s="35">
        <f t="shared" si="0"/>
        <v>6</v>
      </c>
      <c r="B13" s="37" t="s">
        <v>536</v>
      </c>
      <c r="C13" s="37" t="s">
        <v>536</v>
      </c>
      <c r="D13" s="36" t="s">
        <v>537</v>
      </c>
      <c r="E13" s="36"/>
      <c r="F13" s="36" t="s">
        <v>67</v>
      </c>
      <c r="G13" s="39"/>
      <c r="H13" s="35" t="s">
        <v>68</v>
      </c>
      <c r="I13" s="44" t="s">
        <v>69</v>
      </c>
      <c r="J13" s="40"/>
      <c r="K13" s="43" t="s">
        <v>70</v>
      </c>
      <c r="L13" s="43"/>
      <c r="M13" s="35">
        <v>1</v>
      </c>
      <c r="N13" s="35"/>
      <c r="O13" s="35" t="s">
        <v>72</v>
      </c>
      <c r="P13" s="35" t="s">
        <v>538</v>
      </c>
    </row>
    <row r="14" spans="1:16" s="30" customFormat="1" ht="33.9" customHeight="1" x14ac:dyDescent="0.25">
      <c r="A14" s="35">
        <f t="shared" si="0"/>
        <v>7</v>
      </c>
      <c r="B14" s="42" t="s">
        <v>539</v>
      </c>
      <c r="C14" s="42" t="s">
        <v>539</v>
      </c>
      <c r="D14" s="36" t="s">
        <v>540</v>
      </c>
      <c r="E14" s="35"/>
      <c r="F14" s="36" t="s">
        <v>67</v>
      </c>
      <c r="G14" s="39"/>
      <c r="H14" s="35" t="s">
        <v>68</v>
      </c>
      <c r="I14" s="45" t="s">
        <v>69</v>
      </c>
      <c r="J14" s="40"/>
      <c r="K14" s="43" t="s">
        <v>70</v>
      </c>
      <c r="L14" s="43"/>
      <c r="M14" s="35">
        <v>1</v>
      </c>
      <c r="N14" s="35"/>
      <c r="O14" s="35" t="s">
        <v>72</v>
      </c>
      <c r="P14" s="35" t="s">
        <v>538</v>
      </c>
    </row>
    <row r="15" spans="1:16" s="31" customFormat="1" ht="33.9" customHeight="1" x14ac:dyDescent="0.25">
      <c r="A15" s="35">
        <v>28</v>
      </c>
      <c r="B15" s="35" t="s">
        <v>541</v>
      </c>
      <c r="C15" s="41" t="s">
        <v>541</v>
      </c>
      <c r="D15" s="35" t="s">
        <v>542</v>
      </c>
      <c r="E15" s="35"/>
      <c r="F15" s="36" t="s">
        <v>67</v>
      </c>
      <c r="G15" s="35"/>
      <c r="H15" s="35" t="s">
        <v>85</v>
      </c>
      <c r="I15" s="35" t="s">
        <v>543</v>
      </c>
      <c r="J15" s="35"/>
      <c r="K15" s="43" t="s">
        <v>70</v>
      </c>
      <c r="L15" s="43"/>
      <c r="M15" s="35">
        <v>1</v>
      </c>
      <c r="N15" s="35"/>
      <c r="O15" s="35" t="s">
        <v>72</v>
      </c>
      <c r="P15" s="35" t="s">
        <v>544</v>
      </c>
    </row>
    <row r="16" spans="1:16" s="31" customFormat="1" ht="33.9" customHeight="1" x14ac:dyDescent="0.25">
      <c r="A16" s="35">
        <v>29</v>
      </c>
      <c r="B16" s="35" t="s">
        <v>545</v>
      </c>
      <c r="C16" s="41" t="s">
        <v>545</v>
      </c>
      <c r="D16" s="41" t="s">
        <v>546</v>
      </c>
      <c r="E16" s="35"/>
      <c r="F16" s="36" t="s">
        <v>67</v>
      </c>
      <c r="G16" s="35"/>
      <c r="H16" s="35" t="s">
        <v>85</v>
      </c>
      <c r="I16" s="35" t="s">
        <v>547</v>
      </c>
      <c r="J16" s="35"/>
      <c r="K16" s="43" t="s">
        <v>70</v>
      </c>
      <c r="L16" s="43"/>
      <c r="M16" s="35">
        <v>1</v>
      </c>
      <c r="N16" s="35"/>
      <c r="O16" s="35" t="s">
        <v>72</v>
      </c>
      <c r="P16" s="35" t="s">
        <v>544</v>
      </c>
    </row>
    <row r="17" spans="1:16" s="32" customFormat="1" ht="33.9" customHeight="1" x14ac:dyDescent="0.25">
      <c r="A17" s="35">
        <v>30</v>
      </c>
      <c r="B17" s="36" t="s">
        <v>548</v>
      </c>
      <c r="C17" s="37" t="s">
        <v>548</v>
      </c>
      <c r="D17" s="37" t="s">
        <v>549</v>
      </c>
      <c r="E17" s="36"/>
      <c r="F17" s="36" t="s">
        <v>67</v>
      </c>
      <c r="G17" s="39"/>
      <c r="H17" s="35" t="s">
        <v>85</v>
      </c>
      <c r="I17" s="45" t="s">
        <v>547</v>
      </c>
      <c r="J17" s="40"/>
      <c r="K17" s="43" t="s">
        <v>70</v>
      </c>
      <c r="L17" s="43"/>
      <c r="M17" s="35">
        <v>1</v>
      </c>
      <c r="N17" s="35"/>
      <c r="O17" s="35" t="s">
        <v>72</v>
      </c>
      <c r="P17" s="35" t="s">
        <v>544</v>
      </c>
    </row>
    <row r="18" spans="1:16" s="32" customFormat="1" ht="33.9" customHeight="1" x14ac:dyDescent="0.25">
      <c r="A18" s="35">
        <v>31</v>
      </c>
      <c r="B18" s="36" t="s">
        <v>550</v>
      </c>
      <c r="C18" s="37" t="s">
        <v>550</v>
      </c>
      <c r="D18" s="37" t="s">
        <v>551</v>
      </c>
      <c r="E18" s="37"/>
      <c r="F18" s="36" t="s">
        <v>67</v>
      </c>
      <c r="G18" s="39"/>
      <c r="H18" s="35" t="s">
        <v>85</v>
      </c>
      <c r="I18" s="45" t="s">
        <v>547</v>
      </c>
      <c r="J18" s="40"/>
      <c r="K18" s="43" t="s">
        <v>70</v>
      </c>
      <c r="L18" s="43"/>
      <c r="M18" s="35">
        <v>1</v>
      </c>
      <c r="N18" s="35"/>
      <c r="O18" s="35" t="s">
        <v>72</v>
      </c>
      <c r="P18" s="35" t="s">
        <v>544</v>
      </c>
    </row>
    <row r="19" spans="1:16" s="32" customFormat="1" ht="33.9" customHeight="1" x14ac:dyDescent="0.25">
      <c r="A19" s="35">
        <v>37</v>
      </c>
      <c r="B19" s="36" t="s">
        <v>552</v>
      </c>
      <c r="C19" s="37" t="s">
        <v>553</v>
      </c>
      <c r="D19" s="36" t="s">
        <v>554</v>
      </c>
      <c r="E19" s="35"/>
      <c r="F19" s="36" t="s">
        <v>67</v>
      </c>
      <c r="G19" s="39"/>
      <c r="H19" s="35" t="s">
        <v>85</v>
      </c>
      <c r="I19" s="45" t="s">
        <v>547</v>
      </c>
      <c r="J19" s="40"/>
      <c r="K19" s="43" t="s">
        <v>70</v>
      </c>
      <c r="L19" s="43"/>
      <c r="M19" s="35">
        <v>1</v>
      </c>
      <c r="N19" s="35"/>
      <c r="O19" s="35" t="s">
        <v>72</v>
      </c>
      <c r="P19" s="35" t="s">
        <v>544</v>
      </c>
    </row>
    <row r="20" spans="1:16" s="32" customFormat="1" ht="33.9" customHeight="1" x14ac:dyDescent="0.25">
      <c r="A20" s="35">
        <v>38</v>
      </c>
      <c r="B20" s="36" t="s">
        <v>555</v>
      </c>
      <c r="C20" s="37" t="s">
        <v>556</v>
      </c>
      <c r="D20" s="36" t="s">
        <v>557</v>
      </c>
      <c r="E20" s="35"/>
      <c r="F20" s="36" t="s">
        <v>67</v>
      </c>
      <c r="G20" s="39"/>
      <c r="H20" s="35" t="s">
        <v>85</v>
      </c>
      <c r="I20" s="45" t="s">
        <v>547</v>
      </c>
      <c r="J20" s="40"/>
      <c r="K20" s="43" t="s">
        <v>70</v>
      </c>
      <c r="L20" s="43"/>
      <c r="M20" s="35">
        <v>2</v>
      </c>
      <c r="N20" s="35"/>
      <c r="O20" s="35" t="s">
        <v>72</v>
      </c>
      <c r="P20" s="35" t="s">
        <v>544</v>
      </c>
    </row>
    <row r="21" spans="1:16" s="32" customFormat="1" ht="33.9" customHeight="1" x14ac:dyDescent="0.25">
      <c r="A21" s="35">
        <v>39</v>
      </c>
      <c r="B21" s="36" t="s">
        <v>558</v>
      </c>
      <c r="C21" s="42" t="s">
        <v>558</v>
      </c>
      <c r="D21" s="36" t="s">
        <v>559</v>
      </c>
      <c r="E21" s="35"/>
      <c r="F21" s="36" t="s">
        <v>67</v>
      </c>
      <c r="G21" s="39"/>
      <c r="H21" s="35" t="s">
        <v>85</v>
      </c>
      <c r="I21" s="45" t="s">
        <v>560</v>
      </c>
      <c r="J21" s="40"/>
      <c r="K21" s="43" t="s">
        <v>70</v>
      </c>
      <c r="L21" s="43"/>
      <c r="M21" s="35">
        <v>1</v>
      </c>
      <c r="N21" s="35"/>
      <c r="O21" s="35" t="s">
        <v>72</v>
      </c>
      <c r="P21" s="35" t="s">
        <v>544</v>
      </c>
    </row>
    <row r="22" spans="1:16" s="32" customFormat="1" ht="33.9" customHeight="1" x14ac:dyDescent="0.25">
      <c r="A22" s="35">
        <v>41</v>
      </c>
      <c r="B22" s="36" t="s">
        <v>561</v>
      </c>
      <c r="C22" s="42" t="s">
        <v>561</v>
      </c>
      <c r="D22" s="36" t="s">
        <v>562</v>
      </c>
      <c r="E22" s="35"/>
      <c r="F22" s="36" t="s">
        <v>67</v>
      </c>
      <c r="G22" s="39"/>
      <c r="H22" s="35" t="s">
        <v>85</v>
      </c>
      <c r="I22" s="45" t="s">
        <v>563</v>
      </c>
      <c r="J22" s="40"/>
      <c r="K22" s="43" t="s">
        <v>70</v>
      </c>
      <c r="L22" s="43"/>
      <c r="M22" s="35">
        <v>1</v>
      </c>
      <c r="N22" s="35"/>
      <c r="O22" s="35" t="s">
        <v>72</v>
      </c>
      <c r="P22" s="35" t="s">
        <v>544</v>
      </c>
    </row>
    <row r="23" spans="1:16" s="32" customFormat="1" ht="33.9" customHeight="1" x14ac:dyDescent="0.25">
      <c r="A23" s="35">
        <v>48</v>
      </c>
      <c r="B23" s="36" t="s">
        <v>564</v>
      </c>
      <c r="C23" s="42" t="s">
        <v>564</v>
      </c>
      <c r="D23" s="36" t="s">
        <v>565</v>
      </c>
      <c r="E23" s="35"/>
      <c r="F23" s="36" t="s">
        <v>67</v>
      </c>
      <c r="G23" s="39"/>
      <c r="H23" s="35" t="s">
        <v>68</v>
      </c>
      <c r="I23" s="45" t="s">
        <v>69</v>
      </c>
      <c r="J23" s="40"/>
      <c r="K23" s="43" t="s">
        <v>70</v>
      </c>
      <c r="L23" s="43"/>
      <c r="M23" s="35">
        <v>1</v>
      </c>
      <c r="N23" s="35"/>
      <c r="O23" s="35" t="s">
        <v>72</v>
      </c>
      <c r="P23" s="35" t="s">
        <v>544</v>
      </c>
    </row>
    <row r="24" spans="1:16" s="32" customFormat="1" ht="33.9" customHeight="1" x14ac:dyDescent="0.25">
      <c r="A24" s="35">
        <v>49</v>
      </c>
      <c r="B24" s="36" t="s">
        <v>566</v>
      </c>
      <c r="C24" s="42" t="s">
        <v>566</v>
      </c>
      <c r="D24" s="36" t="s">
        <v>567</v>
      </c>
      <c r="E24" s="35"/>
      <c r="F24" s="36" t="s">
        <v>67</v>
      </c>
      <c r="G24" s="39"/>
      <c r="H24" s="35" t="s">
        <v>85</v>
      </c>
      <c r="I24" s="45" t="s">
        <v>560</v>
      </c>
      <c r="J24" s="40"/>
      <c r="K24" s="43" t="s">
        <v>70</v>
      </c>
      <c r="L24" s="43"/>
      <c r="M24" s="35">
        <v>1</v>
      </c>
      <c r="N24" s="35"/>
      <c r="O24" s="35" t="s">
        <v>72</v>
      </c>
      <c r="P24" s="35" t="s">
        <v>544</v>
      </c>
    </row>
    <row r="25" spans="1:16" s="32" customFormat="1" ht="33.9" customHeight="1" x14ac:dyDescent="0.25">
      <c r="A25" s="35">
        <v>50</v>
      </c>
      <c r="B25" s="36" t="s">
        <v>568</v>
      </c>
      <c r="C25" s="42" t="s">
        <v>568</v>
      </c>
      <c r="D25" s="36" t="s">
        <v>569</v>
      </c>
      <c r="E25" s="35"/>
      <c r="F25" s="36" t="s">
        <v>67</v>
      </c>
      <c r="G25" s="39"/>
      <c r="H25" s="35" t="s">
        <v>85</v>
      </c>
      <c r="I25" s="45" t="s">
        <v>570</v>
      </c>
      <c r="J25" s="40"/>
      <c r="K25" s="43" t="s">
        <v>70</v>
      </c>
      <c r="L25" s="43"/>
      <c r="M25" s="35">
        <v>1</v>
      </c>
      <c r="N25" s="35"/>
      <c r="O25" s="35" t="s">
        <v>72</v>
      </c>
      <c r="P25" s="35" t="s">
        <v>544</v>
      </c>
    </row>
    <row r="26" spans="1:16" s="32" customFormat="1" ht="33.9" customHeight="1" x14ac:dyDescent="0.25">
      <c r="A26" s="35">
        <v>57</v>
      </c>
      <c r="B26" s="36" t="s">
        <v>571</v>
      </c>
      <c r="C26" s="42" t="s">
        <v>572</v>
      </c>
      <c r="D26" s="36" t="s">
        <v>573</v>
      </c>
      <c r="E26" s="35"/>
      <c r="F26" s="36" t="s">
        <v>67</v>
      </c>
      <c r="G26" s="39"/>
      <c r="H26" s="35" t="s">
        <v>85</v>
      </c>
      <c r="I26" s="45" t="s">
        <v>574</v>
      </c>
      <c r="J26" s="40"/>
      <c r="K26" s="43" t="s">
        <v>70</v>
      </c>
      <c r="L26" s="43"/>
      <c r="M26" s="35">
        <v>2</v>
      </c>
      <c r="N26" s="35"/>
      <c r="O26" s="35" t="s">
        <v>72</v>
      </c>
      <c r="P26" s="35" t="s">
        <v>544</v>
      </c>
    </row>
    <row r="27" spans="1:16" s="32" customFormat="1" ht="33.9" customHeight="1" x14ac:dyDescent="0.25">
      <c r="A27" s="35">
        <v>58</v>
      </c>
      <c r="B27" s="36" t="s">
        <v>575</v>
      </c>
      <c r="C27" s="42" t="s">
        <v>576</v>
      </c>
      <c r="D27" s="36" t="s">
        <v>577</v>
      </c>
      <c r="E27" s="35"/>
      <c r="F27" s="36" t="s">
        <v>67</v>
      </c>
      <c r="G27" s="39"/>
      <c r="H27" s="35" t="s">
        <v>85</v>
      </c>
      <c r="I27" s="45" t="s">
        <v>547</v>
      </c>
      <c r="J27" s="40"/>
      <c r="K27" s="43" t="s">
        <v>70</v>
      </c>
      <c r="L27" s="43"/>
      <c r="M27" s="35">
        <v>1</v>
      </c>
      <c r="N27" s="35"/>
      <c r="O27" s="35" t="s">
        <v>72</v>
      </c>
      <c r="P27" s="35" t="s">
        <v>544</v>
      </c>
    </row>
    <row r="28" spans="1:16" s="32" customFormat="1" ht="33.9" customHeight="1" x14ac:dyDescent="0.25">
      <c r="A28" s="35">
        <v>68</v>
      </c>
      <c r="B28" s="37" t="s">
        <v>578</v>
      </c>
      <c r="C28" s="37" t="s">
        <v>578</v>
      </c>
      <c r="D28" s="36" t="s">
        <v>579</v>
      </c>
      <c r="E28" s="35"/>
      <c r="F28" s="36" t="s">
        <v>67</v>
      </c>
      <c r="G28" s="39"/>
      <c r="H28" s="35" t="s">
        <v>68</v>
      </c>
      <c r="I28" s="44" t="s">
        <v>69</v>
      </c>
      <c r="J28" s="40" t="s">
        <v>528</v>
      </c>
      <c r="K28" s="43" t="s">
        <v>70</v>
      </c>
      <c r="L28" s="43"/>
      <c r="M28" s="35">
        <v>1</v>
      </c>
      <c r="N28" s="35"/>
      <c r="O28" s="35" t="s">
        <v>72</v>
      </c>
      <c r="P28" s="35" t="s">
        <v>544</v>
      </c>
    </row>
    <row r="29" spans="1:16" s="32" customFormat="1" ht="33.9" customHeight="1" x14ac:dyDescent="0.25">
      <c r="A29" s="35">
        <v>90</v>
      </c>
      <c r="B29" s="37" t="s">
        <v>580</v>
      </c>
      <c r="C29" s="37" t="s">
        <v>580</v>
      </c>
      <c r="D29" s="36" t="s">
        <v>579</v>
      </c>
      <c r="E29" s="41"/>
      <c r="F29" s="36" t="s">
        <v>67</v>
      </c>
      <c r="G29" s="39"/>
      <c r="H29" s="35" t="s">
        <v>68</v>
      </c>
      <c r="I29" s="44" t="s">
        <v>69</v>
      </c>
      <c r="J29" s="40" t="s">
        <v>528</v>
      </c>
      <c r="K29" s="43" t="s">
        <v>70</v>
      </c>
      <c r="L29" s="43"/>
      <c r="M29" s="35">
        <v>1</v>
      </c>
      <c r="N29" s="35"/>
      <c r="O29" s="35" t="s">
        <v>72</v>
      </c>
      <c r="P29" s="35" t="s">
        <v>544</v>
      </c>
    </row>
    <row r="30" spans="1:16" s="32" customFormat="1" ht="33.9" customHeight="1" x14ac:dyDescent="0.25">
      <c r="A30" s="35">
        <v>93</v>
      </c>
      <c r="B30" s="37" t="s">
        <v>581</v>
      </c>
      <c r="C30" s="37" t="s">
        <v>581</v>
      </c>
      <c r="D30" s="36" t="s">
        <v>582</v>
      </c>
      <c r="E30" s="41"/>
      <c r="F30" s="36" t="s">
        <v>67</v>
      </c>
      <c r="G30" s="39"/>
      <c r="H30" s="35" t="s">
        <v>68</v>
      </c>
      <c r="I30" s="44" t="s">
        <v>69</v>
      </c>
      <c r="J30" s="40" t="s">
        <v>528</v>
      </c>
      <c r="K30" s="43" t="s">
        <v>70</v>
      </c>
      <c r="L30" s="43"/>
      <c r="M30" s="35">
        <v>1</v>
      </c>
      <c r="N30" s="35"/>
      <c r="O30" s="35" t="s">
        <v>72</v>
      </c>
      <c r="P30" s="35" t="s">
        <v>544</v>
      </c>
    </row>
    <row r="31" spans="1:16" s="32" customFormat="1" ht="33.9" customHeight="1" x14ac:dyDescent="0.25">
      <c r="A31" s="35">
        <v>108</v>
      </c>
      <c r="B31" s="37" t="s">
        <v>583</v>
      </c>
      <c r="C31" s="37" t="s">
        <v>583</v>
      </c>
      <c r="D31" s="37" t="s">
        <v>584</v>
      </c>
      <c r="E31" s="35"/>
      <c r="F31" s="36" t="s">
        <v>67</v>
      </c>
      <c r="G31" s="39"/>
      <c r="H31" s="35" t="s">
        <v>85</v>
      </c>
      <c r="I31" s="45" t="s">
        <v>547</v>
      </c>
      <c r="J31" s="40"/>
      <c r="K31" s="43" t="s">
        <v>70</v>
      </c>
      <c r="L31" s="43"/>
      <c r="M31" s="35">
        <v>1</v>
      </c>
      <c r="N31" s="35"/>
      <c r="O31" s="35" t="s">
        <v>72</v>
      </c>
      <c r="P31" s="35" t="s">
        <v>544</v>
      </c>
    </row>
    <row r="32" spans="1:16" s="32" customFormat="1" ht="33.9" customHeight="1" x14ac:dyDescent="0.25">
      <c r="A32" s="35">
        <v>109</v>
      </c>
      <c r="B32" s="36" t="s">
        <v>585</v>
      </c>
      <c r="C32" s="36" t="s">
        <v>586</v>
      </c>
      <c r="D32" s="36" t="s">
        <v>554</v>
      </c>
      <c r="E32" s="41"/>
      <c r="F32" s="36" t="s">
        <v>67</v>
      </c>
      <c r="G32" s="39"/>
      <c r="H32" s="35" t="s">
        <v>85</v>
      </c>
      <c r="I32" s="45" t="s">
        <v>547</v>
      </c>
      <c r="J32" s="40"/>
      <c r="K32" s="43" t="s">
        <v>70</v>
      </c>
      <c r="L32" s="43"/>
      <c r="M32" s="35">
        <v>1</v>
      </c>
      <c r="N32" s="35"/>
      <c r="O32" s="35" t="s">
        <v>72</v>
      </c>
      <c r="P32" s="35" t="s">
        <v>544</v>
      </c>
    </row>
    <row r="33" spans="1:16" s="32" customFormat="1" ht="33.9" customHeight="1" x14ac:dyDescent="0.25">
      <c r="A33" s="35">
        <v>110</v>
      </c>
      <c r="B33" s="36" t="s">
        <v>587</v>
      </c>
      <c r="C33" s="36" t="s">
        <v>588</v>
      </c>
      <c r="D33" s="36" t="s">
        <v>557</v>
      </c>
      <c r="E33" s="35"/>
      <c r="F33" s="36" t="s">
        <v>67</v>
      </c>
      <c r="G33" s="39"/>
      <c r="H33" s="35" t="s">
        <v>85</v>
      </c>
      <c r="I33" s="45" t="s">
        <v>547</v>
      </c>
      <c r="J33" s="40"/>
      <c r="K33" s="43" t="s">
        <v>70</v>
      </c>
      <c r="L33" s="43"/>
      <c r="M33" s="35">
        <v>1</v>
      </c>
      <c r="N33" s="35"/>
      <c r="O33" s="35" t="s">
        <v>72</v>
      </c>
      <c r="P33" s="35" t="s">
        <v>544</v>
      </c>
    </row>
    <row r="34" spans="1:16" s="32" customFormat="1" ht="33.9" customHeight="1" x14ac:dyDescent="0.25">
      <c r="A34" s="35">
        <v>114</v>
      </c>
      <c r="B34" s="42" t="s">
        <v>589</v>
      </c>
      <c r="C34" s="42" t="s">
        <v>589</v>
      </c>
      <c r="D34" s="36" t="s">
        <v>590</v>
      </c>
      <c r="E34" s="35"/>
      <c r="F34" s="36" t="s">
        <v>67</v>
      </c>
      <c r="G34" s="39"/>
      <c r="H34" s="35" t="s">
        <v>68</v>
      </c>
      <c r="I34" s="45" t="s">
        <v>69</v>
      </c>
      <c r="J34" s="40" t="s">
        <v>528</v>
      </c>
      <c r="K34" s="43" t="s">
        <v>70</v>
      </c>
      <c r="L34" s="43"/>
      <c r="M34" s="35">
        <v>1</v>
      </c>
      <c r="N34" s="35"/>
      <c r="O34" s="35" t="s">
        <v>72</v>
      </c>
      <c r="P34" s="35" t="s">
        <v>544</v>
      </c>
    </row>
    <row r="35" spans="1:16" s="32" customFormat="1" ht="33.9" customHeight="1" x14ac:dyDescent="0.25">
      <c r="A35" s="35">
        <v>122</v>
      </c>
      <c r="B35" s="42" t="s">
        <v>591</v>
      </c>
      <c r="C35" s="42" t="s">
        <v>591</v>
      </c>
      <c r="D35" s="36" t="s">
        <v>592</v>
      </c>
      <c r="E35" s="35"/>
      <c r="F35" s="36" t="s">
        <v>67</v>
      </c>
      <c r="G35" s="39"/>
      <c r="H35" s="35" t="s">
        <v>68</v>
      </c>
      <c r="I35" s="45" t="s">
        <v>69</v>
      </c>
      <c r="J35" s="40" t="s">
        <v>528</v>
      </c>
      <c r="K35" s="43" t="s">
        <v>70</v>
      </c>
      <c r="L35" s="43"/>
      <c r="M35" s="35">
        <v>1</v>
      </c>
      <c r="N35" s="35"/>
      <c r="O35" s="35" t="s">
        <v>72</v>
      </c>
      <c r="P35" s="35" t="s">
        <v>544</v>
      </c>
    </row>
    <row r="36" spans="1:16" s="32" customFormat="1" ht="33.9" customHeight="1" x14ac:dyDescent="0.25">
      <c r="A36" s="35">
        <v>136</v>
      </c>
      <c r="B36" s="37" t="s">
        <v>593</v>
      </c>
      <c r="C36" s="37" t="s">
        <v>593</v>
      </c>
      <c r="D36" s="36" t="s">
        <v>594</v>
      </c>
      <c r="E36" s="35"/>
      <c r="F36" s="36" t="s">
        <v>67</v>
      </c>
      <c r="G36" s="39"/>
      <c r="H36" s="35" t="s">
        <v>68</v>
      </c>
      <c r="I36" s="44" t="s">
        <v>69</v>
      </c>
      <c r="J36" s="40"/>
      <c r="K36" s="43" t="s">
        <v>70</v>
      </c>
      <c r="L36" s="43"/>
      <c r="M36" s="35">
        <v>1</v>
      </c>
      <c r="N36" s="35"/>
      <c r="O36" s="35" t="s">
        <v>72</v>
      </c>
      <c r="P36" s="35" t="s">
        <v>544</v>
      </c>
    </row>
  </sheetData>
  <autoFilter ref="A7:P36" xr:uid="{00000000-0009-0000-0000-000005000000}"/>
  <mergeCells count="30">
    <mergeCell ref="P6:P7"/>
    <mergeCell ref="A1:B4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2" type="noConversion"/>
  <conditionalFormatting sqref="B8">
    <cfRule type="duplicateValues" dxfId="59" priority="135"/>
  </conditionalFormatting>
  <conditionalFormatting sqref="C9">
    <cfRule type="duplicateValues" dxfId="58" priority="145"/>
    <cfRule type="duplicateValues" dxfId="57" priority="146"/>
  </conditionalFormatting>
  <conditionalFormatting sqref="B10">
    <cfRule type="duplicateValues" dxfId="56" priority="54"/>
    <cfRule type="duplicateValues" dxfId="55" priority="55"/>
  </conditionalFormatting>
  <conditionalFormatting sqref="C10">
    <cfRule type="duplicateValues" dxfId="54" priority="56"/>
  </conditionalFormatting>
  <conditionalFormatting sqref="B11">
    <cfRule type="duplicateValues" dxfId="53" priority="51"/>
    <cfRule type="duplicateValues" dxfId="52" priority="52"/>
  </conditionalFormatting>
  <conditionalFormatting sqref="C11">
    <cfRule type="duplicateValues" dxfId="51" priority="53"/>
  </conditionalFormatting>
  <conditionalFormatting sqref="B12">
    <cfRule type="duplicateValues" dxfId="50" priority="48"/>
    <cfRule type="duplicateValues" dxfId="49" priority="49"/>
  </conditionalFormatting>
  <conditionalFormatting sqref="C12">
    <cfRule type="duplicateValues" dxfId="48" priority="50"/>
  </conditionalFormatting>
  <conditionalFormatting sqref="B13">
    <cfRule type="duplicateValues" dxfId="47" priority="41"/>
    <cfRule type="duplicateValues" dxfId="46" priority="42"/>
    <cfRule type="duplicateValues" dxfId="45" priority="43"/>
    <cfRule type="duplicateValues" dxfId="44" priority="44"/>
  </conditionalFormatting>
  <conditionalFormatting sqref="C13">
    <cfRule type="duplicateValues" dxfId="43" priority="45"/>
  </conditionalFormatting>
  <conditionalFormatting sqref="B14">
    <cfRule type="duplicateValues" dxfId="42" priority="31"/>
    <cfRule type="duplicateValues" dxfId="41" priority="32"/>
    <cfRule type="duplicateValues" dxfId="40" priority="33"/>
    <cfRule type="duplicateValues" dxfId="39" priority="34"/>
  </conditionalFormatting>
  <conditionalFormatting sqref="C14">
    <cfRule type="duplicateValues" dxfId="38" priority="35"/>
  </conditionalFormatting>
  <conditionalFormatting sqref="B15">
    <cfRule type="duplicateValues" dxfId="37" priority="25"/>
    <cfRule type="duplicateValues" dxfId="36" priority="26"/>
  </conditionalFormatting>
  <conditionalFormatting sqref="B16">
    <cfRule type="duplicateValues" dxfId="35" priority="22"/>
    <cfRule type="duplicateValues" dxfId="34" priority="23"/>
  </conditionalFormatting>
  <conditionalFormatting sqref="B22">
    <cfRule type="duplicateValues" dxfId="33" priority="18"/>
  </conditionalFormatting>
  <conditionalFormatting sqref="C22">
    <cfRule type="duplicateValues" dxfId="32" priority="19"/>
  </conditionalFormatting>
  <conditionalFormatting sqref="B31">
    <cfRule type="duplicateValues" dxfId="31" priority="11"/>
    <cfRule type="duplicateValues" dxfId="30" priority="12"/>
  </conditionalFormatting>
  <conditionalFormatting sqref="C31">
    <cfRule type="duplicateValues" dxfId="29" priority="13"/>
  </conditionalFormatting>
  <conditionalFormatting sqref="B36">
    <cfRule type="duplicateValues" dxfId="28" priority="5"/>
    <cfRule type="duplicateValues" dxfId="27" priority="6"/>
    <cfRule type="duplicateValues" dxfId="26" priority="7"/>
    <cfRule type="duplicateValues" dxfId="25" priority="8"/>
  </conditionalFormatting>
  <conditionalFormatting sqref="C36">
    <cfRule type="duplicateValues" dxfId="24" priority="1"/>
    <cfRule type="duplicateValues" dxfId="23" priority="2"/>
    <cfRule type="duplicateValues" dxfId="22" priority="3"/>
    <cfRule type="duplicateValues" dxfId="21" priority="4"/>
  </conditionalFormatting>
  <conditionalFormatting sqref="B10:B12">
    <cfRule type="duplicateValues" dxfId="20" priority="46"/>
    <cfRule type="duplicateValues" dxfId="19" priority="47"/>
  </conditionalFormatting>
  <conditionalFormatting sqref="B17:B18">
    <cfRule type="duplicateValues" dxfId="18" priority="24"/>
  </conditionalFormatting>
  <conditionalFormatting sqref="C15:C16">
    <cfRule type="duplicateValues" dxfId="17" priority="27"/>
    <cfRule type="duplicateValues" dxfId="16" priority="28"/>
  </conditionalFormatting>
  <conditionalFormatting sqref="B1:B9 B37:B1048576">
    <cfRule type="duplicateValues" dxfId="15" priority="69"/>
    <cfRule type="duplicateValues" dxfId="14" priority="121"/>
  </conditionalFormatting>
  <conditionalFormatting sqref="B1:B7 B9 B37:B1048576">
    <cfRule type="duplicateValues" dxfId="13" priority="143"/>
    <cfRule type="duplicateValues" dxfId="12" priority="144"/>
  </conditionalFormatting>
  <conditionalFormatting sqref="C1:C9 C37:C1048576">
    <cfRule type="duplicateValues" dxfId="11" priority="131"/>
  </conditionalFormatting>
  <conditionalFormatting sqref="B15:B18 B19:B21 B22 B23:B25 B26:B27 B28 B33 B34 B35">
    <cfRule type="duplicateValues" dxfId="10" priority="17"/>
  </conditionalFormatting>
  <conditionalFormatting sqref="B15:B18 B19:B21 B22 B23:B25 B26:B27 B28 B29 B30 B31:B33 B34 B35">
    <cfRule type="duplicateValues" dxfId="9" priority="9"/>
    <cfRule type="duplicateValues" dxfId="8" priority="10"/>
  </conditionalFormatting>
  <conditionalFormatting sqref="C15:C18 C19:C21 C28 C33 C34 C35">
    <cfRule type="duplicateValues" dxfId="7" priority="21"/>
  </conditionalFormatting>
  <conditionalFormatting sqref="B19:B21 B28 B33 B34 B35">
    <cfRule type="duplicateValues" dxfId="6" priority="20"/>
  </conditionalFormatting>
  <conditionalFormatting sqref="B23:B25 B26:B27">
    <cfRule type="duplicateValues" dxfId="5" priority="29"/>
  </conditionalFormatting>
  <conditionalFormatting sqref="C23:C25 C26:C27">
    <cfRule type="duplicateValues" dxfId="4" priority="30"/>
  </conditionalFormatting>
  <conditionalFormatting sqref="B29 B30 B32">
    <cfRule type="duplicateValues" dxfId="3" priority="14"/>
    <cfRule type="duplicateValues" dxfId="2" priority="15"/>
  </conditionalFormatting>
  <conditionalFormatting sqref="C29 C30 C32">
    <cfRule type="duplicateValues" dxfId="1" priority="16"/>
  </conditionalFormatting>
  <printOptions horizontalCentered="1"/>
  <pageMargins left="0.31496062992126" right="0.27559055118110198" top="0.31496062992126" bottom="0.31496062992126" header="0.31496062992126" footer="0.31496062992126"/>
  <pageSetup paperSize="9" scale="73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'D:\历史档案及接收记录\004.飞秋接收记录\冯敬乾(089E014AEC56)\2021-09-26 17_41_52\[X5000-外购件开发申请单-2021.08.16.xlsx]零件类型'!#REF!</xm:f>
          </x14:formula1>
          <xm:sqref>H8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5" width="7.6640625" style="5" customWidth="1"/>
    <col min="16" max="16" width="8.6640625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7"/>
      <c r="B1" s="8"/>
      <c r="C1" s="243" t="s">
        <v>33</v>
      </c>
      <c r="D1" s="244"/>
      <c r="E1" s="244"/>
      <c r="F1" s="244"/>
      <c r="G1" s="244"/>
      <c r="H1" s="244"/>
      <c r="I1" s="244"/>
      <c r="J1" s="244"/>
      <c r="K1" s="244"/>
      <c r="L1" s="225" t="s">
        <v>34</v>
      </c>
      <c r="M1" s="225"/>
      <c r="N1" s="226" t="s">
        <v>35</v>
      </c>
      <c r="O1" s="226"/>
      <c r="P1" s="227"/>
    </row>
    <row r="2" spans="1:16" s="2" customFormat="1" ht="17.25" customHeight="1" x14ac:dyDescent="0.25">
      <c r="A2" s="9"/>
      <c r="B2" s="10"/>
      <c r="C2" s="245"/>
      <c r="D2" s="209"/>
      <c r="E2" s="209"/>
      <c r="F2" s="209"/>
      <c r="G2" s="209"/>
      <c r="H2" s="209"/>
      <c r="I2" s="209"/>
      <c r="J2" s="209"/>
      <c r="K2" s="209"/>
      <c r="L2" s="204" t="s">
        <v>36</v>
      </c>
      <c r="M2" s="204"/>
      <c r="N2" s="205" t="s">
        <v>37</v>
      </c>
      <c r="O2" s="205"/>
      <c r="P2" s="228"/>
    </row>
    <row r="3" spans="1:16" s="2" customFormat="1" ht="17.25" customHeight="1" x14ac:dyDescent="0.25">
      <c r="A3" s="9"/>
      <c r="B3" s="10"/>
      <c r="C3" s="245"/>
      <c r="D3" s="209"/>
      <c r="E3" s="209"/>
      <c r="F3" s="209"/>
      <c r="G3" s="209"/>
      <c r="H3" s="209"/>
      <c r="I3" s="209"/>
      <c r="J3" s="209"/>
      <c r="K3" s="209"/>
      <c r="L3" s="204" t="s">
        <v>38</v>
      </c>
      <c r="M3" s="204"/>
      <c r="N3" s="204" t="s">
        <v>595</v>
      </c>
      <c r="O3" s="204"/>
      <c r="P3" s="229"/>
    </row>
    <row r="4" spans="1:16" s="2" customFormat="1" ht="20.100000000000001" customHeight="1" x14ac:dyDescent="0.25">
      <c r="A4" s="12"/>
      <c r="B4" s="13"/>
      <c r="C4" s="245"/>
      <c r="D4" s="209"/>
      <c r="E4" s="209"/>
      <c r="F4" s="209"/>
      <c r="G4" s="209"/>
      <c r="H4" s="209"/>
      <c r="I4" s="209"/>
      <c r="J4" s="209"/>
      <c r="K4" s="209"/>
      <c r="L4" s="204" t="s">
        <v>39</v>
      </c>
      <c r="M4" s="204"/>
      <c r="N4" s="204" t="s">
        <v>40</v>
      </c>
      <c r="O4" s="204"/>
      <c r="P4" s="229"/>
    </row>
    <row r="5" spans="1:16" s="2" customFormat="1" ht="20.100000000000001" customHeight="1" x14ac:dyDescent="0.25">
      <c r="A5" s="230" t="s">
        <v>596</v>
      </c>
      <c r="B5" s="231"/>
      <c r="C5" s="231"/>
      <c r="D5" s="231"/>
      <c r="E5" s="231"/>
      <c r="F5" s="231" t="s">
        <v>597</v>
      </c>
      <c r="G5" s="231"/>
      <c r="H5" s="231"/>
      <c r="I5" s="231"/>
      <c r="J5" s="231"/>
      <c r="K5" s="231"/>
      <c r="L5" s="232" t="s">
        <v>43</v>
      </c>
      <c r="M5" s="232"/>
      <c r="N5" s="232" t="s">
        <v>598</v>
      </c>
      <c r="O5" s="232"/>
      <c r="P5" s="233"/>
    </row>
    <row r="6" spans="1:16" s="3" customFormat="1" ht="15" customHeight="1" x14ac:dyDescent="0.25">
      <c r="A6" s="234" t="s">
        <v>44</v>
      </c>
      <c r="B6" s="236" t="s">
        <v>45</v>
      </c>
      <c r="C6" s="236" t="s">
        <v>46</v>
      </c>
      <c r="D6" s="237" t="s">
        <v>47</v>
      </c>
      <c r="E6" s="237" t="s">
        <v>48</v>
      </c>
      <c r="F6" s="237" t="s">
        <v>49</v>
      </c>
      <c r="G6" s="237" t="s">
        <v>50</v>
      </c>
      <c r="H6" s="238" t="s">
        <v>51</v>
      </c>
      <c r="I6" s="238" t="s">
        <v>52</v>
      </c>
      <c r="J6" s="237" t="s">
        <v>53</v>
      </c>
      <c r="K6" s="239" t="s">
        <v>54</v>
      </c>
      <c r="L6" s="239" t="s">
        <v>56</v>
      </c>
      <c r="M6" s="239" t="s">
        <v>57</v>
      </c>
      <c r="N6" s="240" t="s">
        <v>58</v>
      </c>
      <c r="O6" s="240" t="s">
        <v>59</v>
      </c>
      <c r="P6" s="241" t="s">
        <v>14</v>
      </c>
    </row>
    <row r="7" spans="1:16" s="4" customFormat="1" ht="15" customHeight="1" x14ac:dyDescent="0.25">
      <c r="A7" s="235"/>
      <c r="B7" s="220"/>
      <c r="C7" s="220"/>
      <c r="D7" s="221"/>
      <c r="E7" s="221"/>
      <c r="F7" s="221"/>
      <c r="G7" s="221"/>
      <c r="H7" s="222"/>
      <c r="I7" s="222"/>
      <c r="J7" s="221"/>
      <c r="K7" s="223"/>
      <c r="L7" s="223"/>
      <c r="M7" s="223"/>
      <c r="N7" s="224"/>
      <c r="O7" s="224"/>
      <c r="P7" s="242"/>
    </row>
    <row r="8" spans="1:16" s="4" customFormat="1" ht="30" customHeight="1" x14ac:dyDescent="0.25">
      <c r="A8" s="17">
        <f>ROW()-7</f>
        <v>1</v>
      </c>
      <c r="B8" s="18" t="s">
        <v>599</v>
      </c>
      <c r="C8" s="18" t="s">
        <v>599</v>
      </c>
      <c r="D8" s="19" t="s">
        <v>600</v>
      </c>
      <c r="E8" s="20"/>
      <c r="F8" s="21" t="s">
        <v>67</v>
      </c>
      <c r="G8" s="20"/>
      <c r="H8" s="22" t="s">
        <v>601</v>
      </c>
      <c r="I8" s="23" t="s">
        <v>69</v>
      </c>
      <c r="J8" s="23"/>
      <c r="K8" s="26" t="s">
        <v>70</v>
      </c>
      <c r="L8" s="26"/>
      <c r="M8" s="27">
        <v>1</v>
      </c>
      <c r="N8" s="27">
        <f t="shared" ref="N8:N16" si="0">M8*40000</f>
        <v>40000</v>
      </c>
      <c r="O8" s="27" t="s">
        <v>602</v>
      </c>
      <c r="P8" s="28"/>
    </row>
    <row r="9" spans="1:16" s="4" customFormat="1" ht="30" customHeight="1" x14ac:dyDescent="0.25">
      <c r="A9" s="17">
        <f>ROW()-7</f>
        <v>2</v>
      </c>
      <c r="B9" s="18" t="s">
        <v>603</v>
      </c>
      <c r="C9" s="18" t="s">
        <v>603</v>
      </c>
      <c r="D9" s="19" t="s">
        <v>604</v>
      </c>
      <c r="E9" s="20"/>
      <c r="F9" s="21" t="s">
        <v>67</v>
      </c>
      <c r="G9" s="20"/>
      <c r="H9" s="22" t="s">
        <v>601</v>
      </c>
      <c r="I9" s="23" t="s">
        <v>69</v>
      </c>
      <c r="J9" s="23"/>
      <c r="K9" s="26" t="s">
        <v>70</v>
      </c>
      <c r="L9" s="26"/>
      <c r="M9" s="27">
        <v>1</v>
      </c>
      <c r="N9" s="27">
        <f t="shared" si="0"/>
        <v>40000</v>
      </c>
      <c r="O9" s="27" t="s">
        <v>602</v>
      </c>
      <c r="P9" s="28"/>
    </row>
    <row r="10" spans="1:16" s="4" customFormat="1" ht="30" customHeight="1" x14ac:dyDescent="0.25">
      <c r="A10" s="17">
        <f>ROW()-7</f>
        <v>3</v>
      </c>
      <c r="B10" s="18" t="s">
        <v>605</v>
      </c>
      <c r="C10" s="18" t="s">
        <v>605</v>
      </c>
      <c r="D10" s="19" t="s">
        <v>606</v>
      </c>
      <c r="E10" s="20"/>
      <c r="F10" s="21" t="s">
        <v>67</v>
      </c>
      <c r="G10" s="20"/>
      <c r="H10" s="22" t="s">
        <v>601</v>
      </c>
      <c r="I10" s="23" t="s">
        <v>69</v>
      </c>
      <c r="J10" s="23"/>
      <c r="K10" s="26" t="s">
        <v>70</v>
      </c>
      <c r="L10" s="26"/>
      <c r="M10" s="27">
        <v>1</v>
      </c>
      <c r="N10" s="27">
        <f t="shared" si="0"/>
        <v>40000</v>
      </c>
      <c r="O10" s="27" t="s">
        <v>602</v>
      </c>
      <c r="P10" s="28"/>
    </row>
    <row r="11" spans="1:16" s="4" customFormat="1" ht="30" customHeight="1" x14ac:dyDescent="0.25">
      <c r="A11" s="17">
        <v>14</v>
      </c>
      <c r="B11" s="18" t="s">
        <v>607</v>
      </c>
      <c r="C11" s="18" t="s">
        <v>607</v>
      </c>
      <c r="D11" s="19" t="s">
        <v>608</v>
      </c>
      <c r="E11" s="20"/>
      <c r="F11" s="21" t="s">
        <v>67</v>
      </c>
      <c r="G11" s="20"/>
      <c r="H11" s="22" t="s">
        <v>601</v>
      </c>
      <c r="I11" s="23" t="s">
        <v>69</v>
      </c>
      <c r="J11" s="23"/>
      <c r="K11" s="26" t="s">
        <v>70</v>
      </c>
      <c r="L11" s="26"/>
      <c r="M11" s="27">
        <v>1</v>
      </c>
      <c r="N11" s="27">
        <f t="shared" si="0"/>
        <v>40000</v>
      </c>
      <c r="O11" s="27" t="s">
        <v>602</v>
      </c>
      <c r="P11" s="28"/>
    </row>
    <row r="12" spans="1:16" s="4" customFormat="1" ht="30" customHeight="1" x14ac:dyDescent="0.25">
      <c r="A12" s="17">
        <v>17</v>
      </c>
      <c r="B12" s="18" t="s">
        <v>609</v>
      </c>
      <c r="C12" s="18" t="s">
        <v>609</v>
      </c>
      <c r="D12" s="19" t="s">
        <v>610</v>
      </c>
      <c r="E12" s="20"/>
      <c r="F12" s="21" t="s">
        <v>67</v>
      </c>
      <c r="G12" s="20"/>
      <c r="H12" s="22" t="s">
        <v>601</v>
      </c>
      <c r="I12" s="23" t="s">
        <v>69</v>
      </c>
      <c r="J12" s="23"/>
      <c r="K12" s="26" t="s">
        <v>70</v>
      </c>
      <c r="L12" s="26"/>
      <c r="M12" s="27">
        <v>1</v>
      </c>
      <c r="N12" s="27">
        <f t="shared" si="0"/>
        <v>40000</v>
      </c>
      <c r="O12" s="27" t="s">
        <v>602</v>
      </c>
      <c r="P12" s="28"/>
    </row>
    <row r="13" spans="1:16" s="4" customFormat="1" ht="30" customHeight="1" x14ac:dyDescent="0.25">
      <c r="A13" s="17">
        <v>16</v>
      </c>
      <c r="B13" s="18" t="s">
        <v>611</v>
      </c>
      <c r="C13" s="18" t="s">
        <v>611</v>
      </c>
      <c r="D13" s="19" t="s">
        <v>612</v>
      </c>
      <c r="E13" s="20"/>
      <c r="F13" s="21" t="s">
        <v>67</v>
      </c>
      <c r="G13" s="20"/>
      <c r="H13" s="22" t="s">
        <v>601</v>
      </c>
      <c r="I13" s="23" t="s">
        <v>69</v>
      </c>
      <c r="J13" s="23"/>
      <c r="K13" s="26" t="s">
        <v>70</v>
      </c>
      <c r="L13" s="26"/>
      <c r="M13" s="27">
        <v>1</v>
      </c>
      <c r="N13" s="27">
        <f t="shared" si="0"/>
        <v>40000</v>
      </c>
      <c r="O13" s="27" t="s">
        <v>602</v>
      </c>
      <c r="P13" s="28"/>
    </row>
    <row r="14" spans="1:16" s="4" customFormat="1" ht="30" customHeight="1" x14ac:dyDescent="0.25">
      <c r="A14" s="17">
        <f>ROW()-7</f>
        <v>7</v>
      </c>
      <c r="B14" s="18" t="s">
        <v>613</v>
      </c>
      <c r="C14" s="18" t="s">
        <v>613</v>
      </c>
      <c r="D14" s="19" t="s">
        <v>614</v>
      </c>
      <c r="E14" s="20"/>
      <c r="F14" s="21" t="s">
        <v>67</v>
      </c>
      <c r="G14" s="20"/>
      <c r="H14" s="23" t="s">
        <v>92</v>
      </c>
      <c r="I14" s="23" t="s">
        <v>615</v>
      </c>
      <c r="J14" s="23"/>
      <c r="K14" s="26" t="s">
        <v>70</v>
      </c>
      <c r="L14" s="26"/>
      <c r="M14" s="27">
        <v>1</v>
      </c>
      <c r="N14" s="27">
        <f t="shared" si="0"/>
        <v>40000</v>
      </c>
      <c r="O14" s="27" t="s">
        <v>602</v>
      </c>
      <c r="P14" s="28"/>
    </row>
    <row r="15" spans="1:16" s="4" customFormat="1" ht="30" customHeight="1" x14ac:dyDescent="0.25">
      <c r="A15" s="17">
        <f>ROW()-7</f>
        <v>8</v>
      </c>
      <c r="B15" s="18" t="s">
        <v>616</v>
      </c>
      <c r="C15" s="18" t="s">
        <v>616</v>
      </c>
      <c r="D15" s="19" t="s">
        <v>617</v>
      </c>
      <c r="E15" s="20"/>
      <c r="F15" s="21" t="s">
        <v>67</v>
      </c>
      <c r="G15" s="20"/>
      <c r="H15" s="23" t="s">
        <v>92</v>
      </c>
      <c r="I15" s="23" t="s">
        <v>615</v>
      </c>
      <c r="J15" s="23"/>
      <c r="K15" s="26" t="s">
        <v>70</v>
      </c>
      <c r="L15" s="26"/>
      <c r="M15" s="27">
        <v>1</v>
      </c>
      <c r="N15" s="27">
        <f t="shared" si="0"/>
        <v>40000</v>
      </c>
      <c r="O15" s="27" t="s">
        <v>602</v>
      </c>
      <c r="P15" s="28"/>
    </row>
    <row r="16" spans="1:16" s="4" customFormat="1" ht="30" customHeight="1" x14ac:dyDescent="0.25">
      <c r="A16" s="17">
        <v>15</v>
      </c>
      <c r="B16" s="18" t="s">
        <v>618</v>
      </c>
      <c r="C16" s="18" t="s">
        <v>618</v>
      </c>
      <c r="D16" s="19" t="s">
        <v>619</v>
      </c>
      <c r="E16" s="20"/>
      <c r="F16" s="21" t="s">
        <v>67</v>
      </c>
      <c r="G16" s="20"/>
      <c r="H16" s="23" t="s">
        <v>92</v>
      </c>
      <c r="I16" s="23" t="s">
        <v>615</v>
      </c>
      <c r="J16" s="23"/>
      <c r="K16" s="26" t="s">
        <v>70</v>
      </c>
      <c r="L16" s="26"/>
      <c r="M16" s="27">
        <v>1</v>
      </c>
      <c r="N16" s="27">
        <f t="shared" si="0"/>
        <v>40000</v>
      </c>
      <c r="O16" s="27" t="s">
        <v>602</v>
      </c>
      <c r="P16" s="28"/>
    </row>
    <row r="17" spans="1:16" s="4" customFormat="1" ht="30" customHeight="1" x14ac:dyDescent="0.25">
      <c r="A17" s="17">
        <f t="shared" ref="A17:A23" si="1">ROW()-7</f>
        <v>10</v>
      </c>
      <c r="B17" s="18" t="s">
        <v>620</v>
      </c>
      <c r="C17" s="18" t="s">
        <v>620</v>
      </c>
      <c r="D17" s="19" t="s">
        <v>621</v>
      </c>
      <c r="E17" s="20"/>
      <c r="F17" s="21" t="s">
        <v>67</v>
      </c>
      <c r="G17" s="20"/>
      <c r="H17" s="22" t="s">
        <v>244</v>
      </c>
      <c r="I17" s="23" t="s">
        <v>622</v>
      </c>
      <c r="J17" s="23"/>
      <c r="K17" s="26" t="s">
        <v>70</v>
      </c>
      <c r="L17" s="26"/>
      <c r="M17" s="27">
        <v>1</v>
      </c>
      <c r="N17" s="27">
        <f t="shared" ref="N17:N27" si="2">M17*40000</f>
        <v>40000</v>
      </c>
      <c r="O17" s="27" t="s">
        <v>623</v>
      </c>
      <c r="P17" s="28"/>
    </row>
    <row r="18" spans="1:16" s="4" customFormat="1" ht="30" customHeight="1" x14ac:dyDescent="0.25">
      <c r="A18" s="17">
        <f t="shared" si="1"/>
        <v>11</v>
      </c>
      <c r="B18" s="18" t="s">
        <v>624</v>
      </c>
      <c r="C18" s="18" t="s">
        <v>624</v>
      </c>
      <c r="D18" s="19" t="s">
        <v>351</v>
      </c>
      <c r="E18" s="20"/>
      <c r="F18" s="21" t="s">
        <v>67</v>
      </c>
      <c r="G18" s="20"/>
      <c r="H18" s="22" t="s">
        <v>317</v>
      </c>
      <c r="I18" s="23" t="s">
        <v>625</v>
      </c>
      <c r="J18" s="23"/>
      <c r="K18" s="26" t="s">
        <v>70</v>
      </c>
      <c r="L18" s="26"/>
      <c r="M18" s="27">
        <v>1</v>
      </c>
      <c r="N18" s="27">
        <f t="shared" si="2"/>
        <v>40000</v>
      </c>
      <c r="O18" s="27" t="s">
        <v>623</v>
      </c>
      <c r="P18" s="28"/>
    </row>
    <row r="19" spans="1:16" s="4" customFormat="1" ht="30" customHeight="1" x14ac:dyDescent="0.25">
      <c r="A19" s="17">
        <f t="shared" si="1"/>
        <v>12</v>
      </c>
      <c r="B19" s="18" t="s">
        <v>626</v>
      </c>
      <c r="C19" s="18" t="s">
        <v>626</v>
      </c>
      <c r="D19" s="19" t="s">
        <v>627</v>
      </c>
      <c r="E19" s="20"/>
      <c r="F19" s="21" t="s">
        <v>67</v>
      </c>
      <c r="G19" s="20"/>
      <c r="H19" s="22" t="s">
        <v>628</v>
      </c>
      <c r="I19" s="23" t="s">
        <v>116</v>
      </c>
      <c r="J19" s="23" t="s">
        <v>105</v>
      </c>
      <c r="K19" s="26" t="s">
        <v>70</v>
      </c>
      <c r="L19" s="26"/>
      <c r="M19" s="27">
        <v>1</v>
      </c>
      <c r="N19" s="27">
        <f t="shared" si="2"/>
        <v>40000</v>
      </c>
      <c r="O19" s="27" t="s">
        <v>623</v>
      </c>
      <c r="P19" s="28"/>
    </row>
    <row r="20" spans="1:16" s="4" customFormat="1" ht="30" customHeight="1" x14ac:dyDescent="0.25">
      <c r="A20" s="17">
        <f t="shared" si="1"/>
        <v>13</v>
      </c>
      <c r="B20" s="18" t="s">
        <v>629</v>
      </c>
      <c r="C20" s="18" t="s">
        <v>629</v>
      </c>
      <c r="D20" s="19" t="s">
        <v>630</v>
      </c>
      <c r="E20" s="20"/>
      <c r="F20" s="21" t="s">
        <v>67</v>
      </c>
      <c r="G20" s="20"/>
      <c r="H20" s="22" t="s">
        <v>628</v>
      </c>
      <c r="I20" s="23" t="s">
        <v>116</v>
      </c>
      <c r="J20" s="23" t="s">
        <v>105</v>
      </c>
      <c r="K20" s="26" t="s">
        <v>70</v>
      </c>
      <c r="L20" s="26"/>
      <c r="M20" s="27">
        <v>1</v>
      </c>
      <c r="N20" s="27">
        <f t="shared" si="2"/>
        <v>40000</v>
      </c>
      <c r="O20" s="27" t="s">
        <v>623</v>
      </c>
      <c r="P20" s="28"/>
    </row>
    <row r="21" spans="1:16" s="4" customFormat="1" ht="30" customHeight="1" x14ac:dyDescent="0.25">
      <c r="A21" s="17">
        <f t="shared" si="1"/>
        <v>14</v>
      </c>
      <c r="B21" s="18" t="s">
        <v>631</v>
      </c>
      <c r="C21" s="18" t="s">
        <v>631</v>
      </c>
      <c r="D21" s="19" t="s">
        <v>632</v>
      </c>
      <c r="E21" s="20"/>
      <c r="F21" s="21" t="s">
        <v>67</v>
      </c>
      <c r="G21" s="20"/>
      <c r="H21" s="22" t="s">
        <v>633</v>
      </c>
      <c r="I21" s="23" t="s">
        <v>69</v>
      </c>
      <c r="J21" s="23"/>
      <c r="K21" s="26" t="s">
        <v>70</v>
      </c>
      <c r="L21" s="26"/>
      <c r="M21" s="27">
        <v>1</v>
      </c>
      <c r="N21" s="27">
        <f t="shared" si="2"/>
        <v>40000</v>
      </c>
      <c r="O21" s="27" t="s">
        <v>623</v>
      </c>
      <c r="P21" s="28"/>
    </row>
    <row r="22" spans="1:16" s="4" customFormat="1" ht="30" customHeight="1" x14ac:dyDescent="0.25">
      <c r="A22" s="17">
        <f t="shared" si="1"/>
        <v>15</v>
      </c>
      <c r="B22" s="18" t="s">
        <v>634</v>
      </c>
      <c r="C22" s="18" t="s">
        <v>634</v>
      </c>
      <c r="D22" s="19" t="s">
        <v>635</v>
      </c>
      <c r="E22" s="20"/>
      <c r="F22" s="21" t="s">
        <v>67</v>
      </c>
      <c r="G22" s="20"/>
      <c r="H22" s="22" t="s">
        <v>628</v>
      </c>
      <c r="I22" s="23" t="s">
        <v>116</v>
      </c>
      <c r="J22" s="23"/>
      <c r="K22" s="26" t="s">
        <v>70</v>
      </c>
      <c r="L22" s="26"/>
      <c r="M22" s="27">
        <v>2</v>
      </c>
      <c r="N22" s="27">
        <f t="shared" si="2"/>
        <v>80000</v>
      </c>
      <c r="O22" s="27" t="s">
        <v>623</v>
      </c>
      <c r="P22" s="28"/>
    </row>
    <row r="23" spans="1:16" s="4" customFormat="1" ht="30" customHeight="1" x14ac:dyDescent="0.25">
      <c r="A23" s="17">
        <f t="shared" si="1"/>
        <v>16</v>
      </c>
      <c r="B23" s="18" t="s">
        <v>636</v>
      </c>
      <c r="C23" s="18" t="s">
        <v>636</v>
      </c>
      <c r="D23" s="19" t="s">
        <v>637</v>
      </c>
      <c r="E23" s="20"/>
      <c r="F23" s="21" t="s">
        <v>67</v>
      </c>
      <c r="G23" s="20"/>
      <c r="H23" s="22" t="s">
        <v>244</v>
      </c>
      <c r="I23" s="23" t="s">
        <v>245</v>
      </c>
      <c r="J23" s="23"/>
      <c r="K23" s="26" t="s">
        <v>70</v>
      </c>
      <c r="L23" s="26"/>
      <c r="M23" s="27">
        <v>1</v>
      </c>
      <c r="N23" s="27">
        <f t="shared" si="2"/>
        <v>40000</v>
      </c>
      <c r="O23" s="27" t="s">
        <v>623</v>
      </c>
      <c r="P23" s="28"/>
    </row>
    <row r="24" spans="1:16" s="4" customFormat="1" ht="30" customHeight="1" x14ac:dyDescent="0.25">
      <c r="A24" s="17">
        <v>13</v>
      </c>
      <c r="B24" s="18" t="s">
        <v>638</v>
      </c>
      <c r="C24" s="18" t="s">
        <v>638</v>
      </c>
      <c r="D24" s="19" t="s">
        <v>639</v>
      </c>
      <c r="E24" s="20"/>
      <c r="F24" s="21" t="s">
        <v>67</v>
      </c>
      <c r="G24" s="20"/>
      <c r="H24" s="22" t="s">
        <v>244</v>
      </c>
      <c r="I24" s="23" t="s">
        <v>245</v>
      </c>
      <c r="J24" s="23"/>
      <c r="K24" s="26" t="s">
        <v>70</v>
      </c>
      <c r="L24" s="26"/>
      <c r="M24" s="27">
        <v>1</v>
      </c>
      <c r="N24" s="27">
        <f t="shared" si="2"/>
        <v>40000</v>
      </c>
      <c r="O24" s="27" t="s">
        <v>623</v>
      </c>
      <c r="P24" s="28"/>
    </row>
    <row r="25" spans="1:16" s="4" customFormat="1" ht="30" customHeight="1" x14ac:dyDescent="0.25">
      <c r="A25" s="17">
        <v>18</v>
      </c>
      <c r="B25" s="18" t="s">
        <v>640</v>
      </c>
      <c r="C25" s="18" t="s">
        <v>640</v>
      </c>
      <c r="D25" s="19" t="s">
        <v>641</v>
      </c>
      <c r="E25" s="20"/>
      <c r="F25" s="21" t="s">
        <v>67</v>
      </c>
      <c r="G25" s="20"/>
      <c r="H25" s="22" t="s">
        <v>642</v>
      </c>
      <c r="I25" s="23" t="s">
        <v>69</v>
      </c>
      <c r="J25" s="23"/>
      <c r="K25" s="26" t="s">
        <v>70</v>
      </c>
      <c r="L25" s="26"/>
      <c r="M25" s="27">
        <v>1</v>
      </c>
      <c r="N25" s="27">
        <f t="shared" si="2"/>
        <v>40000</v>
      </c>
      <c r="O25" s="27" t="s">
        <v>623</v>
      </c>
      <c r="P25" s="28"/>
    </row>
    <row r="26" spans="1:16" s="4" customFormat="1" ht="30" customHeight="1" x14ac:dyDescent="0.25">
      <c r="A26" s="17">
        <v>19</v>
      </c>
      <c r="B26" s="18" t="s">
        <v>643</v>
      </c>
      <c r="C26" s="18" t="s">
        <v>643</v>
      </c>
      <c r="D26" s="19" t="s">
        <v>644</v>
      </c>
      <c r="E26" s="20"/>
      <c r="F26" s="21" t="s">
        <v>67</v>
      </c>
      <c r="G26" s="20"/>
      <c r="H26" s="22" t="s">
        <v>628</v>
      </c>
      <c r="I26" s="23" t="s">
        <v>645</v>
      </c>
      <c r="J26" s="23"/>
      <c r="K26" s="26" t="s">
        <v>70</v>
      </c>
      <c r="L26" s="26"/>
      <c r="M26" s="27">
        <v>1</v>
      </c>
      <c r="N26" s="27">
        <f t="shared" si="2"/>
        <v>40000</v>
      </c>
      <c r="O26" s="27" t="s">
        <v>623</v>
      </c>
      <c r="P26" s="28"/>
    </row>
    <row r="27" spans="1:16" s="4" customFormat="1" ht="30" customHeight="1" x14ac:dyDescent="0.25">
      <c r="A27" s="17">
        <v>20</v>
      </c>
      <c r="B27" s="18" t="s">
        <v>646</v>
      </c>
      <c r="C27" s="18" t="s">
        <v>646</v>
      </c>
      <c r="D27" s="19" t="s">
        <v>647</v>
      </c>
      <c r="E27" s="20"/>
      <c r="F27" s="21" t="s">
        <v>67</v>
      </c>
      <c r="G27" s="20"/>
      <c r="H27" s="22" t="s">
        <v>628</v>
      </c>
      <c r="I27" s="23" t="s">
        <v>648</v>
      </c>
      <c r="J27" s="23"/>
      <c r="K27" s="26" t="s">
        <v>70</v>
      </c>
      <c r="L27" s="26"/>
      <c r="M27" s="27">
        <v>1</v>
      </c>
      <c r="N27" s="27">
        <f t="shared" si="2"/>
        <v>40000</v>
      </c>
      <c r="O27" s="27" t="s">
        <v>623</v>
      </c>
      <c r="P27" s="28"/>
    </row>
    <row r="28" spans="1:16" s="4" customFormat="1" ht="30" customHeight="1" x14ac:dyDescent="0.25">
      <c r="A28" s="17">
        <v>21</v>
      </c>
      <c r="B28" s="18" t="s">
        <v>649</v>
      </c>
      <c r="C28" s="18" t="s">
        <v>649</v>
      </c>
      <c r="D28" s="19" t="s">
        <v>650</v>
      </c>
      <c r="E28" s="20"/>
      <c r="F28" s="21" t="s">
        <v>67</v>
      </c>
      <c r="G28" s="20"/>
      <c r="H28" s="22" t="s">
        <v>642</v>
      </c>
      <c r="I28" s="23" t="s">
        <v>69</v>
      </c>
      <c r="J28" s="23"/>
      <c r="K28" s="26" t="s">
        <v>70</v>
      </c>
      <c r="L28" s="26"/>
      <c r="M28" s="27">
        <v>1</v>
      </c>
      <c r="N28" s="27">
        <f t="shared" ref="N28:N33" si="3">M28*40000</f>
        <v>40000</v>
      </c>
      <c r="O28" s="27" t="s">
        <v>623</v>
      </c>
      <c r="P28" s="28"/>
    </row>
    <row r="29" spans="1:16" s="4" customFormat="1" ht="30" customHeight="1" x14ac:dyDescent="0.25">
      <c r="A29" s="17">
        <v>22</v>
      </c>
      <c r="B29" s="18" t="s">
        <v>651</v>
      </c>
      <c r="C29" s="18" t="s">
        <v>651</v>
      </c>
      <c r="D29" s="19" t="s">
        <v>652</v>
      </c>
      <c r="E29" s="20"/>
      <c r="F29" s="21" t="s">
        <v>67</v>
      </c>
      <c r="G29" s="20"/>
      <c r="H29" s="22" t="s">
        <v>244</v>
      </c>
      <c r="I29" s="23" t="s">
        <v>653</v>
      </c>
      <c r="J29" s="23"/>
      <c r="K29" s="26" t="s">
        <v>70</v>
      </c>
      <c r="L29" s="26"/>
      <c r="M29" s="27">
        <v>2</v>
      </c>
      <c r="N29" s="27">
        <f t="shared" si="3"/>
        <v>80000</v>
      </c>
      <c r="O29" s="27" t="s">
        <v>623</v>
      </c>
      <c r="P29" s="28"/>
    </row>
    <row r="30" spans="1:16" s="4" customFormat="1" ht="30" customHeight="1" x14ac:dyDescent="0.25">
      <c r="A30" s="17">
        <v>23</v>
      </c>
      <c r="B30" s="18" t="s">
        <v>654</v>
      </c>
      <c r="C30" s="18" t="s">
        <v>654</v>
      </c>
      <c r="D30" s="19" t="s">
        <v>655</v>
      </c>
      <c r="E30" s="20"/>
      <c r="F30" s="21" t="s">
        <v>67</v>
      </c>
      <c r="G30" s="20"/>
      <c r="H30" s="22" t="s">
        <v>628</v>
      </c>
      <c r="I30" s="23" t="s">
        <v>656</v>
      </c>
      <c r="J30" s="23"/>
      <c r="K30" s="26" t="s">
        <v>70</v>
      </c>
      <c r="L30" s="26"/>
      <c r="M30" s="27">
        <v>1</v>
      </c>
      <c r="N30" s="27">
        <f t="shared" si="3"/>
        <v>40000</v>
      </c>
      <c r="O30" s="27" t="s">
        <v>623</v>
      </c>
      <c r="P30" s="28"/>
    </row>
    <row r="31" spans="1:16" s="4" customFormat="1" ht="30" customHeight="1" x14ac:dyDescent="0.25">
      <c r="A31" s="17">
        <v>24</v>
      </c>
      <c r="B31" s="18" t="s">
        <v>657</v>
      </c>
      <c r="C31" s="18" t="s">
        <v>657</v>
      </c>
      <c r="D31" s="19" t="s">
        <v>658</v>
      </c>
      <c r="E31" s="20"/>
      <c r="F31" s="21" t="s">
        <v>67</v>
      </c>
      <c r="G31" s="20"/>
      <c r="H31" s="22" t="s">
        <v>244</v>
      </c>
      <c r="I31" s="23" t="s">
        <v>659</v>
      </c>
      <c r="J31" s="23"/>
      <c r="K31" s="26" t="s">
        <v>70</v>
      </c>
      <c r="L31" s="26"/>
      <c r="M31" s="27">
        <v>1</v>
      </c>
      <c r="N31" s="27">
        <f t="shared" si="3"/>
        <v>40000</v>
      </c>
      <c r="O31" s="27" t="s">
        <v>623</v>
      </c>
      <c r="P31" s="28"/>
    </row>
    <row r="32" spans="1:16" s="4" customFormat="1" ht="30" customHeight="1" x14ac:dyDescent="0.25">
      <c r="A32" s="17">
        <v>25</v>
      </c>
      <c r="B32" s="18" t="s">
        <v>660</v>
      </c>
      <c r="C32" s="18" t="s">
        <v>660</v>
      </c>
      <c r="D32" s="19" t="s">
        <v>661</v>
      </c>
      <c r="E32" s="20"/>
      <c r="F32" s="21" t="s">
        <v>67</v>
      </c>
      <c r="G32" s="20"/>
      <c r="H32" s="22" t="s">
        <v>642</v>
      </c>
      <c r="I32" s="23" t="s">
        <v>69</v>
      </c>
      <c r="J32" s="23"/>
      <c r="K32" s="26" t="s">
        <v>70</v>
      </c>
      <c r="L32" s="26"/>
      <c r="M32" s="27">
        <v>2</v>
      </c>
      <c r="N32" s="27">
        <f t="shared" si="3"/>
        <v>80000</v>
      </c>
      <c r="O32" s="27" t="s">
        <v>623</v>
      </c>
      <c r="P32" s="28"/>
    </row>
    <row r="33" spans="1:16" s="4" customFormat="1" ht="30" customHeight="1" x14ac:dyDescent="0.25">
      <c r="A33" s="17">
        <v>26</v>
      </c>
      <c r="B33" s="18" t="s">
        <v>662</v>
      </c>
      <c r="C33" s="18" t="s">
        <v>662</v>
      </c>
      <c r="D33" s="19" t="s">
        <v>663</v>
      </c>
      <c r="E33" s="20"/>
      <c r="F33" s="21" t="s">
        <v>67</v>
      </c>
      <c r="G33" s="20"/>
      <c r="H33" s="22" t="s">
        <v>628</v>
      </c>
      <c r="I33" s="23" t="s">
        <v>533</v>
      </c>
      <c r="J33" s="23"/>
      <c r="K33" s="26" t="s">
        <v>70</v>
      </c>
      <c r="L33" s="26"/>
      <c r="M33" s="27">
        <v>1</v>
      </c>
      <c r="N33" s="27">
        <f t="shared" si="3"/>
        <v>40000</v>
      </c>
      <c r="O33" s="27" t="s">
        <v>623</v>
      </c>
      <c r="P33" s="28"/>
    </row>
    <row r="34" spans="1:16" s="4" customFormat="1" ht="30" customHeight="1" x14ac:dyDescent="0.25">
      <c r="A34" s="17">
        <f>ROW()-7</f>
        <v>27</v>
      </c>
      <c r="B34" s="18"/>
      <c r="C34" s="18"/>
      <c r="D34" s="19"/>
      <c r="E34" s="20"/>
      <c r="F34" s="21"/>
      <c r="G34" s="20"/>
      <c r="H34" s="22"/>
      <c r="I34" s="23"/>
      <c r="J34" s="23"/>
      <c r="K34" s="26"/>
      <c r="L34" s="26"/>
      <c r="M34" s="27"/>
      <c r="N34" s="27"/>
      <c r="O34" s="27"/>
      <c r="P34" s="28"/>
    </row>
  </sheetData>
  <autoFilter ref="A7:P34" xr:uid="{00000000-0009-0000-0000-000006000000}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2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9"/>
  <sheetViews>
    <sheetView topLeftCell="A3" workbookViewId="0">
      <selection activeCell="G21" sqref="G21"/>
    </sheetView>
  </sheetViews>
  <sheetFormatPr defaultColWidth="9" defaultRowHeight="14.4" x14ac:dyDescent="0.25"/>
  <sheetData>
    <row r="1" spans="1:1" x14ac:dyDescent="0.25">
      <c r="A1" s="1" t="s">
        <v>664</v>
      </c>
    </row>
    <row r="2" spans="1:1" x14ac:dyDescent="0.25">
      <c r="A2" s="1" t="s">
        <v>665</v>
      </c>
    </row>
    <row r="3" spans="1:1" x14ac:dyDescent="0.25">
      <c r="A3" s="1" t="s">
        <v>601</v>
      </c>
    </row>
    <row r="4" spans="1:1" x14ac:dyDescent="0.25">
      <c r="A4" s="1" t="s">
        <v>666</v>
      </c>
    </row>
    <row r="5" spans="1:1" x14ac:dyDescent="0.25">
      <c r="A5" s="1" t="s">
        <v>642</v>
      </c>
    </row>
    <row r="6" spans="1:1" x14ac:dyDescent="0.25">
      <c r="A6" s="1" t="s">
        <v>633</v>
      </c>
    </row>
    <row r="7" spans="1:1" x14ac:dyDescent="0.25">
      <c r="A7" s="1" t="s">
        <v>667</v>
      </c>
    </row>
    <row r="8" spans="1:1" x14ac:dyDescent="0.25">
      <c r="A8" s="1" t="s">
        <v>668</v>
      </c>
    </row>
    <row r="9" spans="1:1" x14ac:dyDescent="0.25">
      <c r="A9" s="1" t="s">
        <v>669</v>
      </c>
    </row>
    <row r="10" spans="1:1" x14ac:dyDescent="0.25">
      <c r="A10" s="1" t="s">
        <v>670</v>
      </c>
    </row>
    <row r="11" spans="1:1" x14ac:dyDescent="0.25">
      <c r="A11" s="1" t="s">
        <v>671</v>
      </c>
    </row>
    <row r="12" spans="1:1" x14ac:dyDescent="0.25">
      <c r="A12" s="1" t="s">
        <v>672</v>
      </c>
    </row>
    <row r="13" spans="1:1" x14ac:dyDescent="0.25">
      <c r="A13" s="1" t="s">
        <v>673</v>
      </c>
    </row>
    <row r="14" spans="1:1" x14ac:dyDescent="0.25">
      <c r="A14" s="1" t="s">
        <v>674</v>
      </c>
    </row>
    <row r="15" spans="1:1" x14ac:dyDescent="0.25">
      <c r="A15" s="1" t="s">
        <v>85</v>
      </c>
    </row>
    <row r="16" spans="1:1" x14ac:dyDescent="0.25">
      <c r="A16" s="1" t="s">
        <v>277</v>
      </c>
    </row>
    <row r="17" spans="1:1" x14ac:dyDescent="0.25">
      <c r="A17" s="1" t="s">
        <v>675</v>
      </c>
    </row>
    <row r="18" spans="1:1" x14ac:dyDescent="0.25">
      <c r="A18" s="1" t="s">
        <v>676</v>
      </c>
    </row>
    <row r="19" spans="1:1" x14ac:dyDescent="0.25">
      <c r="A19" s="1" t="s">
        <v>154</v>
      </c>
    </row>
    <row r="20" spans="1:1" x14ac:dyDescent="0.25">
      <c r="A20" s="1" t="s">
        <v>677</v>
      </c>
    </row>
    <row r="21" spans="1:1" x14ac:dyDescent="0.25">
      <c r="A21" s="1" t="s">
        <v>678</v>
      </c>
    </row>
    <row r="22" spans="1:1" x14ac:dyDescent="0.25">
      <c r="A22" s="1" t="s">
        <v>628</v>
      </c>
    </row>
    <row r="23" spans="1:1" x14ac:dyDescent="0.25">
      <c r="A23" s="1" t="s">
        <v>679</v>
      </c>
    </row>
    <row r="24" spans="1:1" x14ac:dyDescent="0.25">
      <c r="A24" s="1" t="s">
        <v>244</v>
      </c>
    </row>
    <row r="25" spans="1:1" x14ac:dyDescent="0.25">
      <c r="A25" s="1" t="s">
        <v>680</v>
      </c>
    </row>
    <row r="26" spans="1:1" x14ac:dyDescent="0.25">
      <c r="A26" s="1" t="s">
        <v>681</v>
      </c>
    </row>
    <row r="27" spans="1:1" x14ac:dyDescent="0.25">
      <c r="A27" s="1" t="s">
        <v>317</v>
      </c>
    </row>
    <row r="28" spans="1:1" x14ac:dyDescent="0.25">
      <c r="A28" s="1" t="s">
        <v>682</v>
      </c>
    </row>
    <row r="29" spans="1:1" x14ac:dyDescent="0.25">
      <c r="A29" s="1" t="s">
        <v>683</v>
      </c>
    </row>
  </sheetData>
  <phoneticPr fontId="32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封面 </vt:lpstr>
      <vt:lpstr>文件修改记录表</vt:lpstr>
      <vt:lpstr>外购件开发申请单</vt:lpstr>
      <vt:lpstr>外购件开发申请单-刘志富开</vt:lpstr>
      <vt:lpstr>Sheet1</vt:lpstr>
      <vt:lpstr>外购件开发申请单-删除</vt:lpstr>
      <vt:lpstr>河北-外购件申请单</vt:lpstr>
      <vt:lpstr>零件类型</vt:lpstr>
      <vt:lpstr>'河北-外购件申请单'!Print_Area</vt:lpstr>
      <vt:lpstr>外购件开发申请单!Print_Area</vt:lpstr>
      <vt:lpstr>'外购件开发申请单-刘志富开'!Print_Area</vt:lpstr>
      <vt:lpstr>'外购件开发申请单-删除'!Print_Area</vt:lpstr>
      <vt:lpstr>'河北-外购件申请单'!Print_Titles</vt:lpstr>
      <vt:lpstr>外购件开发申请单!Print_Titles</vt:lpstr>
      <vt:lpstr>'外购件开发申请单-刘志富开'!Print_Titles</vt:lpstr>
      <vt:lpstr>'外购件开发申请单-删除'!Print_Titles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2022-02-10T08:09:00Z</cp:lastPrinted>
  <dcterms:created xsi:type="dcterms:W3CDTF">2006-09-13T11:21:00Z</dcterms:created>
  <dcterms:modified xsi:type="dcterms:W3CDTF">2022-05-13T03:18:39Z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2958EA705C9F4DE88FED02ED7EF20B12</vt:lpwstr>
  </property>
</Properties>
</file>