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125" windowHeight="12540"/>
  </bookViews>
  <sheets>
    <sheet name="H6 右线束合件（5W) " sheetId="1" r:id="rId1"/>
  </sheets>
  <definedNames>
    <definedName name="_xlnm.Print_Area" localSheetId="0">'H6 右线束合件（5W) '!$A$1:$K$48</definedName>
  </definedNames>
  <calcPr calcId="145621"/>
</workbook>
</file>

<file path=xl/calcChain.xml><?xml version="1.0" encoding="utf-8"?>
<calcChain xmlns="http://schemas.openxmlformats.org/spreadsheetml/2006/main">
  <c r="K27" i="1" l="1"/>
  <c r="K14" i="1"/>
  <c r="K15" i="1"/>
  <c r="K16" i="1"/>
  <c r="K17" i="1"/>
  <c r="K18" i="1"/>
  <c r="K19" i="1"/>
  <c r="K21" i="1"/>
  <c r="K22" i="1"/>
  <c r="K23" i="1"/>
  <c r="K24" i="1"/>
  <c r="K25" i="1"/>
  <c r="K26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5" i="1"/>
  <c r="K6" i="1"/>
  <c r="K7" i="1"/>
  <c r="K8" i="1"/>
  <c r="K9" i="1"/>
  <c r="K10" i="1"/>
  <c r="K11" i="1"/>
  <c r="K12" i="1"/>
  <c r="K4" i="1"/>
  <c r="J39" i="1"/>
  <c r="J27" i="1"/>
  <c r="J19" i="1"/>
  <c r="J12" i="1"/>
  <c r="H38" i="1"/>
  <c r="H37" i="1"/>
  <c r="H36" i="1"/>
  <c r="H35" i="1"/>
  <c r="H34" i="1"/>
  <c r="H33" i="1"/>
  <c r="H32" i="1"/>
  <c r="H31" i="1"/>
  <c r="H30" i="1"/>
  <c r="H39" i="1" s="1"/>
  <c r="H29" i="1"/>
  <c r="H26" i="1"/>
  <c r="H25" i="1"/>
  <c r="H24" i="1"/>
  <c r="H23" i="1"/>
  <c r="H22" i="1"/>
  <c r="H21" i="1"/>
  <c r="H27" i="1" s="1"/>
  <c r="H18" i="1"/>
  <c r="H17" i="1"/>
  <c r="H16" i="1"/>
  <c r="H15" i="1"/>
  <c r="H14" i="1"/>
  <c r="H19" i="1" s="1"/>
  <c r="H11" i="1"/>
  <c r="H10" i="1"/>
  <c r="H9" i="1"/>
  <c r="H8" i="1"/>
  <c r="H7" i="1"/>
  <c r="H6" i="1"/>
  <c r="H5" i="1"/>
  <c r="H4" i="1"/>
  <c r="H12" i="1" s="1"/>
  <c r="H42" i="1" l="1"/>
  <c r="H43" i="1" s="1"/>
  <c r="H45" i="1" s="1"/>
  <c r="H40" i="1"/>
  <c r="H46" i="1" l="1"/>
  <c r="H47" i="1" s="1"/>
</calcChain>
</file>

<file path=xl/sharedStrings.xml><?xml version="1.0" encoding="utf-8"?>
<sst xmlns="http://schemas.openxmlformats.org/spreadsheetml/2006/main" count="112" uniqueCount="76">
  <si>
    <t>远东嘉烨沧州科技有限公司</t>
  </si>
  <si>
    <t>成本类别</t>
  </si>
  <si>
    <t>客户：光华荣昌</t>
  </si>
  <si>
    <t xml:space="preserve">规格：H6 左线束合件（5W) </t>
  </si>
  <si>
    <t xml:space="preserve">料号:REM0010168
</t>
  </si>
  <si>
    <t>连接器成本</t>
  </si>
  <si>
    <t>序号</t>
  </si>
  <si>
    <t>料号</t>
  </si>
  <si>
    <t>描述</t>
  </si>
  <si>
    <t>用量</t>
  </si>
  <si>
    <t>单位</t>
  </si>
  <si>
    <t>单价</t>
  </si>
  <si>
    <t>合计</t>
  </si>
  <si>
    <t>1-967616-1</t>
  </si>
  <si>
    <t>线束合件插接器</t>
  </si>
  <si>
    <t>PCS</t>
  </si>
  <si>
    <t>5-965906-1</t>
  </si>
  <si>
    <t>线束合件插接器端子</t>
  </si>
  <si>
    <t>967067-1</t>
  </si>
  <si>
    <t>防水塞</t>
  </si>
  <si>
    <t>963531-1</t>
  </si>
  <si>
    <t>盲堵</t>
  </si>
  <si>
    <t>187（4.8）-0.5插簧</t>
  </si>
  <si>
    <t>发热片端子</t>
  </si>
  <si>
    <t>发热片端子壳</t>
  </si>
  <si>
    <t>170801-4</t>
  </si>
  <si>
    <t>主镜机芯连接器</t>
  </si>
  <si>
    <t>170015-1</t>
  </si>
  <si>
    <t>主镜机芯连接器端子</t>
  </si>
  <si>
    <t>连接器成本总计</t>
  </si>
  <si>
    <t>电线成本</t>
  </si>
  <si>
    <t>线号</t>
  </si>
  <si>
    <t xml:space="preserve">截面(mm²) </t>
  </si>
  <si>
    <t>颜色</t>
  </si>
  <si>
    <t>长度（mm)</t>
  </si>
  <si>
    <t>Br</t>
  </si>
  <si>
    <t>RB</t>
  </si>
  <si>
    <t>L</t>
  </si>
  <si>
    <t>G</t>
  </si>
  <si>
    <t>W</t>
  </si>
  <si>
    <t>SUM</t>
  </si>
  <si>
    <t>辅材成本</t>
  </si>
  <si>
    <t>绒布胶布W=19mm</t>
  </si>
  <si>
    <t>卷</t>
  </si>
  <si>
    <t>标签</t>
  </si>
  <si>
    <t>热缩套管 Ф4 L=20mm</t>
  </si>
  <si>
    <t>美纹胶带</t>
  </si>
  <si>
    <t>包装袋</t>
  </si>
  <si>
    <t>纸箱</t>
  </si>
  <si>
    <t>辅材成本总计</t>
  </si>
  <si>
    <t>制造成本</t>
  </si>
  <si>
    <t>工序描述</t>
  </si>
  <si>
    <t>工时</t>
  </si>
  <si>
    <t>工时成本</t>
  </si>
  <si>
    <t>裁线去皮</t>
  </si>
  <si>
    <t>S</t>
  </si>
  <si>
    <t>端子压接</t>
  </si>
  <si>
    <t>裁PVC 套管</t>
  </si>
  <si>
    <t>打印贴标签</t>
  </si>
  <si>
    <t>绒布胶布包缠</t>
  </si>
  <si>
    <t>贴标签</t>
  </si>
  <si>
    <t>连接器组装</t>
  </si>
  <si>
    <t>测试</t>
  </si>
  <si>
    <t>电线打卷</t>
  </si>
  <si>
    <t>包装</t>
  </si>
  <si>
    <t>加工成本（未税）</t>
  </si>
  <si>
    <t>管理成本</t>
  </si>
  <si>
    <t>运费</t>
  </si>
  <si>
    <t>固定成本</t>
  </si>
  <si>
    <t>总成本</t>
  </si>
  <si>
    <t>利润</t>
  </si>
  <si>
    <t>不含税价格</t>
  </si>
  <si>
    <t>税金</t>
  </si>
  <si>
    <t>出厂价格（含税）</t>
  </si>
  <si>
    <r>
      <t>2</t>
    </r>
    <r>
      <rPr>
        <sz val="11"/>
        <color indexed="8"/>
        <rFont val="宋体"/>
        <family val="3"/>
        <charset val="134"/>
      </rPr>
      <t>022价格</t>
    </r>
    <phoneticPr fontId="13" type="noConversion"/>
  </si>
  <si>
    <t>差额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</si>
</sst>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0_);[Red]\(0\)"/>
    <numFmt numFmtId="178" formatCode="0.0_);[Red]\(0.0\)"/>
    <numFmt numFmtId="179" formatCode="0.00_ "/>
  </numFmts>
  <fonts count="17">
    <font>
      <sz val="11"/>
      <color indexed="8"/>
      <name val="宋体"/>
      <charset val="134"/>
    </font>
    <font>
      <b/>
      <sz val="24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0070C0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2"/>
      <name val="新細明體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105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left" vertical="center"/>
    </xf>
    <xf numFmtId="176" fontId="5" fillId="0" borderId="11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1" fontId="2" fillId="0" borderId="14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6" fontId="8" fillId="0" borderId="14" xfId="0" applyNumberFormat="1" applyFont="1" applyFill="1" applyBorder="1" applyAlignment="1">
      <alignment horizontal="left" vertical="center"/>
    </xf>
    <xf numFmtId="1" fontId="7" fillId="0" borderId="14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left" vertical="center"/>
    </xf>
    <xf numFmtId="176" fontId="6" fillId="0" borderId="11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left" vertical="center" wrapText="1"/>
    </xf>
    <xf numFmtId="176" fontId="6" fillId="0" borderId="14" xfId="0" applyNumberFormat="1" applyFont="1" applyFill="1" applyBorder="1" applyAlignment="1">
      <alignment horizontal="left" vertical="center"/>
    </xf>
    <xf numFmtId="49" fontId="6" fillId="0" borderId="14" xfId="0" applyNumberFormat="1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/>
    </xf>
    <xf numFmtId="176" fontId="6" fillId="0" borderId="11" xfId="0" applyNumberFormat="1" applyFont="1" applyFill="1" applyBorder="1" applyAlignment="1">
      <alignment horizontal="left" vertical="center" wrapText="1"/>
    </xf>
    <xf numFmtId="176" fontId="6" fillId="0" borderId="11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/>
    </xf>
    <xf numFmtId="177" fontId="6" fillId="0" borderId="14" xfId="0" applyNumberFormat="1" applyFont="1" applyFill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 wrapText="1"/>
    </xf>
    <xf numFmtId="176" fontId="4" fillId="0" borderId="28" xfId="0" applyNumberFormat="1" applyFont="1" applyFill="1" applyBorder="1" applyAlignment="1">
      <alignment horizontal="left" vertical="top" wrapText="1"/>
    </xf>
    <xf numFmtId="176" fontId="4" fillId="0" borderId="29" xfId="0" applyNumberFormat="1" applyFont="1" applyFill="1" applyBorder="1" applyAlignment="1">
      <alignment horizontal="left" vertical="top" wrapText="1"/>
    </xf>
    <xf numFmtId="176" fontId="4" fillId="0" borderId="15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wrapText="1"/>
    </xf>
    <xf numFmtId="0" fontId="14" fillId="0" borderId="14" xfId="0" applyFont="1" applyFill="1" applyBorder="1" applyAlignment="1">
      <alignment horizontal="center" vertical="center"/>
    </xf>
    <xf numFmtId="0" fontId="15" fillId="0" borderId="14" xfId="0" applyNumberFormat="1" applyFont="1" applyFill="1" applyBorder="1" applyAlignment="1">
      <alignment horizontal="center"/>
    </xf>
    <xf numFmtId="176" fontId="15" fillId="0" borderId="14" xfId="0" applyNumberFormat="1" applyFont="1" applyFill="1" applyBorder="1" applyAlignment="1">
      <alignment horizontal="center" vertical="center" wrapText="1"/>
    </xf>
    <xf numFmtId="176" fontId="5" fillId="0" borderId="14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0" fontId="0" fillId="0" borderId="14" xfId="0" applyFill="1" applyBorder="1" applyAlignment="1"/>
    <xf numFmtId="176" fontId="6" fillId="3" borderId="14" xfId="0" applyNumberFormat="1" applyFont="1" applyFill="1" applyBorder="1" applyAlignment="1">
      <alignment horizontal="center" vertical="center"/>
    </xf>
    <xf numFmtId="2" fontId="9" fillId="0" borderId="14" xfId="0" applyNumberFormat="1" applyFont="1" applyFill="1" applyBorder="1" applyAlignment="1">
      <alignment horizontal="center" vertical="center"/>
    </xf>
    <xf numFmtId="2" fontId="14" fillId="0" borderId="14" xfId="0" applyNumberFormat="1" applyFont="1" applyFill="1" applyBorder="1" applyAlignment="1">
      <alignment horizontal="center" vertical="center"/>
    </xf>
    <xf numFmtId="2" fontId="2" fillId="3" borderId="14" xfId="0" applyNumberFormat="1" applyFont="1" applyFill="1" applyBorder="1" applyAlignment="1">
      <alignment horizontal="center" vertical="center"/>
    </xf>
    <xf numFmtId="2" fontId="0" fillId="0" borderId="14" xfId="0" applyNumberFormat="1" applyFill="1" applyBorder="1" applyAlignment="1"/>
    <xf numFmtId="176" fontId="6" fillId="0" borderId="14" xfId="0" applyNumberFormat="1" applyFont="1" applyFill="1" applyBorder="1" applyAlignment="1">
      <alignment horizontal="center"/>
    </xf>
    <xf numFmtId="176" fontId="15" fillId="0" borderId="14" xfId="0" applyNumberFormat="1" applyFont="1" applyFill="1" applyBorder="1" applyAlignment="1">
      <alignment horizontal="center"/>
    </xf>
    <xf numFmtId="176" fontId="0" fillId="0" borderId="14" xfId="0" applyNumberFormat="1" applyFill="1" applyBorder="1" applyAlignment="1"/>
    <xf numFmtId="176" fontId="4" fillId="0" borderId="14" xfId="0" applyNumberFormat="1" applyFont="1" applyFill="1" applyBorder="1" applyAlignment="1">
      <alignment horizontal="center"/>
    </xf>
    <xf numFmtId="176" fontId="4" fillId="0" borderId="14" xfId="0" applyNumberFormat="1" applyFont="1" applyFill="1" applyBorder="1" applyAlignment="1">
      <alignment horizontal="center" vertical="center" wrapText="1"/>
    </xf>
    <xf numFmtId="178" fontId="4" fillId="0" borderId="14" xfId="0" applyNumberFormat="1" applyFont="1" applyFill="1" applyBorder="1" applyAlignment="1">
      <alignment horizontal="center"/>
    </xf>
    <xf numFmtId="179" fontId="0" fillId="0" borderId="0" xfId="0" applyNumberFormat="1" applyFill="1" applyBorder="1" applyAlignment="1"/>
    <xf numFmtId="0" fontId="0" fillId="0" borderId="13" xfId="0" applyFill="1" applyBorder="1" applyAlignment="1"/>
    <xf numFmtId="0" fontId="16" fillId="0" borderId="14" xfId="0" applyNumberFormat="1" applyFont="1" applyFill="1" applyBorder="1" applyAlignment="1">
      <alignment horizontal="center" vertical="center"/>
    </xf>
    <xf numFmtId="179" fontId="0" fillId="0" borderId="14" xfId="0" applyNumberFormat="1" applyFill="1" applyBorder="1" applyAlignment="1"/>
    <xf numFmtId="0" fontId="0" fillId="0" borderId="32" xfId="0" applyFill="1" applyBorder="1" applyAlignment="1"/>
    <xf numFmtId="0" fontId="12" fillId="0" borderId="25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76" fontId="4" fillId="0" borderId="26" xfId="1" applyNumberFormat="1" applyFont="1" applyFill="1" applyBorder="1" applyAlignment="1">
      <alignment horizontal="center" vertical="center"/>
    </xf>
    <xf numFmtId="176" fontId="4" fillId="0" borderId="30" xfId="1" applyNumberFormat="1" applyFont="1" applyFill="1" applyBorder="1" applyAlignment="1">
      <alignment horizontal="center" vertical="center"/>
    </xf>
    <xf numFmtId="176" fontId="4" fillId="0" borderId="31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left"/>
    </xf>
    <xf numFmtId="0" fontId="10" fillId="0" borderId="29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left"/>
    </xf>
    <xf numFmtId="176" fontId="4" fillId="0" borderId="28" xfId="0" applyNumberFormat="1" applyFont="1" applyFill="1" applyBorder="1" applyAlignment="1">
      <alignment horizontal="left" vertical="top" wrapText="1"/>
    </xf>
    <xf numFmtId="176" fontId="4" fillId="0" borderId="29" xfId="0" applyNumberFormat="1" applyFont="1" applyFill="1" applyBorder="1" applyAlignment="1">
      <alignment horizontal="left" vertical="top" wrapText="1"/>
    </xf>
    <xf numFmtId="176" fontId="4" fillId="0" borderId="15" xfId="0" applyNumberFormat="1" applyFont="1" applyFill="1" applyBorder="1" applyAlignment="1">
      <alignment horizontal="left" vertical="top" wrapText="1"/>
    </xf>
    <xf numFmtId="176" fontId="4" fillId="0" borderId="21" xfId="0" applyNumberFormat="1" applyFont="1" applyFill="1" applyBorder="1" applyAlignment="1">
      <alignment horizontal="left" wrapText="1"/>
    </xf>
    <xf numFmtId="176" fontId="4" fillId="0" borderId="14" xfId="0" applyNumberFormat="1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vertical="center"/>
    </xf>
    <xf numFmtId="176" fontId="6" fillId="0" borderId="18" xfId="0" applyNumberFormat="1" applyFont="1" applyFill="1" applyBorder="1" applyAlignment="1">
      <alignment horizontal="left" vertical="center"/>
    </xf>
    <xf numFmtId="176" fontId="6" fillId="0" borderId="19" xfId="0" applyNumberFormat="1" applyFont="1" applyFill="1" applyBorder="1" applyAlignment="1">
      <alignment horizontal="left" vertical="center"/>
    </xf>
    <xf numFmtId="176" fontId="4" fillId="0" borderId="17" xfId="0" applyNumberFormat="1" applyFont="1" applyFill="1" applyBorder="1" applyAlignment="1">
      <alignment horizontal="left" vertical="top" wrapText="1"/>
    </xf>
    <xf numFmtId="176" fontId="4" fillId="0" borderId="18" xfId="0" applyNumberFormat="1" applyFont="1" applyFill="1" applyBorder="1" applyAlignment="1">
      <alignment horizontal="left" vertical="top" wrapText="1"/>
    </xf>
    <xf numFmtId="176" fontId="4" fillId="0" borderId="19" xfId="0" applyNumberFormat="1" applyFont="1" applyFill="1" applyBorder="1" applyAlignment="1">
      <alignment horizontal="left" vertical="top" wrapText="1"/>
    </xf>
    <xf numFmtId="0" fontId="10" fillId="0" borderId="27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left"/>
    </xf>
    <xf numFmtId="0" fontId="10" fillId="0" borderId="21" xfId="0" applyFont="1" applyFill="1" applyBorder="1" applyAlignment="1">
      <alignment horizontal="left"/>
    </xf>
    <xf numFmtId="0" fontId="10" fillId="0" borderId="14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76" fontId="3" fillId="2" borderId="5" xfId="0" applyNumberFormat="1" applyFont="1" applyFill="1" applyBorder="1" applyAlignment="1">
      <alignment horizontal="left" vertical="center"/>
    </xf>
    <xf numFmtId="176" fontId="3" fillId="2" borderId="6" xfId="0" applyNumberFormat="1" applyFont="1" applyFill="1" applyBorder="1" applyAlignment="1">
      <alignment horizontal="left" vertical="center"/>
    </xf>
    <xf numFmtId="176" fontId="4" fillId="2" borderId="7" xfId="0" applyNumberFormat="1" applyFont="1" applyFill="1" applyBorder="1" applyAlignment="1">
      <alignment horizontal="left" vertical="center"/>
    </xf>
    <xf numFmtId="176" fontId="4" fillId="2" borderId="5" xfId="0" applyNumberFormat="1" applyFont="1" applyFill="1" applyBorder="1" applyAlignment="1">
      <alignment horizontal="left" vertical="center" wrapText="1"/>
    </xf>
    <xf numFmtId="176" fontId="4" fillId="2" borderId="8" xfId="0" applyNumberFormat="1" applyFont="1" applyFill="1" applyBorder="1" applyAlignment="1">
      <alignment horizontal="left" vertical="center"/>
    </xf>
    <xf numFmtId="176" fontId="4" fillId="2" borderId="9" xfId="0" applyNumberFormat="1" applyFont="1" applyFill="1" applyBorder="1" applyAlignment="1">
      <alignment horizontal="left" vertical="center"/>
    </xf>
    <xf numFmtId="0" fontId="6" fillId="0" borderId="17" xfId="0" applyNumberFormat="1" applyFont="1" applyFill="1" applyBorder="1" applyAlignment="1">
      <alignment horizontal="left" vertical="center"/>
    </xf>
    <xf numFmtId="0" fontId="6" fillId="0" borderId="18" xfId="0" applyNumberFormat="1" applyFont="1" applyFill="1" applyBorder="1" applyAlignment="1">
      <alignment horizontal="left" vertical="center"/>
    </xf>
    <xf numFmtId="0" fontId="6" fillId="0" borderId="19" xfId="0" applyNumberFormat="1" applyFont="1" applyFill="1" applyBorder="1" applyAlignment="1">
      <alignment horizontal="left" vertical="center"/>
    </xf>
  </cellXfs>
  <cellStyles count="2">
    <cellStyle name="常规" xfId="0" builtinId="0"/>
    <cellStyle name="常规_B047477R成本分析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FB48"/>
  <sheetViews>
    <sheetView tabSelected="1" workbookViewId="0">
      <selection activeCell="L16" sqref="L16"/>
    </sheetView>
  </sheetViews>
  <sheetFormatPr defaultColWidth="9" defaultRowHeight="13.5"/>
  <cols>
    <col min="1" max="1" width="6.375" style="2" customWidth="1"/>
    <col min="2" max="2" width="8.875" style="3"/>
    <col min="3" max="3" width="16.375" style="4" customWidth="1"/>
    <col min="4" max="4" width="19.375" style="2" customWidth="1"/>
    <col min="5" max="5" width="8.25" style="3" customWidth="1"/>
    <col min="6" max="8" width="9.625" style="3" customWidth="1"/>
    <col min="9" max="9" width="9" style="1" customWidth="1"/>
    <col min="10" max="11" width="8.875" style="1"/>
    <col min="12" max="12" width="47.5" style="1" customWidth="1"/>
    <col min="13" max="20" width="8.875" style="1"/>
    <col min="21" max="16382" width="9" style="2"/>
  </cols>
  <sheetData>
    <row r="1" spans="1:12" ht="28.15" customHeight="1">
      <c r="A1" s="93" t="s">
        <v>0</v>
      </c>
      <c r="B1" s="94"/>
      <c r="C1" s="94"/>
      <c r="D1" s="94"/>
      <c r="E1" s="94"/>
      <c r="F1" s="94"/>
      <c r="G1" s="94"/>
      <c r="H1" s="95"/>
    </row>
    <row r="2" spans="1:12" ht="27.6" customHeight="1" thickBot="1">
      <c r="A2" s="5" t="s">
        <v>1</v>
      </c>
      <c r="B2" s="96" t="s">
        <v>2</v>
      </c>
      <c r="C2" s="97"/>
      <c r="D2" s="98" t="s">
        <v>3</v>
      </c>
      <c r="E2" s="98"/>
      <c r="F2" s="99" t="s">
        <v>4</v>
      </c>
      <c r="G2" s="100"/>
      <c r="H2" s="101"/>
      <c r="I2" s="60" t="s">
        <v>74</v>
      </c>
      <c r="J2" s="61"/>
      <c r="L2" s="37"/>
    </row>
    <row r="3" spans="1:12" s="1" customFormat="1" ht="21" customHeight="1">
      <c r="A3" s="65" t="s">
        <v>5</v>
      </c>
      <c r="B3" s="6" t="s">
        <v>6</v>
      </c>
      <c r="C3" s="7" t="s">
        <v>7</v>
      </c>
      <c r="D3" s="8" t="s">
        <v>8</v>
      </c>
      <c r="E3" s="6" t="s">
        <v>9</v>
      </c>
      <c r="F3" s="8" t="s">
        <v>10</v>
      </c>
      <c r="G3" s="6" t="s">
        <v>11</v>
      </c>
      <c r="H3" s="41" t="s">
        <v>12</v>
      </c>
      <c r="I3" s="31" t="s">
        <v>11</v>
      </c>
      <c r="J3" s="41" t="s">
        <v>12</v>
      </c>
      <c r="K3" s="57" t="s">
        <v>75</v>
      </c>
    </row>
    <row r="4" spans="1:12" s="1" customFormat="1" ht="13.5" customHeight="1">
      <c r="A4" s="66"/>
      <c r="B4" s="9">
        <v>1</v>
      </c>
      <c r="C4" s="10" t="s">
        <v>13</v>
      </c>
      <c r="D4" s="10" t="s">
        <v>14</v>
      </c>
      <c r="E4" s="11">
        <v>1</v>
      </c>
      <c r="F4" s="12" t="s">
        <v>15</v>
      </c>
      <c r="G4" s="9">
        <v>2.97</v>
      </c>
      <c r="H4" s="42">
        <f t="shared" ref="H4:H11" si="0">E4*G4</f>
        <v>2.97</v>
      </c>
      <c r="I4" s="43">
        <v>6</v>
      </c>
      <c r="J4" s="43">
        <v>6</v>
      </c>
      <c r="K4" s="58">
        <f>J4-H4</f>
        <v>3.03</v>
      </c>
    </row>
    <row r="5" spans="1:12" s="1" customFormat="1" ht="13.5" customHeight="1">
      <c r="A5" s="66"/>
      <c r="B5" s="9">
        <v>2</v>
      </c>
      <c r="C5" s="13" t="s">
        <v>16</v>
      </c>
      <c r="D5" s="10" t="s">
        <v>17</v>
      </c>
      <c r="E5" s="11">
        <v>5</v>
      </c>
      <c r="F5" s="12" t="s">
        <v>15</v>
      </c>
      <c r="G5" s="9">
        <v>0.16500000000000001</v>
      </c>
      <c r="H5" s="42">
        <f t="shared" si="0"/>
        <v>0.82500000000000007</v>
      </c>
      <c r="I5" s="43">
        <v>0.25</v>
      </c>
      <c r="J5" s="43">
        <v>1.25</v>
      </c>
      <c r="K5" s="58">
        <f t="shared" ref="K5:K47" si="1">J5-H5</f>
        <v>0.42499999999999993</v>
      </c>
    </row>
    <row r="6" spans="1:12" s="1" customFormat="1" ht="13.5" customHeight="1">
      <c r="A6" s="66"/>
      <c r="B6" s="9">
        <v>3</v>
      </c>
      <c r="C6" s="10" t="s">
        <v>18</v>
      </c>
      <c r="D6" s="10" t="s">
        <v>19</v>
      </c>
      <c r="E6" s="14">
        <v>5</v>
      </c>
      <c r="F6" s="12" t="s">
        <v>15</v>
      </c>
      <c r="G6" s="9">
        <v>0.1</v>
      </c>
      <c r="H6" s="42">
        <f t="shared" si="0"/>
        <v>0.5</v>
      </c>
      <c r="I6" s="43">
        <v>0.1</v>
      </c>
      <c r="J6" s="43">
        <v>0.5</v>
      </c>
      <c r="K6" s="58">
        <f t="shared" si="1"/>
        <v>0</v>
      </c>
    </row>
    <row r="7" spans="1:12" s="1" customFormat="1" ht="13.5" customHeight="1">
      <c r="A7" s="66"/>
      <c r="B7" s="15">
        <v>4</v>
      </c>
      <c r="C7" s="10" t="s">
        <v>20</v>
      </c>
      <c r="D7" s="10" t="s">
        <v>21</v>
      </c>
      <c r="E7" s="14">
        <v>1</v>
      </c>
      <c r="F7" s="12" t="s">
        <v>15</v>
      </c>
      <c r="G7" s="9">
        <v>8.2000000000000003E-2</v>
      </c>
      <c r="H7" s="42">
        <f t="shared" si="0"/>
        <v>8.2000000000000003E-2</v>
      </c>
      <c r="I7" s="43">
        <v>0.15</v>
      </c>
      <c r="J7" s="43">
        <v>0.15</v>
      </c>
      <c r="K7" s="58">
        <f t="shared" si="1"/>
        <v>6.7999999999999991E-2</v>
      </c>
    </row>
    <row r="8" spans="1:12" s="1" customFormat="1" ht="13.5" customHeight="1">
      <c r="A8" s="66"/>
      <c r="B8" s="15">
        <v>5</v>
      </c>
      <c r="C8" s="10" t="s">
        <v>22</v>
      </c>
      <c r="D8" s="10" t="s">
        <v>23</v>
      </c>
      <c r="E8" s="14">
        <v>4</v>
      </c>
      <c r="F8" s="12" t="s">
        <v>15</v>
      </c>
      <c r="G8" s="15">
        <v>0.1</v>
      </c>
      <c r="H8" s="42">
        <f t="shared" si="0"/>
        <v>0.4</v>
      </c>
      <c r="I8" s="43">
        <v>0.1</v>
      </c>
      <c r="J8" s="43">
        <v>0.4</v>
      </c>
      <c r="K8" s="58">
        <f t="shared" si="1"/>
        <v>0</v>
      </c>
    </row>
    <row r="9" spans="1:12" s="1" customFormat="1" ht="13.5" customHeight="1">
      <c r="A9" s="66"/>
      <c r="B9" s="15">
        <v>6</v>
      </c>
      <c r="C9" s="10"/>
      <c r="D9" s="10" t="s">
        <v>24</v>
      </c>
      <c r="E9" s="14">
        <v>4</v>
      </c>
      <c r="F9" s="12" t="s">
        <v>15</v>
      </c>
      <c r="G9" s="15">
        <v>0.1</v>
      </c>
      <c r="H9" s="42">
        <f t="shared" si="0"/>
        <v>0.4</v>
      </c>
      <c r="I9" s="43">
        <v>0.06</v>
      </c>
      <c r="J9" s="43">
        <v>0.24</v>
      </c>
      <c r="K9" s="58">
        <f t="shared" si="1"/>
        <v>-0.16000000000000003</v>
      </c>
    </row>
    <row r="10" spans="1:12" s="1" customFormat="1" ht="13.5" customHeight="1">
      <c r="A10" s="66"/>
      <c r="B10" s="15">
        <v>7</v>
      </c>
      <c r="C10" s="10" t="s">
        <v>25</v>
      </c>
      <c r="D10" s="10" t="s">
        <v>26</v>
      </c>
      <c r="E10" s="14">
        <v>1</v>
      </c>
      <c r="F10" s="12" t="s">
        <v>15</v>
      </c>
      <c r="G10" s="15">
        <v>1.88</v>
      </c>
      <c r="H10" s="42">
        <f t="shared" si="0"/>
        <v>1.88</v>
      </c>
      <c r="I10" s="43">
        <v>1.88</v>
      </c>
      <c r="J10" s="43">
        <v>1.88</v>
      </c>
      <c r="K10" s="58">
        <f t="shared" si="1"/>
        <v>0</v>
      </c>
    </row>
    <row r="11" spans="1:12" s="1" customFormat="1" ht="13.9" customHeight="1">
      <c r="A11" s="66"/>
      <c r="B11" s="15">
        <v>8</v>
      </c>
      <c r="C11" s="16" t="s">
        <v>27</v>
      </c>
      <c r="D11" s="10" t="s">
        <v>28</v>
      </c>
      <c r="E11" s="14">
        <v>4</v>
      </c>
      <c r="F11" s="12" t="s">
        <v>15</v>
      </c>
      <c r="G11" s="17">
        <v>0.157</v>
      </c>
      <c r="H11" s="42">
        <f t="shared" si="0"/>
        <v>0.628</v>
      </c>
      <c r="I11" s="43">
        <v>0.157</v>
      </c>
      <c r="J11" s="43">
        <v>0.628</v>
      </c>
      <c r="K11" s="58">
        <f t="shared" si="1"/>
        <v>0</v>
      </c>
    </row>
    <row r="12" spans="1:12" s="1" customFormat="1" ht="13.5" customHeight="1" thickBot="1">
      <c r="A12" s="67"/>
      <c r="B12" s="102" t="s">
        <v>29</v>
      </c>
      <c r="C12" s="103"/>
      <c r="D12" s="103"/>
      <c r="E12" s="103"/>
      <c r="F12" s="103"/>
      <c r="G12" s="104"/>
      <c r="H12" s="44">
        <f>SUM(H4:H11)</f>
        <v>7.6850000000000005</v>
      </c>
      <c r="I12" s="43"/>
      <c r="J12" s="43">
        <f>SUM(J4:J11)</f>
        <v>11.048000000000002</v>
      </c>
      <c r="K12" s="58">
        <f t="shared" si="1"/>
        <v>3.3630000000000013</v>
      </c>
    </row>
    <row r="13" spans="1:12" s="1" customFormat="1" ht="13.5" customHeight="1">
      <c r="A13" s="68" t="s">
        <v>30</v>
      </c>
      <c r="B13" s="18" t="s">
        <v>6</v>
      </c>
      <c r="C13" s="19" t="s">
        <v>31</v>
      </c>
      <c r="D13" s="20" t="s">
        <v>32</v>
      </c>
      <c r="E13" s="19" t="s">
        <v>33</v>
      </c>
      <c r="F13" s="21" t="s">
        <v>34</v>
      </c>
      <c r="G13" s="19" t="s">
        <v>11</v>
      </c>
      <c r="H13" s="45" t="s">
        <v>12</v>
      </c>
      <c r="I13" s="59"/>
      <c r="J13" s="59"/>
      <c r="K13" s="55"/>
    </row>
    <row r="14" spans="1:12" s="1" customFormat="1" ht="13.5" customHeight="1">
      <c r="A14" s="69"/>
      <c r="B14" s="15">
        <v>1</v>
      </c>
      <c r="C14" s="22"/>
      <c r="D14" s="23">
        <v>0.75</v>
      </c>
      <c r="E14" s="22" t="s">
        <v>35</v>
      </c>
      <c r="F14" s="22">
        <v>1105</v>
      </c>
      <c r="G14" s="22">
        <v>0.7</v>
      </c>
      <c r="H14" s="42">
        <f t="shared" ref="H14:H18" si="2">F14*G14/1000</f>
        <v>0.77349999999999997</v>
      </c>
      <c r="I14" s="38">
        <v>0.8</v>
      </c>
      <c r="J14" s="46">
        <v>0.88400000000000001</v>
      </c>
      <c r="K14" s="58">
        <f t="shared" si="1"/>
        <v>0.11050000000000004</v>
      </c>
    </row>
    <row r="15" spans="1:12" s="1" customFormat="1" ht="13.5" customHeight="1">
      <c r="A15" s="69"/>
      <c r="B15" s="15">
        <v>2</v>
      </c>
      <c r="C15" s="22"/>
      <c r="D15" s="23">
        <v>0.75</v>
      </c>
      <c r="E15" s="22" t="s">
        <v>36</v>
      </c>
      <c r="F15" s="22">
        <v>1105</v>
      </c>
      <c r="G15" s="22">
        <v>0.7</v>
      </c>
      <c r="H15" s="42">
        <f t="shared" si="2"/>
        <v>0.77349999999999997</v>
      </c>
      <c r="I15" s="38">
        <v>0.8</v>
      </c>
      <c r="J15" s="46">
        <v>0.88400000000000001</v>
      </c>
      <c r="K15" s="58">
        <f t="shared" si="1"/>
        <v>0.11050000000000004</v>
      </c>
    </row>
    <row r="16" spans="1:12" s="1" customFormat="1" ht="13.5" customHeight="1">
      <c r="A16" s="69"/>
      <c r="B16" s="15">
        <v>3</v>
      </c>
      <c r="C16" s="22"/>
      <c r="D16" s="23">
        <v>0.75</v>
      </c>
      <c r="E16" s="22" t="s">
        <v>37</v>
      </c>
      <c r="F16" s="22">
        <v>960</v>
      </c>
      <c r="G16" s="22">
        <v>0.7</v>
      </c>
      <c r="H16" s="42">
        <f t="shared" si="2"/>
        <v>0.67200000000000004</v>
      </c>
      <c r="I16" s="38">
        <v>0.8</v>
      </c>
      <c r="J16" s="46">
        <v>0.76800000000000002</v>
      </c>
      <c r="K16" s="58">
        <f t="shared" si="1"/>
        <v>9.5999999999999974E-2</v>
      </c>
    </row>
    <row r="17" spans="1:11" s="1" customFormat="1" ht="13.5" customHeight="1">
      <c r="A17" s="69"/>
      <c r="B17" s="15">
        <v>4</v>
      </c>
      <c r="C17" s="22"/>
      <c r="D17" s="23">
        <v>0.75</v>
      </c>
      <c r="E17" s="22" t="s">
        <v>38</v>
      </c>
      <c r="F17" s="22">
        <v>960</v>
      </c>
      <c r="G17" s="22">
        <v>0.7</v>
      </c>
      <c r="H17" s="42">
        <f t="shared" si="2"/>
        <v>0.67200000000000004</v>
      </c>
      <c r="I17" s="38">
        <v>0.8</v>
      </c>
      <c r="J17" s="46">
        <v>0.76800000000000002</v>
      </c>
      <c r="K17" s="58">
        <f t="shared" si="1"/>
        <v>9.5999999999999974E-2</v>
      </c>
    </row>
    <row r="18" spans="1:11" s="1" customFormat="1" ht="13.5" customHeight="1">
      <c r="A18" s="70"/>
      <c r="B18" s="15">
        <v>5</v>
      </c>
      <c r="C18" s="22"/>
      <c r="D18" s="23">
        <v>0.75</v>
      </c>
      <c r="E18" s="22" t="s">
        <v>39</v>
      </c>
      <c r="F18" s="22">
        <v>960</v>
      </c>
      <c r="G18" s="22">
        <v>0.7</v>
      </c>
      <c r="H18" s="42">
        <f t="shared" si="2"/>
        <v>0.67200000000000004</v>
      </c>
      <c r="I18" s="38">
        <v>0.8</v>
      </c>
      <c r="J18" s="46">
        <v>0.76800000000000002</v>
      </c>
      <c r="K18" s="58">
        <f t="shared" si="1"/>
        <v>9.5999999999999974E-2</v>
      </c>
    </row>
    <row r="19" spans="1:11" s="1" customFormat="1" ht="13.5" customHeight="1" thickBot="1">
      <c r="A19" s="71"/>
      <c r="B19" s="83" t="s">
        <v>40</v>
      </c>
      <c r="C19" s="83"/>
      <c r="D19" s="83"/>
      <c r="E19" s="83"/>
      <c r="F19" s="83"/>
      <c r="G19" s="83"/>
      <c r="H19" s="47">
        <f>SUM(H14:H18)</f>
        <v>3.5630000000000002</v>
      </c>
      <c r="I19" s="43"/>
      <c r="J19" s="48">
        <f>SUM(J14:J18)</f>
        <v>4.0720000000000001</v>
      </c>
      <c r="K19" s="58">
        <f t="shared" si="1"/>
        <v>0.5089999999999999</v>
      </c>
    </row>
    <row r="20" spans="1:11" s="1" customFormat="1" ht="13.5" customHeight="1">
      <c r="A20" s="72" t="s">
        <v>41</v>
      </c>
      <c r="B20" s="6" t="s">
        <v>6</v>
      </c>
      <c r="C20" s="7" t="s">
        <v>7</v>
      </c>
      <c r="D20" s="8" t="s">
        <v>8</v>
      </c>
      <c r="E20" s="6" t="s">
        <v>9</v>
      </c>
      <c r="F20" s="8" t="s">
        <v>10</v>
      </c>
      <c r="G20" s="6" t="s">
        <v>11</v>
      </c>
      <c r="H20" s="41" t="s">
        <v>12</v>
      </c>
      <c r="I20" s="59"/>
      <c r="J20" s="59"/>
      <c r="K20" s="55"/>
    </row>
    <row r="21" spans="1:11" s="1" customFormat="1" ht="13.5" customHeight="1">
      <c r="A21" s="73"/>
      <c r="B21" s="15">
        <v>1</v>
      </c>
      <c r="C21" s="24"/>
      <c r="D21" s="25" t="s">
        <v>42</v>
      </c>
      <c r="E21" s="26">
        <v>0.3</v>
      </c>
      <c r="F21" s="27" t="s">
        <v>43</v>
      </c>
      <c r="G21" s="28">
        <v>3.5</v>
      </c>
      <c r="H21" s="49">
        <f t="shared" ref="H21:H26" si="3">E21*G21</f>
        <v>1.05</v>
      </c>
      <c r="I21" s="39">
        <v>3.5</v>
      </c>
      <c r="J21" s="50">
        <v>1.05</v>
      </c>
      <c r="K21" s="58">
        <f t="shared" si="1"/>
        <v>0</v>
      </c>
    </row>
    <row r="22" spans="1:11" s="1" customFormat="1" ht="13.5" customHeight="1">
      <c r="A22" s="73"/>
      <c r="B22" s="15">
        <v>2</v>
      </c>
      <c r="C22" s="24"/>
      <c r="D22" s="25" t="s">
        <v>44</v>
      </c>
      <c r="E22" s="15">
        <v>1</v>
      </c>
      <c r="F22" s="27" t="s">
        <v>15</v>
      </c>
      <c r="G22" s="28">
        <v>0.02</v>
      </c>
      <c r="H22" s="49">
        <f t="shared" si="3"/>
        <v>0.02</v>
      </c>
      <c r="I22" s="39">
        <v>0.02</v>
      </c>
      <c r="J22" s="50">
        <v>0.02</v>
      </c>
      <c r="K22" s="58">
        <f t="shared" si="1"/>
        <v>0</v>
      </c>
    </row>
    <row r="23" spans="1:11" s="1" customFormat="1" ht="13.5" customHeight="1">
      <c r="A23" s="73"/>
      <c r="B23" s="15">
        <v>3</v>
      </c>
      <c r="C23" s="24"/>
      <c r="D23" s="25" t="s">
        <v>45</v>
      </c>
      <c r="E23" s="15">
        <v>1</v>
      </c>
      <c r="F23" s="27" t="s">
        <v>15</v>
      </c>
      <c r="G23" s="28">
        <v>0.02</v>
      </c>
      <c r="H23" s="49">
        <f t="shared" si="3"/>
        <v>0.02</v>
      </c>
      <c r="I23" s="39">
        <v>0.02</v>
      </c>
      <c r="J23" s="50">
        <v>0.02</v>
      </c>
      <c r="K23" s="58">
        <f t="shared" si="1"/>
        <v>0</v>
      </c>
    </row>
    <row r="24" spans="1:11" s="1" customFormat="1" ht="13.5" customHeight="1">
      <c r="A24" s="73"/>
      <c r="B24" s="15">
        <v>4</v>
      </c>
      <c r="C24" s="24"/>
      <c r="D24" s="25" t="s">
        <v>46</v>
      </c>
      <c r="E24" s="15">
        <v>0.02</v>
      </c>
      <c r="F24" s="27" t="s">
        <v>43</v>
      </c>
      <c r="G24" s="28">
        <v>2</v>
      </c>
      <c r="H24" s="49">
        <f t="shared" si="3"/>
        <v>0.04</v>
      </c>
      <c r="I24" s="39">
        <v>2</v>
      </c>
      <c r="J24" s="50">
        <v>0.04</v>
      </c>
      <c r="K24" s="58">
        <f t="shared" si="1"/>
        <v>0</v>
      </c>
    </row>
    <row r="25" spans="1:11" s="1" customFormat="1" ht="13.5" customHeight="1">
      <c r="A25" s="73"/>
      <c r="B25" s="15">
        <v>5</v>
      </c>
      <c r="C25" s="24"/>
      <c r="D25" s="25" t="s">
        <v>47</v>
      </c>
      <c r="E25" s="15">
        <v>0.03</v>
      </c>
      <c r="F25" s="27" t="s">
        <v>15</v>
      </c>
      <c r="G25" s="28">
        <v>2</v>
      </c>
      <c r="H25" s="49">
        <f t="shared" si="3"/>
        <v>0.06</v>
      </c>
      <c r="I25" s="39">
        <v>2</v>
      </c>
      <c r="J25" s="50">
        <v>0.06</v>
      </c>
      <c r="K25" s="58">
        <f t="shared" si="1"/>
        <v>0</v>
      </c>
    </row>
    <row r="26" spans="1:11" s="1" customFormat="1" ht="13.5" customHeight="1">
      <c r="A26" s="73"/>
      <c r="B26" s="15">
        <v>6</v>
      </c>
      <c r="C26" s="24"/>
      <c r="D26" s="25" t="s">
        <v>48</v>
      </c>
      <c r="E26" s="15">
        <v>0.05</v>
      </c>
      <c r="F26" s="27" t="s">
        <v>15</v>
      </c>
      <c r="G26" s="28">
        <v>5</v>
      </c>
      <c r="H26" s="49">
        <f t="shared" si="3"/>
        <v>0.25</v>
      </c>
      <c r="I26" s="39">
        <v>5</v>
      </c>
      <c r="J26" s="50">
        <v>0.25</v>
      </c>
      <c r="K26" s="58">
        <f t="shared" si="1"/>
        <v>0</v>
      </c>
    </row>
    <row r="27" spans="1:11" s="1" customFormat="1" ht="13.5" customHeight="1" thickBot="1">
      <c r="A27" s="74"/>
      <c r="B27" s="84" t="s">
        <v>49</v>
      </c>
      <c r="C27" s="84"/>
      <c r="D27" s="84"/>
      <c r="E27" s="84"/>
      <c r="F27" s="84"/>
      <c r="G27" s="85"/>
      <c r="H27" s="49">
        <f>SUM(H21:H26)</f>
        <v>1.4400000000000002</v>
      </c>
      <c r="I27" s="43"/>
      <c r="J27" s="51">
        <f>SUM(J21:J26)</f>
        <v>1.4400000000000002</v>
      </c>
      <c r="K27" s="58">
        <f>J27-H27</f>
        <v>0</v>
      </c>
    </row>
    <row r="28" spans="1:11" s="1" customFormat="1" ht="13.5" customHeight="1">
      <c r="A28" s="65" t="s">
        <v>50</v>
      </c>
      <c r="B28" s="6" t="s">
        <v>6</v>
      </c>
      <c r="C28" s="29"/>
      <c r="D28" s="29" t="s">
        <v>51</v>
      </c>
      <c r="E28" s="30" t="s">
        <v>52</v>
      </c>
      <c r="F28" s="30" t="s">
        <v>10</v>
      </c>
      <c r="G28" s="30" t="s">
        <v>53</v>
      </c>
      <c r="H28" s="33" t="s">
        <v>12</v>
      </c>
      <c r="I28" s="59"/>
      <c r="J28" s="59"/>
      <c r="K28" s="55"/>
    </row>
    <row r="29" spans="1:11" s="1" customFormat="1" ht="13.5" customHeight="1">
      <c r="A29" s="66"/>
      <c r="B29" s="31">
        <v>1</v>
      </c>
      <c r="C29" s="24"/>
      <c r="D29" s="24" t="s">
        <v>54</v>
      </c>
      <c r="E29" s="32">
        <v>30</v>
      </c>
      <c r="F29" s="33" t="s">
        <v>55</v>
      </c>
      <c r="G29" s="33">
        <v>20</v>
      </c>
      <c r="H29" s="33">
        <f t="shared" ref="H29:H38" si="4">E29*G29/3600</f>
        <v>0.16666666666666666</v>
      </c>
      <c r="I29" s="40">
        <v>20</v>
      </c>
      <c r="J29" s="40">
        <v>0.16666666666666666</v>
      </c>
      <c r="K29" s="58">
        <f t="shared" si="1"/>
        <v>0</v>
      </c>
    </row>
    <row r="30" spans="1:11" s="1" customFormat="1" ht="13.5" customHeight="1">
      <c r="A30" s="66"/>
      <c r="B30" s="31">
        <v>2</v>
      </c>
      <c r="C30" s="24"/>
      <c r="D30" s="24" t="s">
        <v>56</v>
      </c>
      <c r="E30" s="32">
        <v>30</v>
      </c>
      <c r="F30" s="33" t="s">
        <v>55</v>
      </c>
      <c r="G30" s="33">
        <v>20</v>
      </c>
      <c r="H30" s="33">
        <f t="shared" si="4"/>
        <v>0.16666666666666666</v>
      </c>
      <c r="I30" s="40">
        <v>20</v>
      </c>
      <c r="J30" s="40">
        <v>0.33333333333333331</v>
      </c>
      <c r="K30" s="58">
        <f t="shared" si="1"/>
        <v>0.16666666666666666</v>
      </c>
    </row>
    <row r="31" spans="1:11" s="1" customFormat="1" ht="13.5" customHeight="1">
      <c r="A31" s="66"/>
      <c r="B31" s="31">
        <v>3</v>
      </c>
      <c r="C31" s="24"/>
      <c r="D31" s="24" t="s">
        <v>57</v>
      </c>
      <c r="E31" s="32">
        <v>4</v>
      </c>
      <c r="F31" s="33" t="s">
        <v>55</v>
      </c>
      <c r="G31" s="33">
        <v>20</v>
      </c>
      <c r="H31" s="33">
        <f t="shared" si="4"/>
        <v>2.2222222222222223E-2</v>
      </c>
      <c r="I31" s="40">
        <v>20</v>
      </c>
      <c r="J31" s="40">
        <v>0.16666666666666666</v>
      </c>
      <c r="K31" s="58">
        <f t="shared" si="1"/>
        <v>0.14444444444444443</v>
      </c>
    </row>
    <row r="32" spans="1:11" s="1" customFormat="1" ht="13.5" customHeight="1">
      <c r="A32" s="66"/>
      <c r="B32" s="31">
        <v>5</v>
      </c>
      <c r="C32" s="24"/>
      <c r="D32" s="24" t="s">
        <v>58</v>
      </c>
      <c r="E32" s="32">
        <v>10</v>
      </c>
      <c r="F32" s="33" t="s">
        <v>55</v>
      </c>
      <c r="G32" s="33">
        <v>20</v>
      </c>
      <c r="H32" s="33">
        <f t="shared" si="4"/>
        <v>5.5555555555555552E-2</v>
      </c>
      <c r="I32" s="40">
        <v>20</v>
      </c>
      <c r="J32" s="40">
        <v>0.16666666666666666</v>
      </c>
      <c r="K32" s="58">
        <f t="shared" si="1"/>
        <v>0.1111111111111111</v>
      </c>
    </row>
    <row r="33" spans="1:11" s="1" customFormat="1" ht="13.5" customHeight="1">
      <c r="A33" s="66"/>
      <c r="B33" s="31">
        <v>7</v>
      </c>
      <c r="C33" s="24"/>
      <c r="D33" s="24" t="s">
        <v>59</v>
      </c>
      <c r="E33" s="32">
        <v>30</v>
      </c>
      <c r="F33" s="33" t="s">
        <v>55</v>
      </c>
      <c r="G33" s="33">
        <v>20</v>
      </c>
      <c r="H33" s="33">
        <f t="shared" si="4"/>
        <v>0.16666666666666666</v>
      </c>
      <c r="I33" s="40">
        <v>20</v>
      </c>
      <c r="J33" s="40">
        <v>0.33333333333333331</v>
      </c>
      <c r="K33" s="58">
        <f t="shared" si="1"/>
        <v>0.16666666666666666</v>
      </c>
    </row>
    <row r="34" spans="1:11" s="1" customFormat="1" ht="13.5" customHeight="1">
      <c r="A34" s="66"/>
      <c r="B34" s="31">
        <v>9</v>
      </c>
      <c r="C34" s="24"/>
      <c r="D34" s="24" t="s">
        <v>60</v>
      </c>
      <c r="E34" s="32">
        <v>20</v>
      </c>
      <c r="F34" s="33" t="s">
        <v>55</v>
      </c>
      <c r="G34" s="33">
        <v>20</v>
      </c>
      <c r="H34" s="33">
        <f t="shared" si="4"/>
        <v>0.1111111111111111</v>
      </c>
      <c r="I34" s="40">
        <v>20</v>
      </c>
      <c r="J34" s="40">
        <v>0.16666666666666666</v>
      </c>
      <c r="K34" s="58">
        <f t="shared" si="1"/>
        <v>5.5555555555555552E-2</v>
      </c>
    </row>
    <row r="35" spans="1:11" s="1" customFormat="1" ht="13.5" customHeight="1">
      <c r="A35" s="66"/>
      <c r="B35" s="31">
        <v>10</v>
      </c>
      <c r="C35" s="24"/>
      <c r="D35" s="24" t="s">
        <v>61</v>
      </c>
      <c r="E35" s="32">
        <v>10</v>
      </c>
      <c r="F35" s="33" t="s">
        <v>55</v>
      </c>
      <c r="G35" s="33">
        <v>20</v>
      </c>
      <c r="H35" s="33">
        <f t="shared" si="4"/>
        <v>5.5555555555555552E-2</v>
      </c>
      <c r="I35" s="40">
        <v>20</v>
      </c>
      <c r="J35" s="40">
        <v>0.16666666666666666</v>
      </c>
      <c r="K35" s="58">
        <f t="shared" si="1"/>
        <v>0.1111111111111111</v>
      </c>
    </row>
    <row r="36" spans="1:11" s="1" customFormat="1" ht="13.5" customHeight="1">
      <c r="A36" s="66"/>
      <c r="B36" s="31">
        <v>11</v>
      </c>
      <c r="C36" s="24"/>
      <c r="D36" s="24" t="s">
        <v>62</v>
      </c>
      <c r="E36" s="32">
        <v>30</v>
      </c>
      <c r="F36" s="33" t="s">
        <v>55</v>
      </c>
      <c r="G36" s="33">
        <v>20</v>
      </c>
      <c r="H36" s="33">
        <f t="shared" si="4"/>
        <v>0.16666666666666666</v>
      </c>
      <c r="I36" s="40">
        <v>20</v>
      </c>
      <c r="J36" s="40">
        <v>0.16666666666666666</v>
      </c>
      <c r="K36" s="58">
        <f t="shared" si="1"/>
        <v>0</v>
      </c>
    </row>
    <row r="37" spans="1:11" s="1" customFormat="1" ht="13.5" customHeight="1">
      <c r="A37" s="66"/>
      <c r="B37" s="31">
        <v>12</v>
      </c>
      <c r="C37" s="24"/>
      <c r="D37" s="24" t="s">
        <v>63</v>
      </c>
      <c r="E37" s="32">
        <v>30</v>
      </c>
      <c r="F37" s="33" t="s">
        <v>55</v>
      </c>
      <c r="G37" s="33">
        <v>20</v>
      </c>
      <c r="H37" s="33">
        <f t="shared" si="4"/>
        <v>0.16666666666666666</v>
      </c>
      <c r="I37" s="40">
        <v>20</v>
      </c>
      <c r="J37" s="40">
        <v>0.16666666666666666</v>
      </c>
      <c r="K37" s="58">
        <f t="shared" si="1"/>
        <v>0</v>
      </c>
    </row>
    <row r="38" spans="1:11" s="1" customFormat="1" ht="13.5" customHeight="1">
      <c r="A38" s="66"/>
      <c r="B38" s="31">
        <v>13</v>
      </c>
      <c r="C38" s="24"/>
      <c r="D38" s="24" t="s">
        <v>64</v>
      </c>
      <c r="E38" s="32">
        <v>30</v>
      </c>
      <c r="F38" s="33" t="s">
        <v>55</v>
      </c>
      <c r="G38" s="33">
        <v>20</v>
      </c>
      <c r="H38" s="33">
        <f t="shared" si="4"/>
        <v>0.16666666666666666</v>
      </c>
      <c r="I38" s="40">
        <v>20</v>
      </c>
      <c r="J38" s="40">
        <v>0.16666666666666666</v>
      </c>
      <c r="K38" s="58">
        <f t="shared" si="1"/>
        <v>0</v>
      </c>
    </row>
    <row r="39" spans="1:11" s="1" customFormat="1" ht="13.5" customHeight="1" thickBot="1">
      <c r="A39" s="67"/>
      <c r="B39" s="86" t="s">
        <v>65</v>
      </c>
      <c r="C39" s="87"/>
      <c r="D39" s="87"/>
      <c r="E39" s="87"/>
      <c r="F39" s="87"/>
      <c r="G39" s="88"/>
      <c r="H39" s="52">
        <f>SUM(H29:H38)</f>
        <v>1.2444444444444445</v>
      </c>
      <c r="I39" s="56"/>
      <c r="J39" s="51">
        <f>SUM(J29:J38)</f>
        <v>2</v>
      </c>
      <c r="K39" s="58">
        <f t="shared" si="1"/>
        <v>0.75555555555555554</v>
      </c>
    </row>
    <row r="40" spans="1:11" s="1" customFormat="1" ht="13.5" customHeight="1">
      <c r="A40" s="89" t="s">
        <v>66</v>
      </c>
      <c r="B40" s="90"/>
      <c r="C40" s="90"/>
      <c r="D40" s="90"/>
      <c r="E40" s="90"/>
      <c r="F40" s="90"/>
      <c r="G40" s="90"/>
      <c r="H40" s="52">
        <f>(H12+H19+H27+H39)*0.1</f>
        <v>1.3932444444444447</v>
      </c>
      <c r="I40" s="43"/>
      <c r="J40" s="43">
        <v>1.8560000000000003</v>
      </c>
      <c r="K40" s="58">
        <f t="shared" si="1"/>
        <v>0.46275555555555559</v>
      </c>
    </row>
    <row r="41" spans="1:11" s="1" customFormat="1" ht="13.5" customHeight="1">
      <c r="A41" s="91" t="s">
        <v>67</v>
      </c>
      <c r="B41" s="92"/>
      <c r="C41" s="92"/>
      <c r="D41" s="92"/>
      <c r="E41" s="92"/>
      <c r="F41" s="92"/>
      <c r="G41" s="92"/>
      <c r="H41" s="52">
        <v>0.1</v>
      </c>
      <c r="I41" s="43"/>
      <c r="J41" s="43">
        <v>0.1</v>
      </c>
      <c r="K41" s="58">
        <f t="shared" si="1"/>
        <v>0</v>
      </c>
    </row>
    <row r="42" spans="1:11" s="1" customFormat="1" ht="13.5" customHeight="1">
      <c r="A42" s="75" t="s">
        <v>68</v>
      </c>
      <c r="B42" s="76"/>
      <c r="C42" s="76"/>
      <c r="D42" s="76"/>
      <c r="E42" s="76"/>
      <c r="F42" s="76"/>
      <c r="G42" s="77"/>
      <c r="H42" s="52">
        <f>(H12+H19+H27+H39+H40+H41)*0.02</f>
        <v>0.30851377777777783</v>
      </c>
      <c r="I42" s="43"/>
      <c r="J42" s="43">
        <v>0.20516000000000006</v>
      </c>
      <c r="K42" s="58">
        <f t="shared" si="1"/>
        <v>-0.10335377777777777</v>
      </c>
    </row>
    <row r="43" spans="1:11" s="1" customFormat="1" ht="13.5" customHeight="1">
      <c r="A43" s="78" t="s">
        <v>69</v>
      </c>
      <c r="B43" s="79"/>
      <c r="C43" s="79"/>
      <c r="D43" s="79"/>
      <c r="E43" s="79"/>
      <c r="F43" s="79"/>
      <c r="G43" s="80"/>
      <c r="H43" s="53">
        <f>H12+H19+H27+H39+H40+H41+H42</f>
        <v>15.734202666666668</v>
      </c>
      <c r="I43" s="43"/>
      <c r="J43" s="43">
        <v>20.721160000000005</v>
      </c>
      <c r="K43" s="58">
        <f t="shared" si="1"/>
        <v>4.9869573333333364</v>
      </c>
    </row>
    <row r="44" spans="1:11" s="1" customFormat="1" ht="13.5" customHeight="1">
      <c r="A44" s="34" t="s">
        <v>70</v>
      </c>
      <c r="B44" s="35"/>
      <c r="C44" s="35"/>
      <c r="D44" s="35"/>
      <c r="E44" s="35"/>
      <c r="F44" s="35"/>
      <c r="G44" s="36"/>
      <c r="H44" s="53">
        <v>1.7</v>
      </c>
      <c r="I44" s="43"/>
      <c r="J44" s="43">
        <v>1</v>
      </c>
      <c r="K44" s="58">
        <f t="shared" si="1"/>
        <v>-0.7</v>
      </c>
    </row>
    <row r="45" spans="1:11" s="1" customFormat="1" ht="13.5" customHeight="1">
      <c r="A45" s="78" t="s">
        <v>71</v>
      </c>
      <c r="B45" s="79"/>
      <c r="C45" s="35"/>
      <c r="D45" s="35"/>
      <c r="E45" s="35"/>
      <c r="F45" s="35"/>
      <c r="G45" s="36"/>
      <c r="H45" s="53">
        <f>H43+H44</f>
        <v>17.434202666666668</v>
      </c>
      <c r="I45" s="43"/>
      <c r="J45" s="43">
        <v>21.721160000000005</v>
      </c>
      <c r="K45" s="58">
        <f t="shared" si="1"/>
        <v>4.2869573333333371</v>
      </c>
    </row>
    <row r="46" spans="1:11" s="1" customFormat="1" ht="13.5" customHeight="1">
      <c r="A46" s="78" t="s">
        <v>72</v>
      </c>
      <c r="B46" s="79"/>
      <c r="C46" s="35"/>
      <c r="D46" s="35"/>
      <c r="E46" s="35"/>
      <c r="F46" s="35"/>
      <c r="G46" s="36"/>
      <c r="H46" s="53">
        <f>H45*0.13</f>
        <v>2.2664463466666667</v>
      </c>
      <c r="I46" s="43"/>
      <c r="J46" s="43">
        <v>2.8237508000000009</v>
      </c>
      <c r="K46" s="58">
        <f t="shared" si="1"/>
        <v>0.55730445333333423</v>
      </c>
    </row>
    <row r="47" spans="1:11" s="1" customFormat="1" ht="13.5" customHeight="1">
      <c r="A47" s="81" t="s">
        <v>73</v>
      </c>
      <c r="B47" s="82"/>
      <c r="C47" s="82"/>
      <c r="D47" s="82"/>
      <c r="E47" s="82"/>
      <c r="F47" s="82"/>
      <c r="G47" s="82"/>
      <c r="H47" s="54">
        <f>H45+H46</f>
        <v>19.700649013333333</v>
      </c>
      <c r="I47" s="43"/>
      <c r="J47" s="43">
        <v>24.544910800000004</v>
      </c>
      <c r="K47" s="58">
        <f t="shared" si="1"/>
        <v>4.8442617866666708</v>
      </c>
    </row>
    <row r="48" spans="1:11" s="1" customFormat="1" ht="13.5" customHeight="1" thickBot="1">
      <c r="A48" s="62"/>
      <c r="B48" s="63"/>
      <c r="C48" s="63"/>
      <c r="D48" s="63"/>
      <c r="E48" s="63"/>
      <c r="F48" s="63"/>
      <c r="G48" s="63"/>
      <c r="H48" s="64"/>
    </row>
  </sheetData>
  <mergeCells count="21">
    <mergeCell ref="A1:H1"/>
    <mergeCell ref="B2:C2"/>
    <mergeCell ref="D2:E2"/>
    <mergeCell ref="F2:H2"/>
    <mergeCell ref="B12:G12"/>
    <mergeCell ref="I2:J2"/>
    <mergeCell ref="A48:H48"/>
    <mergeCell ref="A3:A12"/>
    <mergeCell ref="A13:A19"/>
    <mergeCell ref="A20:A27"/>
    <mergeCell ref="A28:A39"/>
    <mergeCell ref="A42:G42"/>
    <mergeCell ref="A43:G43"/>
    <mergeCell ref="A45:B45"/>
    <mergeCell ref="A46:B46"/>
    <mergeCell ref="A47:G47"/>
    <mergeCell ref="B19:G19"/>
    <mergeCell ref="B27:G27"/>
    <mergeCell ref="B39:G39"/>
    <mergeCell ref="A40:G40"/>
    <mergeCell ref="A41:G41"/>
  </mergeCells>
  <phoneticPr fontId="13" type="noConversion"/>
  <pageMargins left="0.70866141732283505" right="0.70866141732283505" top="0.74803149606299202" bottom="0.74803149606299202" header="0.31496062992126" footer="0.31496062992126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H6 右线束合件（5W) </vt:lpstr>
      <vt:lpstr>'H6 右线束合件（5W)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Windows 用户</cp:lastModifiedBy>
  <cp:lastPrinted>2022-04-24T08:43:52Z</cp:lastPrinted>
  <dcterms:created xsi:type="dcterms:W3CDTF">2021-04-21T05:41:00Z</dcterms:created>
  <dcterms:modified xsi:type="dcterms:W3CDTF">2022-04-24T09:04:56Z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4DA559425D8F4A87AFECC387A5480AB3</vt:lpwstr>
  </property>
  <property fmtid="{D5CDD505-2E9C-101B-9397-08002B2CF9AE}" pid="3" name="KSOProductBuildVer">
    <vt:lpwstr>2052-11.1.0.11365</vt:lpwstr>
  </property>
</Properties>
</file>