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劳务费数值" sheetId="15" r:id="rId1"/>
    <sheet name="劳务费" sheetId="10" r:id="rId2"/>
    <sheet name="考勤" sheetId="9" r:id="rId3"/>
    <sheet name="其他" sheetId="12" r:id="rId4"/>
    <sheet name="车间扣款" sheetId="7" r:id="rId5"/>
    <sheet name="车补" sheetId="13" r:id="rId6"/>
    <sheet name="Sheet1" sheetId="14" r:id="rId7"/>
  </sheets>
  <definedNames>
    <definedName name="_xlnm._FilterDatabase" localSheetId="1" hidden="1">劳务费!$A$2:$AA$29</definedName>
    <definedName name="_xlnm._FilterDatabase" localSheetId="2" hidden="1">考勤!#REF!</definedName>
    <definedName name="_xlnm._FilterDatabase" localSheetId="4" hidden="1">车间扣款!$A$1:$D$1</definedName>
    <definedName name="_xlnm.Print_Titles" localSheetId="2">考勤!#REF!</definedName>
    <definedName name="_xlnm.Print_Area" localSheetId="2">考勤!#REF!</definedName>
  </definedNames>
  <calcPr calcId="144525"/>
</workbook>
</file>

<file path=xl/comments1.xml><?xml version="1.0" encoding="utf-8"?>
<comments xmlns="http://schemas.openxmlformats.org/spreadsheetml/2006/main">
  <authors>
    <author>lidandan</author>
  </authors>
  <commentList>
    <comment ref="F5" authorId="0">
      <text>
        <r>
          <rPr>
            <b/>
            <sz val="9"/>
            <rFont val="宋体"/>
            <charset val="134"/>
          </rPr>
          <t>lidandan:</t>
        </r>
        <r>
          <rPr>
            <sz val="9"/>
            <rFont val="宋体"/>
            <charset val="134"/>
          </rPr>
          <t xml:space="preserve">
未打卡</t>
        </r>
      </text>
    </comment>
    <comment ref="G5" authorId="0">
      <text>
        <r>
          <rPr>
            <b/>
            <sz val="9"/>
            <rFont val="宋体"/>
            <charset val="134"/>
          </rPr>
          <t>lidandan:</t>
        </r>
        <r>
          <rPr>
            <sz val="9"/>
            <rFont val="宋体"/>
            <charset val="134"/>
          </rPr>
          <t xml:space="preserve">
未打卡</t>
        </r>
      </text>
    </comment>
  </commentList>
</comments>
</file>

<file path=xl/sharedStrings.xml><?xml version="1.0" encoding="utf-8"?>
<sst xmlns="http://schemas.openxmlformats.org/spreadsheetml/2006/main" count="702" uniqueCount="112">
  <si>
    <t>宏达翔4月劳务费</t>
  </si>
  <si>
    <t>序号</t>
  </si>
  <si>
    <t>车间</t>
  </si>
  <si>
    <t>姓名</t>
  </si>
  <si>
    <t>入职时间</t>
  </si>
  <si>
    <t>出勤天数</t>
  </si>
  <si>
    <t>总工时</t>
  </si>
  <si>
    <t>工价</t>
  </si>
  <si>
    <t>试用期工时</t>
  </si>
  <si>
    <t>盘点工时</t>
  </si>
  <si>
    <t>其他</t>
  </si>
  <si>
    <t>车间扣款</t>
  </si>
  <si>
    <t>工资</t>
  </si>
  <si>
    <t>饭补</t>
  </si>
  <si>
    <t>工资合计</t>
  </si>
  <si>
    <t>备注</t>
  </si>
  <si>
    <t>底座模块化组装工序</t>
  </si>
  <si>
    <t>张如珍</t>
  </si>
  <si>
    <t/>
  </si>
  <si>
    <t>赵童</t>
  </si>
  <si>
    <t>2022年1月</t>
  </si>
  <si>
    <t>喷涂工序</t>
  </si>
  <si>
    <t>张俊平</t>
  </si>
  <si>
    <t>田淑娟</t>
  </si>
  <si>
    <t>杨琴丽</t>
  </si>
  <si>
    <t>刘双</t>
  </si>
  <si>
    <t>注塑工序</t>
  </si>
  <si>
    <t>王保田</t>
  </si>
  <si>
    <t>组装车间</t>
  </si>
  <si>
    <t>左之正</t>
  </si>
  <si>
    <t>零部件扔垃圾桶</t>
  </si>
  <si>
    <t>座椅总装工序</t>
  </si>
  <si>
    <t>秦甲庆</t>
  </si>
  <si>
    <t>焊接工序</t>
  </si>
  <si>
    <t>陈艳红</t>
  </si>
  <si>
    <t>2022年2月</t>
  </si>
  <si>
    <t>柴爱霞</t>
  </si>
  <si>
    <t>蔡华岭</t>
  </si>
  <si>
    <t>孙明明</t>
  </si>
  <si>
    <t>张艳华</t>
  </si>
  <si>
    <t>张余香</t>
  </si>
  <si>
    <t>弯管冲压工序</t>
  </si>
  <si>
    <t>李娜</t>
  </si>
  <si>
    <t>2022年3月</t>
  </si>
  <si>
    <t>全额薪资（扣餐卡）</t>
  </si>
  <si>
    <t>发泡工序</t>
  </si>
  <si>
    <t>高井泉</t>
  </si>
  <si>
    <t>全额薪资（扣一套秋季工服）</t>
  </si>
  <si>
    <t>马金香</t>
  </si>
  <si>
    <t>全额薪资（扣一套秋季工服）已退回</t>
  </si>
  <si>
    <t>祁淑敏</t>
  </si>
  <si>
    <t>范秀花</t>
  </si>
  <si>
    <t>张博涵</t>
  </si>
  <si>
    <t>全额薪资（扣一套夏季工服）已退回</t>
  </si>
  <si>
    <t>蔡清展</t>
  </si>
  <si>
    <t>杨清智</t>
  </si>
  <si>
    <t>王浩</t>
  </si>
  <si>
    <t>刘鑫</t>
  </si>
  <si>
    <t>2022年2月21日</t>
  </si>
  <si>
    <t>车补</t>
  </si>
  <si>
    <t>合计：</t>
  </si>
  <si>
    <t>说明：3天试用期工资为15/小时，转正之后18元/小时，整理现场、盘点等工时按照80%计算，饭补5元/天；临时工试用期2天，15元/小时，转正18元/小时</t>
  </si>
  <si>
    <t>编制：</t>
  </si>
  <si>
    <t>审核：</t>
  </si>
  <si>
    <t>河北光华荣昌汽车部件有限公司</t>
  </si>
  <si>
    <t>总装厂座椅车间</t>
  </si>
  <si>
    <t>应出勤天数：</t>
  </si>
  <si>
    <t>日期</t>
  </si>
  <si>
    <t>班组</t>
  </si>
  <si>
    <t>时间</t>
  </si>
  <si>
    <t>餐补出勤</t>
  </si>
  <si>
    <t>正常出勤时长</t>
  </si>
  <si>
    <t>加班（小时）</t>
  </si>
  <si>
    <t>计薪
工时</t>
  </si>
  <si>
    <t>本人签字</t>
  </si>
  <si>
    <t>平时
加班</t>
  </si>
  <si>
    <t>周末
加班</t>
  </si>
  <si>
    <t>B40</t>
  </si>
  <si>
    <t>上午</t>
  </si>
  <si>
    <t>放</t>
  </si>
  <si>
    <t>下午</t>
  </si>
  <si>
    <t>离</t>
  </si>
  <si>
    <t>加班</t>
  </si>
  <si>
    <t>M4</t>
  </si>
  <si>
    <t>疫</t>
  </si>
  <si>
    <t>事</t>
  </si>
  <si>
    <t>离职</t>
  </si>
  <si>
    <t>发泡</t>
  </si>
  <si>
    <t>休</t>
  </si>
  <si>
    <t>骨架</t>
  </si>
  <si>
    <t>焊接</t>
  </si>
  <si>
    <t>冲压</t>
  </si>
  <si>
    <t>后视镜</t>
  </si>
  <si>
    <t>喷涂</t>
  </si>
  <si>
    <t>白</t>
  </si>
  <si>
    <t>夜</t>
  </si>
  <si>
    <t>异常情况</t>
  </si>
  <si>
    <t>扣款金额</t>
  </si>
  <si>
    <t>4月1日未打卡</t>
  </si>
  <si>
    <t>合计</t>
  </si>
  <si>
    <t>考勤截图</t>
  </si>
  <si>
    <t>车牌号</t>
  </si>
  <si>
    <t>班组名称</t>
  </si>
  <si>
    <t>签到</t>
  </si>
  <si>
    <t>骨架组装</t>
  </si>
  <si>
    <t>安全到岗</t>
  </si>
  <si>
    <t>√</t>
  </si>
  <si>
    <t>安全到家</t>
  </si>
  <si>
    <t>焊接摆件</t>
  </si>
  <si>
    <t>人数</t>
  </si>
  <si>
    <t>车数</t>
  </si>
  <si>
    <t>合计费用</t>
  </si>
</sst>
</file>

<file path=xl/styles.xml><?xml version="1.0" encoding="utf-8"?>
<styleSheet xmlns="http://schemas.openxmlformats.org/spreadsheetml/2006/main">
  <numFmts count="13">
    <numFmt numFmtId="176" formatCode="dd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"/>
    <numFmt numFmtId="178" formatCode="General&quot;月&quot;"/>
    <numFmt numFmtId="43" formatCode="_ * #,##0.00_ ;_ * \-#,##0.00_ ;_ * &quot;-&quot;??_ ;_ @_ "/>
    <numFmt numFmtId="179" formatCode="yyyy\-mm\-dd;@"/>
    <numFmt numFmtId="180" formatCode="aaa"/>
    <numFmt numFmtId="181" formatCode="General&quot;年&quot;"/>
    <numFmt numFmtId="182" formatCode="#,##0.0_ "/>
    <numFmt numFmtId="183" formatCode="yyyy/m/d;@"/>
    <numFmt numFmtId="184" formatCode="0.00_ "/>
  </numFmts>
  <fonts count="4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2"/>
      <name val="Arial"/>
      <charset val="0"/>
    </font>
    <font>
      <sz val="12"/>
      <color theme="0"/>
      <name val="Arial"/>
      <charset val="0"/>
    </font>
    <font>
      <sz val="12"/>
      <color theme="1"/>
      <name val="宋体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4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宋体"/>
      <charset val="134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b/>
      <sz val="10"/>
      <color indexed="8"/>
      <name val="宋体"/>
      <charset val="134"/>
    </font>
    <font>
      <sz val="10"/>
      <color indexed="8"/>
      <name val="仿宋"/>
      <charset val="134"/>
    </font>
    <font>
      <sz val="10"/>
      <color indexed="8"/>
      <name val="微软雅黑"/>
      <charset val="134"/>
    </font>
    <font>
      <b/>
      <sz val="10"/>
      <color theme="1"/>
      <name val="宋体"/>
      <charset val="134"/>
    </font>
    <font>
      <sz val="11"/>
      <color theme="1"/>
      <name val="微软雅黑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1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2" borderId="17" applyNumberFormat="0" applyFon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3" fillId="25" borderId="19" applyNumberFormat="0" applyAlignment="0" applyProtection="0">
      <alignment vertical="center"/>
    </xf>
    <xf numFmtId="0" fontId="34" fillId="25" borderId="15" applyNumberFormat="0" applyAlignment="0" applyProtection="0">
      <alignment vertical="center"/>
    </xf>
    <xf numFmtId="0" fontId="35" fillId="27" borderId="20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5" borderId="0" xfId="0" applyFont="1" applyFill="1" applyBorder="1" applyAlignment="1"/>
    <xf numFmtId="0" fontId="11" fillId="0" borderId="0" xfId="0" applyFont="1" applyFill="1" applyBorder="1" applyAlignment="1" applyProtection="1">
      <alignment horizontal="center" vertical="center"/>
    </xf>
    <xf numFmtId="0" fontId="11" fillId="5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2" fillId="5" borderId="0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176" fontId="4" fillId="5" borderId="1" xfId="0" applyNumberFormat="1" applyFont="1" applyFill="1" applyBorder="1" applyAlignment="1" applyProtection="1">
      <alignment horizontal="center" vertical="center"/>
    </xf>
    <xf numFmtId="180" fontId="13" fillId="0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180" fontId="10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>
      <protection locked="0"/>
    </xf>
    <xf numFmtId="181" fontId="15" fillId="0" borderId="0" xfId="0" applyNumberFormat="1" applyFont="1" applyFill="1" applyBorder="1" applyAlignment="1" applyProtection="1">
      <alignment horizontal="left" vertical="center"/>
      <protection locked="0"/>
    </xf>
    <xf numFmtId="178" fontId="12" fillId="0" borderId="0" xfId="0" applyNumberFormat="1" applyFont="1" applyFill="1" applyBorder="1" applyAlignment="1" applyProtection="1">
      <alignment horizontal="left" vertical="center"/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vertical="center"/>
    </xf>
    <xf numFmtId="0" fontId="4" fillId="5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180" fontId="13" fillId="5" borderId="1" xfId="0" applyNumberFormat="1" applyFont="1" applyFill="1" applyBorder="1" applyAlignment="1" applyProtection="1">
      <alignment horizontal="center" vertical="center"/>
    </xf>
    <xf numFmtId="177" fontId="13" fillId="5" borderId="1" xfId="0" applyNumberFormat="1" applyFont="1" applyFill="1" applyBorder="1" applyAlignment="1" applyProtection="1">
      <alignment horizontal="center" vertical="center"/>
    </xf>
    <xf numFmtId="0" fontId="16" fillId="2" borderId="14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>
      <alignment horizontal="center" vertical="center"/>
    </xf>
    <xf numFmtId="182" fontId="17" fillId="2" borderId="1" xfId="0" applyNumberFormat="1" applyFont="1" applyFill="1" applyBorder="1" applyAlignment="1">
      <alignment horizontal="right"/>
    </xf>
    <xf numFmtId="0" fontId="13" fillId="6" borderId="1" xfId="0" applyFont="1" applyFill="1" applyBorder="1" applyAlignment="1" applyProtection="1">
      <alignment horizontal="center" vertical="center"/>
      <protection locked="0"/>
    </xf>
    <xf numFmtId="0" fontId="1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>
      <alignment vertical="center"/>
    </xf>
    <xf numFmtId="0" fontId="9" fillId="0" borderId="0" xfId="0" applyFont="1" applyFill="1" applyBorder="1" applyAlignment="1">
      <alignment horizontal="left" vertical="center"/>
    </xf>
    <xf numFmtId="183" fontId="10" fillId="0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183" fontId="10" fillId="0" borderId="1" xfId="0" applyNumberFormat="1" applyFont="1" applyFill="1" applyBorder="1" applyAlignment="1">
      <alignment horizontal="center" vertical="center"/>
    </xf>
    <xf numFmtId="184" fontId="1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/>
    </xf>
    <xf numFmtId="0" fontId="19" fillId="0" borderId="0" xfId="0" applyFont="1" applyFill="1">
      <alignment vertical="center"/>
    </xf>
    <xf numFmtId="0" fontId="4" fillId="0" borderId="3" xfId="0" applyFont="1" applyFill="1" applyBorder="1" applyAlignment="1">
      <alignment horizontal="center"/>
    </xf>
    <xf numFmtId="0" fontId="0" fillId="0" borderId="0" xfId="0" applyFill="1" applyBorder="1">
      <alignment vertical="center"/>
    </xf>
    <xf numFmtId="0" fontId="20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right" vertical="center"/>
    </xf>
    <xf numFmtId="184" fontId="4" fillId="0" borderId="1" xfId="0" applyNumberFormat="1" applyFont="1" applyFill="1" applyBorder="1" applyAlignment="1">
      <alignment horizontal="left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C000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customXml" Target="../customXml/item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Spin" dx="22" fmlaLink="$AL$1" max="2099" min="2020" page="10" val="2022"/>
</file>

<file path=xl/ctrlProps/ctrlProp2.xml><?xml version="1.0" encoding="utf-8"?>
<formControlPr xmlns="http://schemas.microsoft.com/office/spreadsheetml/2009/9/main" objectType="Spin" dx="22" fmlaLink="$AN$1" max="12" min="1" page="10" val="4"/>
</file>

<file path=xl/ctrlProps/ctrlProp3.xml><?xml version="1.0" encoding="utf-8"?>
<formControlPr xmlns="http://schemas.microsoft.com/office/spreadsheetml/2009/9/main" objectType="Spin" dx="22" fmlaLink="$AL$1" max="2100" min="1900" page="10" val="2022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628650</xdr:colOff>
          <xdr:row>0</xdr:row>
          <xdr:rowOff>8255</xdr:rowOff>
        </xdr:from>
        <xdr:to>
          <xdr:col>37</xdr:col>
          <xdr:colOff>628650</xdr:colOff>
          <xdr:row>0</xdr:row>
          <xdr:rowOff>284480</xdr:rowOff>
        </xdr:to>
        <xdr:sp>
          <xdr:nvSpPr>
            <xdr:cNvPr id="1025" name="Spinne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5275560" y="8255"/>
              <a:ext cx="0" cy="2584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647065</xdr:colOff>
          <xdr:row>0</xdr:row>
          <xdr:rowOff>8255</xdr:rowOff>
        </xdr:from>
        <xdr:to>
          <xdr:col>39</xdr:col>
          <xdr:colOff>904875</xdr:colOff>
          <xdr:row>0</xdr:row>
          <xdr:rowOff>284480</xdr:rowOff>
        </xdr:to>
        <xdr:sp>
          <xdr:nvSpPr>
            <xdr:cNvPr id="1026" name="Spinner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6436975" y="8255"/>
              <a:ext cx="257810" cy="2584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266700</xdr:colOff>
          <xdr:row>0</xdr:row>
          <xdr:rowOff>0</xdr:rowOff>
        </xdr:from>
        <xdr:to>
          <xdr:col>39</xdr:col>
          <xdr:colOff>8890</xdr:colOff>
          <xdr:row>0</xdr:row>
          <xdr:rowOff>276225</xdr:rowOff>
        </xdr:to>
        <xdr:sp>
          <xdr:nvSpPr>
            <xdr:cNvPr id="1027" name="Spinner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15542260" y="0"/>
              <a:ext cx="256540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0"/>
  <sheetViews>
    <sheetView tabSelected="1" workbookViewId="0">
      <selection activeCell="G18" sqref="G18"/>
    </sheetView>
  </sheetViews>
  <sheetFormatPr defaultColWidth="9" defaultRowHeight="18" customHeight="1"/>
  <cols>
    <col min="1" max="1" width="5.25" style="72" customWidth="1"/>
    <col min="2" max="2" width="18.5" style="72" customWidth="1"/>
    <col min="3" max="3" width="12.75" style="72"/>
    <col min="4" max="4" width="15.25" style="75" customWidth="1"/>
    <col min="5" max="7" width="8.375" style="72" customWidth="1"/>
    <col min="8" max="8" width="9.375" style="72" customWidth="1"/>
    <col min="9" max="9" width="8.375" style="72" customWidth="1"/>
    <col min="10" max="10" width="6.875" style="72" customWidth="1"/>
    <col min="11" max="11" width="8.375" style="72" customWidth="1"/>
    <col min="12" max="12" width="9.375" style="72" customWidth="1"/>
    <col min="13" max="13" width="8.875" style="72" customWidth="1"/>
    <col min="14" max="14" width="9.625" style="72" customWidth="1"/>
    <col min="15" max="15" width="21.5" style="72" customWidth="1"/>
    <col min="16" max="16" width="11.125" style="72" hidden="1" customWidth="1"/>
    <col min="17" max="17" width="8.875" style="72"/>
    <col min="18" max="18" width="5.125" style="72"/>
    <col min="19" max="26" width="10.875" style="72"/>
    <col min="27" max="27" width="5.125" style="72"/>
    <col min="28" max="16384" width="9" style="72"/>
  </cols>
  <sheetData>
    <row r="1" s="72" customFormat="1" customHeight="1" spans="1:1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1"/>
    </row>
    <row r="2" s="71" customFormat="1" customHeight="1" spans="1:15">
      <c r="A2" s="77" t="s">
        <v>1</v>
      </c>
      <c r="B2" s="77" t="s">
        <v>2</v>
      </c>
      <c r="C2" s="77" t="s">
        <v>3</v>
      </c>
      <c r="D2" s="77" t="s">
        <v>4</v>
      </c>
      <c r="E2" s="77" t="s">
        <v>5</v>
      </c>
      <c r="F2" s="77" t="s">
        <v>6</v>
      </c>
      <c r="G2" s="77" t="s">
        <v>7</v>
      </c>
      <c r="H2" s="77" t="s">
        <v>8</v>
      </c>
      <c r="I2" s="77" t="s">
        <v>9</v>
      </c>
      <c r="J2" s="77" t="s">
        <v>10</v>
      </c>
      <c r="K2" s="77" t="s">
        <v>11</v>
      </c>
      <c r="L2" s="77" t="s">
        <v>12</v>
      </c>
      <c r="M2" s="77" t="s">
        <v>13</v>
      </c>
      <c r="N2" s="77" t="s">
        <v>14</v>
      </c>
      <c r="O2" s="77" t="s">
        <v>15</v>
      </c>
    </row>
    <row r="3" s="71" customFormat="1" customHeight="1" spans="1:16">
      <c r="A3" s="78">
        <v>1</v>
      </c>
      <c r="B3" s="40" t="s">
        <v>16</v>
      </c>
      <c r="C3" s="40" t="s">
        <v>17</v>
      </c>
      <c r="D3" s="79">
        <v>44559</v>
      </c>
      <c r="E3" s="40">
        <v>12</v>
      </c>
      <c r="F3" s="40">
        <v>264</v>
      </c>
      <c r="G3" s="80">
        <v>18.5</v>
      </c>
      <c r="H3" s="78"/>
      <c r="I3" s="78"/>
      <c r="J3" s="78">
        <v>0</v>
      </c>
      <c r="K3" s="78"/>
      <c r="L3" s="88">
        <v>4884</v>
      </c>
      <c r="M3" s="88">
        <v>60</v>
      </c>
      <c r="N3" s="88">
        <v>4944</v>
      </c>
      <c r="O3" s="89" t="s">
        <v>18</v>
      </c>
      <c r="P3" s="72">
        <v>18.5</v>
      </c>
    </row>
    <row r="4" s="71" customFormat="1" customHeight="1" spans="1:16">
      <c r="A4" s="78">
        <v>2</v>
      </c>
      <c r="B4" s="40" t="s">
        <v>16</v>
      </c>
      <c r="C4" s="40" t="s">
        <v>19</v>
      </c>
      <c r="D4" s="79" t="s">
        <v>20</v>
      </c>
      <c r="E4" s="40">
        <v>11.5</v>
      </c>
      <c r="F4" s="40">
        <v>102</v>
      </c>
      <c r="G4" s="80">
        <v>18.5</v>
      </c>
      <c r="H4" s="78"/>
      <c r="I4" s="78"/>
      <c r="J4" s="78">
        <v>0</v>
      </c>
      <c r="K4" s="78"/>
      <c r="L4" s="88">
        <v>1887</v>
      </c>
      <c r="M4" s="88">
        <v>57.5</v>
      </c>
      <c r="N4" s="88">
        <v>1944.5</v>
      </c>
      <c r="O4" s="89" t="s">
        <v>18</v>
      </c>
      <c r="P4" s="72">
        <v>18.5</v>
      </c>
    </row>
    <row r="5" s="71" customFormat="1" customHeight="1" spans="1:16">
      <c r="A5" s="78">
        <v>3</v>
      </c>
      <c r="B5" s="40" t="s">
        <v>21</v>
      </c>
      <c r="C5" s="40" t="s">
        <v>22</v>
      </c>
      <c r="D5" s="79">
        <v>43720</v>
      </c>
      <c r="E5" s="40">
        <v>18.5</v>
      </c>
      <c r="F5" s="40">
        <v>200</v>
      </c>
      <c r="G5" s="80">
        <v>18</v>
      </c>
      <c r="H5" s="78"/>
      <c r="I5" s="78"/>
      <c r="J5" s="78">
        <v>0</v>
      </c>
      <c r="K5" s="78"/>
      <c r="L5" s="88">
        <v>3600</v>
      </c>
      <c r="M5" s="88">
        <v>92.5</v>
      </c>
      <c r="N5" s="88">
        <v>3692.5</v>
      </c>
      <c r="O5" s="89" t="s">
        <v>18</v>
      </c>
      <c r="P5" s="72">
        <v>18</v>
      </c>
    </row>
    <row r="6" s="71" customFormat="1" customHeight="1" spans="1:16">
      <c r="A6" s="78">
        <v>4</v>
      </c>
      <c r="B6" s="40" t="s">
        <v>21</v>
      </c>
      <c r="C6" s="40" t="s">
        <v>23</v>
      </c>
      <c r="D6" s="79">
        <v>43720</v>
      </c>
      <c r="E6" s="40">
        <v>20</v>
      </c>
      <c r="F6" s="40">
        <v>223</v>
      </c>
      <c r="G6" s="80">
        <v>18</v>
      </c>
      <c r="H6" s="78"/>
      <c r="I6" s="78"/>
      <c r="J6" s="78">
        <v>0</v>
      </c>
      <c r="K6" s="78"/>
      <c r="L6" s="88">
        <v>4014</v>
      </c>
      <c r="M6" s="88">
        <v>100</v>
      </c>
      <c r="N6" s="88">
        <v>4114</v>
      </c>
      <c r="O6" s="89" t="s">
        <v>18</v>
      </c>
      <c r="P6" s="72">
        <v>18</v>
      </c>
    </row>
    <row r="7" s="71" customFormat="1" customHeight="1" spans="1:16">
      <c r="A7" s="78">
        <v>5</v>
      </c>
      <c r="B7" s="40" t="s">
        <v>21</v>
      </c>
      <c r="C7" s="40" t="s">
        <v>24</v>
      </c>
      <c r="D7" s="79">
        <v>43720</v>
      </c>
      <c r="E7" s="40">
        <v>21</v>
      </c>
      <c r="F7" s="40">
        <v>231</v>
      </c>
      <c r="G7" s="80">
        <v>18</v>
      </c>
      <c r="H7" s="78"/>
      <c r="I7" s="78"/>
      <c r="J7" s="78">
        <v>0</v>
      </c>
      <c r="K7" s="78"/>
      <c r="L7" s="88">
        <v>4158</v>
      </c>
      <c r="M7" s="88">
        <v>105</v>
      </c>
      <c r="N7" s="88">
        <v>4263</v>
      </c>
      <c r="O7" s="89" t="s">
        <v>18</v>
      </c>
      <c r="P7" s="72">
        <v>18</v>
      </c>
    </row>
    <row r="8" s="71" customFormat="1" customHeight="1" spans="1:16">
      <c r="A8" s="78">
        <v>6</v>
      </c>
      <c r="B8" s="40" t="s">
        <v>21</v>
      </c>
      <c r="C8" s="40" t="s">
        <v>25</v>
      </c>
      <c r="D8" s="79">
        <v>43885</v>
      </c>
      <c r="E8" s="40">
        <v>14</v>
      </c>
      <c r="F8" s="40">
        <v>142</v>
      </c>
      <c r="G8" s="80">
        <v>18</v>
      </c>
      <c r="H8" s="78"/>
      <c r="I8" s="78"/>
      <c r="J8" s="78">
        <v>0</v>
      </c>
      <c r="K8" s="78"/>
      <c r="L8" s="88">
        <v>2556</v>
      </c>
      <c r="M8" s="88">
        <v>70</v>
      </c>
      <c r="N8" s="88">
        <v>2626</v>
      </c>
      <c r="O8" s="89" t="s">
        <v>18</v>
      </c>
      <c r="P8" s="72">
        <v>18</v>
      </c>
    </row>
    <row r="9" s="71" customFormat="1" customHeight="1" spans="1:16">
      <c r="A9" s="78">
        <v>7</v>
      </c>
      <c r="B9" s="40" t="s">
        <v>26</v>
      </c>
      <c r="C9" s="40" t="s">
        <v>27</v>
      </c>
      <c r="D9" s="79">
        <v>43737</v>
      </c>
      <c r="E9" s="40">
        <v>12.5</v>
      </c>
      <c r="F9" s="40">
        <v>271</v>
      </c>
      <c r="G9" s="80">
        <v>18</v>
      </c>
      <c r="H9" s="78"/>
      <c r="I9" s="78"/>
      <c r="J9" s="78">
        <v>0</v>
      </c>
      <c r="K9" s="78"/>
      <c r="L9" s="88">
        <v>4878</v>
      </c>
      <c r="M9" s="88">
        <v>62.5</v>
      </c>
      <c r="N9" s="88">
        <v>4940.5</v>
      </c>
      <c r="O9" s="89" t="s">
        <v>18</v>
      </c>
      <c r="P9" s="72">
        <v>18</v>
      </c>
    </row>
    <row r="10" s="71" customFormat="1" customHeight="1" spans="1:16">
      <c r="A10" s="78">
        <v>8</v>
      </c>
      <c r="B10" s="40" t="s">
        <v>28</v>
      </c>
      <c r="C10" s="40" t="s">
        <v>29</v>
      </c>
      <c r="D10" s="79">
        <v>44323</v>
      </c>
      <c r="E10" s="40">
        <v>12.5</v>
      </c>
      <c r="F10" s="40">
        <v>130.5</v>
      </c>
      <c r="G10" s="80">
        <v>18</v>
      </c>
      <c r="H10" s="78"/>
      <c r="I10" s="78"/>
      <c r="J10" s="78">
        <v>-20</v>
      </c>
      <c r="K10" s="78"/>
      <c r="L10" s="88">
        <v>2329</v>
      </c>
      <c r="M10" s="88">
        <v>62.5</v>
      </c>
      <c r="N10" s="88">
        <v>2391.5</v>
      </c>
      <c r="O10" s="89" t="s">
        <v>30</v>
      </c>
      <c r="P10" s="72">
        <v>17.8467432950192</v>
      </c>
    </row>
    <row r="11" s="71" customFormat="1" customHeight="1" spans="1:16">
      <c r="A11" s="78">
        <v>9</v>
      </c>
      <c r="B11" s="40" t="s">
        <v>31</v>
      </c>
      <c r="C11" s="40" t="s">
        <v>32</v>
      </c>
      <c r="D11" s="79">
        <v>44534</v>
      </c>
      <c r="E11" s="40">
        <v>13</v>
      </c>
      <c r="F11" s="40">
        <v>109</v>
      </c>
      <c r="G11" s="80">
        <v>19.5</v>
      </c>
      <c r="H11" s="78"/>
      <c r="I11" s="78"/>
      <c r="J11" s="78">
        <v>0</v>
      </c>
      <c r="K11" s="78"/>
      <c r="L11" s="88">
        <v>2125.5</v>
      </c>
      <c r="M11" s="88">
        <v>65</v>
      </c>
      <c r="N11" s="88">
        <v>2190.5</v>
      </c>
      <c r="O11" s="89" t="s">
        <v>18</v>
      </c>
      <c r="P11" s="72">
        <v>19.5</v>
      </c>
    </row>
    <row r="12" s="71" customFormat="1" customHeight="1" spans="1:16">
      <c r="A12" s="78">
        <v>10</v>
      </c>
      <c r="B12" s="40" t="s">
        <v>33</v>
      </c>
      <c r="C12" s="40" t="s">
        <v>34</v>
      </c>
      <c r="D12" s="79" t="s">
        <v>35</v>
      </c>
      <c r="E12" s="40">
        <v>3.5</v>
      </c>
      <c r="F12" s="40">
        <v>29.5</v>
      </c>
      <c r="G12" s="80">
        <v>18</v>
      </c>
      <c r="H12" s="78"/>
      <c r="I12" s="78"/>
      <c r="J12" s="78">
        <v>0</v>
      </c>
      <c r="K12" s="78"/>
      <c r="L12" s="88">
        <v>531</v>
      </c>
      <c r="M12" s="88">
        <v>17.5</v>
      </c>
      <c r="N12" s="88">
        <v>548.5</v>
      </c>
      <c r="O12" s="89" t="s">
        <v>18</v>
      </c>
      <c r="P12" s="72">
        <v>18</v>
      </c>
    </row>
    <row r="13" s="71" customFormat="1" customHeight="1" spans="1:16">
      <c r="A13" s="78">
        <v>11</v>
      </c>
      <c r="B13" s="40" t="s">
        <v>33</v>
      </c>
      <c r="C13" s="40" t="s">
        <v>36</v>
      </c>
      <c r="D13" s="79" t="s">
        <v>35</v>
      </c>
      <c r="E13" s="40">
        <v>7.5</v>
      </c>
      <c r="F13" s="40">
        <v>61.5</v>
      </c>
      <c r="G13" s="80">
        <v>18</v>
      </c>
      <c r="H13" s="78"/>
      <c r="I13" s="78"/>
      <c r="J13" s="78">
        <v>0</v>
      </c>
      <c r="K13" s="78"/>
      <c r="L13" s="88">
        <v>1107</v>
      </c>
      <c r="M13" s="88">
        <v>37.5</v>
      </c>
      <c r="N13" s="88">
        <v>1144.5</v>
      </c>
      <c r="O13" s="89" t="s">
        <v>18</v>
      </c>
      <c r="P13" s="72">
        <v>18</v>
      </c>
    </row>
    <row r="14" s="71" customFormat="1" customHeight="1" spans="1:16">
      <c r="A14" s="78">
        <v>12</v>
      </c>
      <c r="B14" s="40" t="s">
        <v>33</v>
      </c>
      <c r="C14" s="40" t="s">
        <v>37</v>
      </c>
      <c r="D14" s="79">
        <v>44532</v>
      </c>
      <c r="E14" s="40">
        <v>12</v>
      </c>
      <c r="F14" s="40">
        <v>104</v>
      </c>
      <c r="G14" s="80">
        <v>18</v>
      </c>
      <c r="H14" s="78"/>
      <c r="I14" s="78"/>
      <c r="J14" s="78">
        <v>0</v>
      </c>
      <c r="K14" s="78"/>
      <c r="L14" s="88">
        <v>1872</v>
      </c>
      <c r="M14" s="88">
        <v>60</v>
      </c>
      <c r="N14" s="88">
        <v>1932</v>
      </c>
      <c r="O14" s="89" t="s">
        <v>18</v>
      </c>
      <c r="P14" s="72">
        <v>18</v>
      </c>
    </row>
    <row r="15" s="71" customFormat="1" customHeight="1" spans="1:16">
      <c r="A15" s="78">
        <v>13</v>
      </c>
      <c r="B15" s="40" t="s">
        <v>33</v>
      </c>
      <c r="C15" s="40" t="s">
        <v>38</v>
      </c>
      <c r="D15" s="79">
        <v>44529</v>
      </c>
      <c r="E15" s="40">
        <v>3.5</v>
      </c>
      <c r="F15" s="40">
        <v>29.5</v>
      </c>
      <c r="G15" s="80">
        <v>18</v>
      </c>
      <c r="H15" s="78"/>
      <c r="I15" s="78"/>
      <c r="J15" s="78">
        <v>0</v>
      </c>
      <c r="K15" s="78"/>
      <c r="L15" s="88">
        <v>531</v>
      </c>
      <c r="M15" s="88">
        <v>17.5</v>
      </c>
      <c r="N15" s="88">
        <v>548.5</v>
      </c>
      <c r="O15" s="89" t="s">
        <v>18</v>
      </c>
      <c r="P15" s="72">
        <v>18</v>
      </c>
    </row>
    <row r="16" s="71" customFormat="1" customHeight="1" spans="1:16">
      <c r="A16" s="78">
        <v>14</v>
      </c>
      <c r="B16" s="40" t="s">
        <v>33</v>
      </c>
      <c r="C16" s="40" t="s">
        <v>39</v>
      </c>
      <c r="D16" s="79">
        <v>44532</v>
      </c>
      <c r="E16" s="40">
        <v>3.5</v>
      </c>
      <c r="F16" s="40">
        <v>29.5</v>
      </c>
      <c r="G16" s="80">
        <v>18</v>
      </c>
      <c r="H16" s="78"/>
      <c r="I16" s="78"/>
      <c r="J16" s="78">
        <v>0</v>
      </c>
      <c r="K16" s="78"/>
      <c r="L16" s="88">
        <v>531</v>
      </c>
      <c r="M16" s="88">
        <v>17.5</v>
      </c>
      <c r="N16" s="88">
        <v>548.5</v>
      </c>
      <c r="O16" s="89" t="s">
        <v>18</v>
      </c>
      <c r="P16" s="72">
        <v>18</v>
      </c>
    </row>
    <row r="17" s="71" customFormat="1" customHeight="1" spans="1:16">
      <c r="A17" s="78">
        <v>15</v>
      </c>
      <c r="B17" s="40" t="s">
        <v>33</v>
      </c>
      <c r="C17" s="40" t="s">
        <v>40</v>
      </c>
      <c r="D17" s="79">
        <v>44536</v>
      </c>
      <c r="E17" s="40">
        <v>9</v>
      </c>
      <c r="F17" s="40">
        <v>205</v>
      </c>
      <c r="G17" s="80">
        <v>18</v>
      </c>
      <c r="H17" s="78"/>
      <c r="I17" s="78"/>
      <c r="J17" s="78">
        <v>0</v>
      </c>
      <c r="K17" s="78"/>
      <c r="L17" s="88">
        <v>3690</v>
      </c>
      <c r="M17" s="88">
        <v>45</v>
      </c>
      <c r="N17" s="88">
        <v>3735</v>
      </c>
      <c r="O17" s="89" t="s">
        <v>18</v>
      </c>
      <c r="P17" s="72">
        <v>18</v>
      </c>
    </row>
    <row r="18" s="71" customFormat="1" customHeight="1" spans="1:16">
      <c r="A18" s="78">
        <v>16</v>
      </c>
      <c r="B18" s="40" t="s">
        <v>41</v>
      </c>
      <c r="C18" s="40" t="s">
        <v>42</v>
      </c>
      <c r="D18" s="79" t="s">
        <v>43</v>
      </c>
      <c r="E18" s="40">
        <v>5.5</v>
      </c>
      <c r="F18" s="40">
        <v>44.5</v>
      </c>
      <c r="G18" s="80">
        <v>19</v>
      </c>
      <c r="H18" s="78"/>
      <c r="I18" s="78"/>
      <c r="J18" s="78">
        <v>-10</v>
      </c>
      <c r="K18" s="78"/>
      <c r="L18" s="88">
        <v>835.5</v>
      </c>
      <c r="M18" s="88">
        <v>27.5</v>
      </c>
      <c r="N18" s="88">
        <v>863</v>
      </c>
      <c r="O18" s="89" t="s">
        <v>44</v>
      </c>
      <c r="P18" s="72">
        <v>18.7752808988764</v>
      </c>
    </row>
    <row r="19" s="71" customFormat="1" customHeight="1" spans="1:16">
      <c r="A19" s="78">
        <v>17</v>
      </c>
      <c r="B19" s="40" t="s">
        <v>45</v>
      </c>
      <c r="C19" s="40" t="s">
        <v>46</v>
      </c>
      <c r="D19" s="79" t="s">
        <v>43</v>
      </c>
      <c r="E19" s="40">
        <v>6.5</v>
      </c>
      <c r="F19" s="40">
        <v>66.5</v>
      </c>
      <c r="G19" s="80">
        <v>18</v>
      </c>
      <c r="H19" s="78"/>
      <c r="I19" s="78"/>
      <c r="J19" s="78">
        <v>-60</v>
      </c>
      <c r="K19" s="78"/>
      <c r="L19" s="88">
        <v>1137</v>
      </c>
      <c r="M19" s="88">
        <v>32.5</v>
      </c>
      <c r="N19" s="88">
        <v>1169.5</v>
      </c>
      <c r="O19" s="89" t="s">
        <v>47</v>
      </c>
      <c r="P19" s="72">
        <v>17.0977443609023</v>
      </c>
    </row>
    <row r="20" s="71" customFormat="1" customHeight="1" spans="1:16">
      <c r="A20" s="78">
        <v>18</v>
      </c>
      <c r="B20" s="40" t="s">
        <v>45</v>
      </c>
      <c r="C20" s="40" t="s">
        <v>48</v>
      </c>
      <c r="D20" s="79" t="s">
        <v>43</v>
      </c>
      <c r="E20" s="40">
        <v>6.5</v>
      </c>
      <c r="F20" s="40">
        <v>66.5</v>
      </c>
      <c r="G20" s="80">
        <v>18</v>
      </c>
      <c r="H20" s="78"/>
      <c r="I20" s="78"/>
      <c r="J20" s="78">
        <v>-60</v>
      </c>
      <c r="K20" s="78"/>
      <c r="L20" s="88">
        <v>1137</v>
      </c>
      <c r="M20" s="88">
        <v>32.5</v>
      </c>
      <c r="N20" s="88">
        <v>1169.5</v>
      </c>
      <c r="O20" s="89" t="s">
        <v>49</v>
      </c>
      <c r="P20" s="72">
        <v>17.0977443609023</v>
      </c>
    </row>
    <row r="21" s="71" customFormat="1" customHeight="1" spans="1:16">
      <c r="A21" s="78">
        <v>19</v>
      </c>
      <c r="B21" s="40" t="s">
        <v>45</v>
      </c>
      <c r="C21" s="40" t="s">
        <v>50</v>
      </c>
      <c r="D21" s="79" t="s">
        <v>43</v>
      </c>
      <c r="E21" s="40">
        <v>19</v>
      </c>
      <c r="F21" s="40">
        <v>198</v>
      </c>
      <c r="G21" s="80">
        <v>18</v>
      </c>
      <c r="H21" s="78"/>
      <c r="I21" s="78"/>
      <c r="J21" s="78">
        <v>0</v>
      </c>
      <c r="K21" s="78"/>
      <c r="L21" s="88">
        <v>3564</v>
      </c>
      <c r="M21" s="88">
        <v>95</v>
      </c>
      <c r="N21" s="88">
        <v>3659</v>
      </c>
      <c r="O21" s="89" t="s">
        <v>18</v>
      </c>
      <c r="P21" s="72">
        <v>18</v>
      </c>
    </row>
    <row r="22" s="71" customFormat="1" customHeight="1" spans="1:16">
      <c r="A22" s="78">
        <v>20</v>
      </c>
      <c r="B22" s="40" t="s">
        <v>33</v>
      </c>
      <c r="C22" s="40" t="s">
        <v>51</v>
      </c>
      <c r="D22" s="79" t="s">
        <v>43</v>
      </c>
      <c r="E22" s="40">
        <v>6.5</v>
      </c>
      <c r="F22" s="40">
        <v>56</v>
      </c>
      <c r="G22" s="80">
        <v>18</v>
      </c>
      <c r="H22" s="78"/>
      <c r="I22" s="78"/>
      <c r="J22" s="78">
        <v>0</v>
      </c>
      <c r="K22" s="78"/>
      <c r="L22" s="88">
        <v>1008</v>
      </c>
      <c r="M22" s="88">
        <v>32.5</v>
      </c>
      <c r="N22" s="88">
        <v>1040.5</v>
      </c>
      <c r="O22" s="89" t="s">
        <v>18</v>
      </c>
      <c r="P22" s="72">
        <v>18</v>
      </c>
    </row>
    <row r="23" s="71" customFormat="1" customHeight="1" spans="1:16">
      <c r="A23" s="78">
        <v>21</v>
      </c>
      <c r="B23" s="40" t="s">
        <v>21</v>
      </c>
      <c r="C23" s="40" t="s">
        <v>52</v>
      </c>
      <c r="D23" s="79" t="s">
        <v>43</v>
      </c>
      <c r="E23" s="40">
        <v>12</v>
      </c>
      <c r="F23" s="40">
        <v>129.5</v>
      </c>
      <c r="G23" s="80">
        <v>18</v>
      </c>
      <c r="H23" s="78"/>
      <c r="I23" s="78"/>
      <c r="J23" s="78">
        <v>-45</v>
      </c>
      <c r="K23" s="78"/>
      <c r="L23" s="88">
        <v>2286</v>
      </c>
      <c r="M23" s="88">
        <v>60</v>
      </c>
      <c r="N23" s="88">
        <v>2346</v>
      </c>
      <c r="O23" s="89" t="s">
        <v>53</v>
      </c>
      <c r="P23" s="72">
        <v>17.6525096525097</v>
      </c>
    </row>
    <row r="24" s="71" customFormat="1" customHeight="1" spans="1:16">
      <c r="A24" s="78">
        <v>22</v>
      </c>
      <c r="B24" s="40" t="s">
        <v>21</v>
      </c>
      <c r="C24" s="40" t="s">
        <v>54</v>
      </c>
      <c r="D24" s="79" t="s">
        <v>43</v>
      </c>
      <c r="E24" s="40">
        <v>15</v>
      </c>
      <c r="F24" s="40">
        <v>165.5</v>
      </c>
      <c r="G24" s="80">
        <v>18</v>
      </c>
      <c r="H24" s="78"/>
      <c r="I24" s="78"/>
      <c r="J24" s="78">
        <v>-45</v>
      </c>
      <c r="K24" s="78"/>
      <c r="L24" s="88">
        <v>2934</v>
      </c>
      <c r="M24" s="88">
        <v>75</v>
      </c>
      <c r="N24" s="88">
        <v>3009</v>
      </c>
      <c r="O24" s="89" t="s">
        <v>53</v>
      </c>
      <c r="P24" s="72">
        <v>17.7280966767372</v>
      </c>
    </row>
    <row r="25" s="71" customFormat="1" customHeight="1" spans="1:16">
      <c r="A25" s="78">
        <v>23</v>
      </c>
      <c r="B25" s="40" t="s">
        <v>31</v>
      </c>
      <c r="C25" s="40" t="s">
        <v>55</v>
      </c>
      <c r="D25" s="79" t="s">
        <v>43</v>
      </c>
      <c r="E25" s="40">
        <v>11.5</v>
      </c>
      <c r="F25" s="40">
        <v>111.5</v>
      </c>
      <c r="G25" s="80">
        <v>19.5</v>
      </c>
      <c r="H25" s="78"/>
      <c r="I25" s="78"/>
      <c r="J25" s="78">
        <v>0</v>
      </c>
      <c r="K25" s="78"/>
      <c r="L25" s="88">
        <v>2174.25</v>
      </c>
      <c r="M25" s="88">
        <v>57.5</v>
      </c>
      <c r="N25" s="88">
        <v>2231.75</v>
      </c>
      <c r="O25" s="89" t="s">
        <v>18</v>
      </c>
      <c r="P25" s="72">
        <v>19.5</v>
      </c>
    </row>
    <row r="26" s="71" customFormat="1" customHeight="1" spans="1:16">
      <c r="A26" s="78">
        <v>24</v>
      </c>
      <c r="B26" s="40" t="s">
        <v>31</v>
      </c>
      <c r="C26" s="40" t="s">
        <v>56</v>
      </c>
      <c r="D26" s="79" t="s">
        <v>43</v>
      </c>
      <c r="E26" s="40">
        <v>11.5</v>
      </c>
      <c r="F26" s="40">
        <v>112</v>
      </c>
      <c r="G26" s="80">
        <v>19.5</v>
      </c>
      <c r="H26" s="78"/>
      <c r="I26" s="78"/>
      <c r="J26" s="78">
        <v>0</v>
      </c>
      <c r="K26" s="78"/>
      <c r="L26" s="88">
        <v>2184</v>
      </c>
      <c r="M26" s="88">
        <v>57.5</v>
      </c>
      <c r="N26" s="88">
        <v>2241.5</v>
      </c>
      <c r="O26" s="89" t="s">
        <v>18</v>
      </c>
      <c r="P26" s="72">
        <v>19.5</v>
      </c>
    </row>
    <row r="27" s="72" customFormat="1" customHeight="1" spans="1:15">
      <c r="A27" s="78">
        <v>25</v>
      </c>
      <c r="B27" s="40" t="s">
        <v>16</v>
      </c>
      <c r="C27" s="40" t="s">
        <v>57</v>
      </c>
      <c r="D27" s="79" t="s">
        <v>58</v>
      </c>
      <c r="E27" s="40">
        <v>1</v>
      </c>
      <c r="F27" s="40">
        <v>10.5</v>
      </c>
      <c r="G27" s="80">
        <v>18.5</v>
      </c>
      <c r="H27" s="78"/>
      <c r="I27" s="78"/>
      <c r="J27" s="78">
        <v>-30</v>
      </c>
      <c r="K27" s="78"/>
      <c r="L27" s="88">
        <v>164.25</v>
      </c>
      <c r="M27" s="88">
        <v>5</v>
      </c>
      <c r="N27" s="88">
        <v>169.25</v>
      </c>
      <c r="O27" s="89"/>
    </row>
    <row r="28" s="72" customFormat="1" customHeight="1" spans="1:15">
      <c r="A28" s="78"/>
      <c r="B28" s="40" t="s">
        <v>59</v>
      </c>
      <c r="C28" s="40"/>
      <c r="D28" s="40"/>
      <c r="E28" s="40"/>
      <c r="F28" s="40"/>
      <c r="G28" s="80"/>
      <c r="H28" s="78"/>
      <c r="I28" s="78"/>
      <c r="J28" s="78"/>
      <c r="K28" s="78"/>
      <c r="L28" s="78"/>
      <c r="M28" s="78"/>
      <c r="N28" s="78">
        <v>1000</v>
      </c>
      <c r="O28" s="89"/>
    </row>
    <row r="29" s="73" customFormat="1" ht="21" customHeight="1" spans="1:27">
      <c r="A29" s="81" t="s">
        <v>60</v>
      </c>
      <c r="B29" s="81"/>
      <c r="C29" s="81"/>
      <c r="D29" s="79"/>
      <c r="E29" s="78">
        <v>269</v>
      </c>
      <c r="F29" s="78">
        <v>3092</v>
      </c>
      <c r="G29" s="78">
        <v>457</v>
      </c>
      <c r="H29" s="78">
        <v>0</v>
      </c>
      <c r="I29" s="78">
        <v>0</v>
      </c>
      <c r="J29" s="78">
        <v>-270</v>
      </c>
      <c r="K29" s="78">
        <v>0</v>
      </c>
      <c r="L29" s="78">
        <v>56117.5</v>
      </c>
      <c r="M29" s="78">
        <v>1345</v>
      </c>
      <c r="N29" s="78">
        <v>58462.5</v>
      </c>
      <c r="O29" s="78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</row>
    <row r="30" s="73" customFormat="1" ht="21" customHeight="1" spans="1:27">
      <c r="A30" s="82"/>
      <c r="B30" s="82"/>
      <c r="C30" s="82"/>
      <c r="D30" s="75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</row>
    <row r="31" s="73" customFormat="1" ht="21" customHeight="1" spans="1:27">
      <c r="A31" s="82"/>
      <c r="B31" s="82"/>
      <c r="C31" s="83"/>
      <c r="D31" s="75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</row>
    <row r="32" s="73" customFormat="1" ht="21" customHeight="1" spans="1:27">
      <c r="A32" s="82"/>
      <c r="B32" s="82"/>
      <c r="C32" s="83"/>
      <c r="D32" s="75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</row>
    <row r="33" s="73" customFormat="1" ht="21" customHeight="1" spans="1:27">
      <c r="A33" s="82"/>
      <c r="B33" s="82"/>
      <c r="C33" s="83"/>
      <c r="D33" s="75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</row>
    <row r="34" s="73" customFormat="1" ht="21" customHeight="1" spans="1:27">
      <c r="A34" s="82"/>
      <c r="B34" s="82"/>
      <c r="C34" s="83"/>
      <c r="D34" s="75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</row>
    <row r="35" s="73" customFormat="1" ht="21" customHeight="1" spans="1:27">
      <c r="A35" s="82"/>
      <c r="B35" s="82"/>
      <c r="C35" s="83"/>
      <c r="D35" s="75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</row>
    <row r="36" s="73" customFormat="1" ht="21" customHeight="1" spans="1:25">
      <c r="A36" s="84" t="s">
        <v>61</v>
      </c>
      <c r="C36" s="85"/>
      <c r="D36" s="75"/>
      <c r="O36" s="72"/>
      <c r="Q36" s="90"/>
      <c r="R36" s="90"/>
      <c r="S36" s="90"/>
      <c r="T36" s="90"/>
      <c r="U36" s="90"/>
      <c r="V36" s="90"/>
      <c r="W36" s="90"/>
      <c r="X36" s="90"/>
      <c r="Y36" s="90"/>
    </row>
    <row r="37" s="73" customFormat="1" ht="13.5" spans="3:25">
      <c r="C37" s="83"/>
      <c r="D37" s="75"/>
      <c r="O37" s="72"/>
      <c r="P37" s="90"/>
      <c r="Q37" s="90"/>
      <c r="R37" s="90"/>
      <c r="S37" s="90"/>
      <c r="T37" s="90"/>
      <c r="U37" s="90"/>
      <c r="V37" s="90"/>
      <c r="W37" s="90"/>
      <c r="X37" s="90"/>
      <c r="Y37" s="90"/>
    </row>
    <row r="38" s="74" customFormat="1" customHeight="1" spans="1:15">
      <c r="A38" s="86"/>
      <c r="B38" s="87" t="s">
        <v>62</v>
      </c>
      <c r="C38" s="83"/>
      <c r="D38" s="87"/>
      <c r="E38" s="87"/>
      <c r="F38" s="87"/>
      <c r="G38" s="87"/>
      <c r="H38" s="87" t="s">
        <v>63</v>
      </c>
      <c r="I38" s="86"/>
      <c r="J38" s="86"/>
      <c r="K38" s="86"/>
      <c r="L38" s="86"/>
      <c r="M38" s="86"/>
      <c r="N38" s="86"/>
      <c r="O38" s="91"/>
    </row>
    <row r="39" s="72" customFormat="1" customHeight="1" spans="3:27">
      <c r="C39" s="83"/>
      <c r="D39" s="75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</row>
    <row r="40" s="72" customFormat="1" customHeight="1" spans="3:27">
      <c r="C40" s="83"/>
      <c r="D40" s="75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</row>
  </sheetData>
  <mergeCells count="1">
    <mergeCell ref="A1:O1"/>
  </mergeCells>
  <conditionalFormatting sqref="C3">
    <cfRule type="duplicateValues" dxfId="0" priority="146"/>
    <cfRule type="duplicateValues" dxfId="0" priority="122"/>
    <cfRule type="duplicateValues" dxfId="0" priority="98"/>
    <cfRule type="duplicateValues" dxfId="0" priority="74"/>
    <cfRule type="duplicateValues" dxfId="0" priority="50"/>
    <cfRule type="duplicateValues" dxfId="0" priority="26"/>
  </conditionalFormatting>
  <conditionalFormatting sqref="C4">
    <cfRule type="duplicateValues" dxfId="0" priority="145"/>
    <cfRule type="duplicateValues" dxfId="0" priority="121"/>
    <cfRule type="duplicateValues" dxfId="0" priority="97"/>
    <cfRule type="duplicateValues" dxfId="0" priority="73"/>
    <cfRule type="duplicateValues" dxfId="0" priority="49"/>
    <cfRule type="duplicateValues" dxfId="0" priority="25"/>
  </conditionalFormatting>
  <conditionalFormatting sqref="C5">
    <cfRule type="duplicateValues" dxfId="0" priority="144"/>
    <cfRule type="duplicateValues" dxfId="0" priority="120"/>
    <cfRule type="duplicateValues" dxfId="0" priority="96"/>
    <cfRule type="duplicateValues" dxfId="0" priority="72"/>
    <cfRule type="duplicateValues" dxfId="0" priority="48"/>
    <cfRule type="duplicateValues" dxfId="0" priority="24"/>
  </conditionalFormatting>
  <conditionalFormatting sqref="C6">
    <cfRule type="duplicateValues" dxfId="0" priority="143"/>
    <cfRule type="duplicateValues" dxfId="0" priority="119"/>
    <cfRule type="duplicateValues" dxfId="0" priority="95"/>
    <cfRule type="duplicateValues" dxfId="0" priority="71"/>
    <cfRule type="duplicateValues" dxfId="0" priority="47"/>
    <cfRule type="duplicateValues" dxfId="0" priority="23"/>
  </conditionalFormatting>
  <conditionalFormatting sqref="C7">
    <cfRule type="duplicateValues" dxfId="0" priority="142"/>
    <cfRule type="duplicateValues" dxfId="0" priority="118"/>
    <cfRule type="duplicateValues" dxfId="0" priority="94"/>
    <cfRule type="duplicateValues" dxfId="0" priority="70"/>
    <cfRule type="duplicateValues" dxfId="0" priority="46"/>
    <cfRule type="duplicateValues" dxfId="0" priority="22"/>
  </conditionalFormatting>
  <conditionalFormatting sqref="C8">
    <cfRule type="duplicateValues" dxfId="0" priority="141"/>
    <cfRule type="duplicateValues" dxfId="0" priority="117"/>
    <cfRule type="duplicateValues" dxfId="0" priority="93"/>
    <cfRule type="duplicateValues" dxfId="0" priority="69"/>
    <cfRule type="duplicateValues" dxfId="0" priority="45"/>
    <cfRule type="duplicateValues" dxfId="0" priority="21"/>
  </conditionalFormatting>
  <conditionalFormatting sqref="C9">
    <cfRule type="duplicateValues" dxfId="0" priority="140"/>
    <cfRule type="duplicateValues" dxfId="0" priority="116"/>
    <cfRule type="duplicateValues" dxfId="0" priority="92"/>
    <cfRule type="duplicateValues" dxfId="0" priority="68"/>
    <cfRule type="duplicateValues" dxfId="0" priority="44"/>
    <cfRule type="duplicateValues" dxfId="0" priority="20"/>
  </conditionalFormatting>
  <conditionalFormatting sqref="C10">
    <cfRule type="duplicateValues" dxfId="0" priority="139"/>
    <cfRule type="duplicateValues" dxfId="0" priority="115"/>
    <cfRule type="duplicateValues" dxfId="0" priority="91"/>
    <cfRule type="duplicateValues" dxfId="0" priority="67"/>
    <cfRule type="duplicateValues" dxfId="0" priority="43"/>
    <cfRule type="duplicateValues" dxfId="0" priority="19"/>
  </conditionalFormatting>
  <conditionalFormatting sqref="C11">
    <cfRule type="duplicateValues" dxfId="0" priority="138"/>
    <cfRule type="duplicateValues" dxfId="0" priority="114"/>
    <cfRule type="duplicateValues" dxfId="0" priority="90"/>
    <cfRule type="duplicateValues" dxfId="0" priority="66"/>
    <cfRule type="duplicateValues" dxfId="0" priority="42"/>
    <cfRule type="duplicateValues" dxfId="0" priority="18"/>
  </conditionalFormatting>
  <conditionalFormatting sqref="C12">
    <cfRule type="duplicateValues" dxfId="0" priority="137"/>
    <cfRule type="duplicateValues" dxfId="0" priority="113"/>
    <cfRule type="duplicateValues" dxfId="0" priority="89"/>
    <cfRule type="duplicateValues" dxfId="0" priority="65"/>
    <cfRule type="duplicateValues" dxfId="0" priority="41"/>
    <cfRule type="duplicateValues" dxfId="0" priority="17"/>
  </conditionalFormatting>
  <conditionalFormatting sqref="C13">
    <cfRule type="duplicateValues" dxfId="0" priority="136"/>
    <cfRule type="duplicateValues" dxfId="0" priority="112"/>
    <cfRule type="duplicateValues" dxfId="0" priority="88"/>
    <cfRule type="duplicateValues" dxfId="0" priority="64"/>
    <cfRule type="duplicateValues" dxfId="0" priority="40"/>
    <cfRule type="duplicateValues" dxfId="0" priority="16"/>
  </conditionalFormatting>
  <conditionalFormatting sqref="C14">
    <cfRule type="duplicateValues" dxfId="0" priority="135"/>
    <cfRule type="duplicateValues" dxfId="0" priority="111"/>
    <cfRule type="duplicateValues" dxfId="0" priority="87"/>
    <cfRule type="duplicateValues" dxfId="0" priority="63"/>
    <cfRule type="duplicateValues" dxfId="0" priority="39"/>
    <cfRule type="duplicateValues" dxfId="0" priority="15"/>
  </conditionalFormatting>
  <conditionalFormatting sqref="C15">
    <cfRule type="duplicateValues" dxfId="0" priority="134"/>
    <cfRule type="duplicateValues" dxfId="0" priority="110"/>
    <cfRule type="duplicateValues" dxfId="0" priority="86"/>
    <cfRule type="duplicateValues" dxfId="0" priority="62"/>
    <cfRule type="duplicateValues" dxfId="0" priority="38"/>
    <cfRule type="duplicateValues" dxfId="0" priority="14"/>
  </conditionalFormatting>
  <conditionalFormatting sqref="C16">
    <cfRule type="duplicateValues" dxfId="0" priority="133"/>
    <cfRule type="duplicateValues" dxfId="0" priority="109"/>
    <cfRule type="duplicateValues" dxfId="0" priority="85"/>
    <cfRule type="duplicateValues" dxfId="0" priority="61"/>
    <cfRule type="duplicateValues" dxfId="0" priority="37"/>
    <cfRule type="duplicateValues" dxfId="0" priority="13"/>
  </conditionalFormatting>
  <conditionalFormatting sqref="C17">
    <cfRule type="duplicateValues" dxfId="0" priority="132"/>
    <cfRule type="duplicateValues" dxfId="0" priority="108"/>
    <cfRule type="duplicateValues" dxfId="0" priority="84"/>
    <cfRule type="duplicateValues" dxfId="0" priority="60"/>
    <cfRule type="duplicateValues" dxfId="0" priority="36"/>
    <cfRule type="duplicateValues" dxfId="0" priority="12"/>
  </conditionalFormatting>
  <conditionalFormatting sqref="C18">
    <cfRule type="duplicateValues" dxfId="0" priority="131"/>
    <cfRule type="duplicateValues" dxfId="0" priority="107"/>
    <cfRule type="duplicateValues" dxfId="0" priority="83"/>
    <cfRule type="duplicateValues" dxfId="0" priority="59"/>
    <cfRule type="duplicateValues" dxfId="0" priority="35"/>
    <cfRule type="duplicateValues" dxfId="0" priority="11"/>
  </conditionalFormatting>
  <conditionalFormatting sqref="C19">
    <cfRule type="duplicateValues" dxfId="0" priority="130"/>
    <cfRule type="duplicateValues" dxfId="0" priority="106"/>
    <cfRule type="duplicateValues" dxfId="0" priority="82"/>
    <cfRule type="duplicateValues" dxfId="0" priority="58"/>
    <cfRule type="duplicateValues" dxfId="0" priority="34"/>
    <cfRule type="duplicateValues" dxfId="0" priority="10"/>
  </conditionalFormatting>
  <conditionalFormatting sqref="C20">
    <cfRule type="duplicateValues" dxfId="0" priority="129"/>
    <cfRule type="duplicateValues" dxfId="0" priority="105"/>
    <cfRule type="duplicateValues" dxfId="0" priority="81"/>
    <cfRule type="duplicateValues" dxfId="0" priority="57"/>
    <cfRule type="duplicateValues" dxfId="0" priority="33"/>
    <cfRule type="duplicateValues" dxfId="0" priority="9"/>
  </conditionalFormatting>
  <conditionalFormatting sqref="C21">
    <cfRule type="duplicateValues" dxfId="0" priority="128"/>
    <cfRule type="duplicateValues" dxfId="0" priority="104"/>
    <cfRule type="duplicateValues" dxfId="0" priority="80"/>
    <cfRule type="duplicateValues" dxfId="0" priority="56"/>
    <cfRule type="duplicateValues" dxfId="0" priority="32"/>
    <cfRule type="duplicateValues" dxfId="0" priority="8"/>
  </conditionalFormatting>
  <conditionalFormatting sqref="C22">
    <cfRule type="duplicateValues" dxfId="0" priority="127"/>
    <cfRule type="duplicateValues" dxfId="0" priority="103"/>
    <cfRule type="duplicateValues" dxfId="0" priority="79"/>
    <cfRule type="duplicateValues" dxfId="0" priority="55"/>
    <cfRule type="duplicateValues" dxfId="0" priority="31"/>
    <cfRule type="duplicateValues" dxfId="0" priority="7"/>
  </conditionalFormatting>
  <conditionalFormatting sqref="C23">
    <cfRule type="duplicateValues" dxfId="0" priority="126"/>
    <cfRule type="duplicateValues" dxfId="0" priority="102"/>
    <cfRule type="duplicateValues" dxfId="0" priority="78"/>
    <cfRule type="duplicateValues" dxfId="0" priority="54"/>
    <cfRule type="duplicateValues" dxfId="0" priority="30"/>
    <cfRule type="duplicateValues" dxfId="0" priority="6"/>
  </conditionalFormatting>
  <conditionalFormatting sqref="C24">
    <cfRule type="duplicateValues" dxfId="0" priority="125"/>
    <cfRule type="duplicateValues" dxfId="0" priority="101"/>
    <cfRule type="duplicateValues" dxfId="0" priority="77"/>
    <cfRule type="duplicateValues" dxfId="0" priority="53"/>
    <cfRule type="duplicateValues" dxfId="0" priority="29"/>
    <cfRule type="duplicateValues" dxfId="0" priority="5"/>
  </conditionalFormatting>
  <conditionalFormatting sqref="C25">
    <cfRule type="duplicateValues" dxfId="0" priority="124"/>
    <cfRule type="duplicateValues" dxfId="0" priority="100"/>
    <cfRule type="duplicateValues" dxfId="0" priority="76"/>
    <cfRule type="duplicateValues" dxfId="0" priority="52"/>
    <cfRule type="duplicateValues" dxfId="0" priority="28"/>
    <cfRule type="duplicateValues" dxfId="0" priority="4"/>
  </conditionalFormatting>
  <conditionalFormatting sqref="C26">
    <cfRule type="duplicateValues" dxfId="0" priority="123"/>
    <cfRule type="duplicateValues" dxfId="0" priority="99"/>
    <cfRule type="duplicateValues" dxfId="0" priority="75"/>
    <cfRule type="duplicateValues" dxfId="0" priority="51"/>
    <cfRule type="duplicateValues" dxfId="0" priority="27"/>
    <cfRule type="duplicateValues" dxfId="0" priority="3"/>
  </conditionalFormatting>
  <conditionalFormatting sqref="C27">
    <cfRule type="duplicateValues" dxfId="0" priority="174"/>
    <cfRule type="duplicateValues" dxfId="0" priority="173"/>
  </conditionalFormatting>
  <conditionalFormatting sqref="C28">
    <cfRule type="duplicateValues" dxfId="0" priority="171"/>
    <cfRule type="duplicateValues" dxfId="0" priority="170"/>
    <cfRule type="duplicateValues" dxfId="0" priority="169"/>
  </conditionalFormatting>
  <conditionalFormatting sqref="C31">
    <cfRule type="duplicateValues" dxfId="0" priority="165"/>
    <cfRule type="duplicateValues" dxfId="0" priority="164"/>
  </conditionalFormatting>
  <conditionalFormatting sqref="C32">
    <cfRule type="duplicateValues" dxfId="0" priority="163"/>
    <cfRule type="duplicateValues" dxfId="0" priority="162"/>
  </conditionalFormatting>
  <conditionalFormatting sqref="C33">
    <cfRule type="duplicateValues" dxfId="0" priority="161"/>
    <cfRule type="duplicateValues" dxfId="0" priority="160"/>
  </conditionalFormatting>
  <conditionalFormatting sqref="C34">
    <cfRule type="duplicateValues" dxfId="0" priority="159"/>
    <cfRule type="duplicateValues" dxfId="0" priority="158"/>
  </conditionalFormatting>
  <conditionalFormatting sqref="C35">
    <cfRule type="duplicateValues" dxfId="0" priority="157"/>
    <cfRule type="duplicateValues" dxfId="0" priority="156"/>
  </conditionalFormatting>
  <conditionalFormatting sqref="C36">
    <cfRule type="duplicateValues" dxfId="0" priority="155"/>
    <cfRule type="duplicateValues" dxfId="0" priority="154"/>
  </conditionalFormatting>
  <conditionalFormatting sqref="C37">
    <cfRule type="duplicateValues" dxfId="0" priority="153"/>
    <cfRule type="duplicateValues" dxfId="0" priority="152"/>
  </conditionalFormatting>
  <conditionalFormatting sqref="C38">
    <cfRule type="duplicateValues" dxfId="0" priority="151"/>
    <cfRule type="duplicateValues" dxfId="0" priority="150"/>
  </conditionalFormatting>
  <conditionalFormatting sqref="C39">
    <cfRule type="duplicateValues" dxfId="0" priority="167"/>
    <cfRule type="duplicateValues" dxfId="0" priority="166"/>
  </conditionalFormatting>
  <conditionalFormatting sqref="C40">
    <cfRule type="duplicateValues" dxfId="0" priority="149"/>
    <cfRule type="duplicateValues" dxfId="0" priority="148"/>
  </conditionalFormatting>
  <conditionalFormatting sqref="C$1:C$1048576">
    <cfRule type="duplicateValues" dxfId="0" priority="2"/>
  </conditionalFormatting>
  <conditionalFormatting sqref="C3:C26">
    <cfRule type="duplicateValues" dxfId="0" priority="1"/>
  </conditionalFormatting>
  <conditionalFormatting sqref="C1:C2 C29:C30 C41:C1048576">
    <cfRule type="duplicateValues" dxfId="0" priority="176"/>
    <cfRule type="duplicateValues" dxfId="0" priority="175"/>
  </conditionalFormatting>
  <conditionalFormatting sqref="C1:C2 C27 C29:C30 C41:C1048576">
    <cfRule type="duplicateValues" dxfId="0" priority="172"/>
  </conditionalFormatting>
  <conditionalFormatting sqref="C1:C2 C27:C30 C41:C1048576">
    <cfRule type="duplicateValues" dxfId="0" priority="168"/>
  </conditionalFormatting>
  <conditionalFormatting sqref="C1:C2 C27:C1048576">
    <cfRule type="duplicateValues" dxfId="0" priority="147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0"/>
  <sheetViews>
    <sheetView workbookViewId="0">
      <selection activeCell="H21" sqref="H21"/>
    </sheetView>
  </sheetViews>
  <sheetFormatPr defaultColWidth="9" defaultRowHeight="18" customHeight="1"/>
  <cols>
    <col min="1" max="1" width="5.25" style="72" customWidth="1"/>
    <col min="2" max="2" width="18.5" style="72" customWidth="1"/>
    <col min="3" max="3" width="12.75" style="72"/>
    <col min="4" max="4" width="15.25" style="75" customWidth="1"/>
    <col min="5" max="7" width="8.375" style="72" customWidth="1"/>
    <col min="8" max="8" width="9.375" style="72" customWidth="1"/>
    <col min="9" max="9" width="8.375" style="72" customWidth="1"/>
    <col min="10" max="10" width="6.875" style="72" customWidth="1"/>
    <col min="11" max="11" width="8.375" style="72" customWidth="1"/>
    <col min="12" max="12" width="9.375" style="72" customWidth="1"/>
    <col min="13" max="13" width="8.875" style="72" customWidth="1"/>
    <col min="14" max="14" width="9.625" style="72" customWidth="1"/>
    <col min="15" max="15" width="21.5" style="72" customWidth="1"/>
    <col min="16" max="16" width="11.125" style="72" hidden="1" customWidth="1"/>
    <col min="17" max="17" width="8.875" style="72"/>
    <col min="18" max="18" width="5.125" style="72"/>
    <col min="19" max="26" width="10.875" style="72"/>
    <col min="27" max="27" width="5.125" style="72"/>
    <col min="28" max="16384" width="9" style="72"/>
  </cols>
  <sheetData>
    <row r="1" customHeight="1" spans="1:1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1"/>
    </row>
    <row r="2" s="71" customFormat="1" customHeight="1" spans="1:15">
      <c r="A2" s="77" t="s">
        <v>1</v>
      </c>
      <c r="B2" s="77" t="s">
        <v>2</v>
      </c>
      <c r="C2" s="77" t="s">
        <v>3</v>
      </c>
      <c r="D2" s="77" t="s">
        <v>4</v>
      </c>
      <c r="E2" s="77" t="s">
        <v>5</v>
      </c>
      <c r="F2" s="77" t="s">
        <v>6</v>
      </c>
      <c r="G2" s="77" t="s">
        <v>7</v>
      </c>
      <c r="H2" s="77" t="s">
        <v>8</v>
      </c>
      <c r="I2" s="77" t="s">
        <v>9</v>
      </c>
      <c r="J2" s="77" t="s">
        <v>10</v>
      </c>
      <c r="K2" s="77" t="s">
        <v>11</v>
      </c>
      <c r="L2" s="77" t="s">
        <v>12</v>
      </c>
      <c r="M2" s="77" t="s">
        <v>13</v>
      </c>
      <c r="N2" s="77" t="s">
        <v>14</v>
      </c>
      <c r="O2" s="77" t="s">
        <v>15</v>
      </c>
    </row>
    <row r="3" s="71" customFormat="1" customHeight="1" spans="1:16">
      <c r="A3" s="78">
        <v>1</v>
      </c>
      <c r="B3" s="40" t="s">
        <v>16</v>
      </c>
      <c r="C3" s="40" t="s">
        <v>17</v>
      </c>
      <c r="D3" s="79">
        <v>44559</v>
      </c>
      <c r="E3" s="40">
        <f>VLOOKUP(C3,考勤!A:AI,35,0)</f>
        <v>12</v>
      </c>
      <c r="F3" s="40">
        <f>VLOOKUP(C3,考勤!A:AM,39,FALSE)</f>
        <v>264</v>
      </c>
      <c r="G3" s="80">
        <v>18.5</v>
      </c>
      <c r="H3" s="78"/>
      <c r="I3" s="78"/>
      <c r="J3" s="78">
        <f>IFERROR(VLOOKUP(C3,其他!B:D,3,0),0)</f>
        <v>0</v>
      </c>
      <c r="K3" s="78"/>
      <c r="L3" s="88">
        <f t="shared" ref="L3:L17" si="0">H3*15+(F3-H3-I3)*G3+I3*18*80%+J3+K3</f>
        <v>4884</v>
      </c>
      <c r="M3" s="88">
        <f t="shared" ref="M3:M17" si="1">E3*5</f>
        <v>60</v>
      </c>
      <c r="N3" s="88">
        <f t="shared" ref="N3:N17" si="2">L3+M3</f>
        <v>4944</v>
      </c>
      <c r="O3" s="89" t="str">
        <f>IFERROR(VLOOKUP(C3,其他!B:C,2,0),"")</f>
        <v/>
      </c>
      <c r="P3" s="72">
        <f t="shared" ref="P3:P17" si="3">L3/F3</f>
        <v>18.5</v>
      </c>
    </row>
    <row r="4" s="71" customFormat="1" customHeight="1" spans="1:16">
      <c r="A4" s="78">
        <v>2</v>
      </c>
      <c r="B4" s="40" t="s">
        <v>16</v>
      </c>
      <c r="C4" s="40" t="s">
        <v>19</v>
      </c>
      <c r="D4" s="79" t="s">
        <v>20</v>
      </c>
      <c r="E4" s="40">
        <f>VLOOKUP(C4,考勤!A:AI,35,0)</f>
        <v>11.5</v>
      </c>
      <c r="F4" s="40">
        <f>VLOOKUP(C4,考勤!A:AM,39,FALSE)</f>
        <v>102</v>
      </c>
      <c r="G4" s="80">
        <v>18.5</v>
      </c>
      <c r="H4" s="78"/>
      <c r="I4" s="78"/>
      <c r="J4" s="78">
        <f>IFERROR(VLOOKUP(C4,其他!B:D,3,0),0)</f>
        <v>0</v>
      </c>
      <c r="K4" s="78"/>
      <c r="L4" s="88">
        <f t="shared" si="0"/>
        <v>1887</v>
      </c>
      <c r="M4" s="88">
        <f t="shared" si="1"/>
        <v>57.5</v>
      </c>
      <c r="N4" s="88">
        <f t="shared" si="2"/>
        <v>1944.5</v>
      </c>
      <c r="O4" s="89" t="str">
        <f>IFERROR(VLOOKUP(C4,其他!B:C,2,0),"")</f>
        <v/>
      </c>
      <c r="P4" s="72">
        <f t="shared" si="3"/>
        <v>18.5</v>
      </c>
    </row>
    <row r="5" s="71" customFormat="1" customHeight="1" spans="1:16">
      <c r="A5" s="78">
        <v>3</v>
      </c>
      <c r="B5" s="40" t="s">
        <v>21</v>
      </c>
      <c r="C5" s="40" t="s">
        <v>22</v>
      </c>
      <c r="D5" s="79">
        <v>43720</v>
      </c>
      <c r="E5" s="40">
        <f>VLOOKUP(C5,考勤!A:AI,35,0)</f>
        <v>18.5</v>
      </c>
      <c r="F5" s="40">
        <f>VLOOKUP(C5,考勤!A:AM,39,FALSE)</f>
        <v>200</v>
      </c>
      <c r="G5" s="80">
        <v>18</v>
      </c>
      <c r="H5" s="78"/>
      <c r="I5" s="78"/>
      <c r="J5" s="78">
        <f>IFERROR(VLOOKUP(C5,其他!B:D,3,0),0)</f>
        <v>0</v>
      </c>
      <c r="K5" s="78"/>
      <c r="L5" s="88">
        <f t="shared" si="0"/>
        <v>3600</v>
      </c>
      <c r="M5" s="88">
        <f t="shared" si="1"/>
        <v>92.5</v>
      </c>
      <c r="N5" s="88">
        <f t="shared" si="2"/>
        <v>3692.5</v>
      </c>
      <c r="O5" s="89" t="str">
        <f>IFERROR(VLOOKUP(C5,其他!B:C,2,0),"")</f>
        <v/>
      </c>
      <c r="P5" s="72">
        <f t="shared" si="3"/>
        <v>18</v>
      </c>
    </row>
    <row r="6" s="71" customFormat="1" customHeight="1" spans="1:16">
      <c r="A6" s="78">
        <v>4</v>
      </c>
      <c r="B6" s="40" t="s">
        <v>21</v>
      </c>
      <c r="C6" s="40" t="s">
        <v>23</v>
      </c>
      <c r="D6" s="79">
        <v>43720</v>
      </c>
      <c r="E6" s="40">
        <f>VLOOKUP(C6,考勤!A:AI,35,0)</f>
        <v>20</v>
      </c>
      <c r="F6" s="40">
        <f>VLOOKUP(C6,考勤!A:AM,39,FALSE)</f>
        <v>223</v>
      </c>
      <c r="G6" s="80">
        <v>18</v>
      </c>
      <c r="H6" s="78"/>
      <c r="I6" s="78"/>
      <c r="J6" s="78">
        <f>IFERROR(VLOOKUP(C6,其他!B:D,3,0),0)</f>
        <v>0</v>
      </c>
      <c r="K6" s="78"/>
      <c r="L6" s="88">
        <f t="shared" si="0"/>
        <v>4014</v>
      </c>
      <c r="M6" s="88">
        <f t="shared" si="1"/>
        <v>100</v>
      </c>
      <c r="N6" s="88">
        <f t="shared" si="2"/>
        <v>4114</v>
      </c>
      <c r="O6" s="89" t="str">
        <f>IFERROR(VLOOKUP(C6,其他!B:C,2,0),"")</f>
        <v/>
      </c>
      <c r="P6" s="72">
        <f t="shared" si="3"/>
        <v>18</v>
      </c>
    </row>
    <row r="7" s="71" customFormat="1" customHeight="1" spans="1:16">
      <c r="A7" s="78">
        <v>5</v>
      </c>
      <c r="B7" s="40" t="s">
        <v>21</v>
      </c>
      <c r="C7" s="40" t="s">
        <v>24</v>
      </c>
      <c r="D7" s="79">
        <v>43720</v>
      </c>
      <c r="E7" s="40">
        <f>VLOOKUP(C7,考勤!A:AI,35,0)</f>
        <v>21</v>
      </c>
      <c r="F7" s="40">
        <f>VLOOKUP(C7,考勤!A:AM,39,FALSE)</f>
        <v>231</v>
      </c>
      <c r="G7" s="80">
        <v>18</v>
      </c>
      <c r="H7" s="78"/>
      <c r="I7" s="78"/>
      <c r="J7" s="78">
        <f>IFERROR(VLOOKUP(C7,其他!B:D,3,0),0)</f>
        <v>0</v>
      </c>
      <c r="K7" s="78"/>
      <c r="L7" s="88">
        <f t="shared" si="0"/>
        <v>4158</v>
      </c>
      <c r="M7" s="88">
        <f t="shared" si="1"/>
        <v>105</v>
      </c>
      <c r="N7" s="88">
        <f t="shared" si="2"/>
        <v>4263</v>
      </c>
      <c r="O7" s="89" t="str">
        <f>IFERROR(VLOOKUP(C7,其他!B:C,2,0),"")</f>
        <v/>
      </c>
      <c r="P7" s="72">
        <f t="shared" si="3"/>
        <v>18</v>
      </c>
    </row>
    <row r="8" s="71" customFormat="1" customHeight="1" spans="1:16">
      <c r="A8" s="78">
        <v>6</v>
      </c>
      <c r="B8" s="40" t="s">
        <v>21</v>
      </c>
      <c r="C8" s="40" t="s">
        <v>25</v>
      </c>
      <c r="D8" s="79">
        <v>43885</v>
      </c>
      <c r="E8" s="40">
        <f>VLOOKUP(C8,考勤!A:AI,35,0)</f>
        <v>14</v>
      </c>
      <c r="F8" s="40">
        <f>VLOOKUP(C8,考勤!A:AM,39,FALSE)</f>
        <v>142</v>
      </c>
      <c r="G8" s="80">
        <v>18</v>
      </c>
      <c r="H8" s="78"/>
      <c r="I8" s="78"/>
      <c r="J8" s="78">
        <f>IFERROR(VLOOKUP(C8,其他!B:D,3,0),0)</f>
        <v>0</v>
      </c>
      <c r="K8" s="78"/>
      <c r="L8" s="88">
        <f t="shared" si="0"/>
        <v>2556</v>
      </c>
      <c r="M8" s="88">
        <f t="shared" si="1"/>
        <v>70</v>
      </c>
      <c r="N8" s="88">
        <f t="shared" si="2"/>
        <v>2626</v>
      </c>
      <c r="O8" s="89" t="str">
        <f>IFERROR(VLOOKUP(C8,其他!B:C,2,0),"")</f>
        <v/>
      </c>
      <c r="P8" s="72">
        <f t="shared" si="3"/>
        <v>18</v>
      </c>
    </row>
    <row r="9" s="71" customFormat="1" customHeight="1" spans="1:16">
      <c r="A9" s="78">
        <v>7</v>
      </c>
      <c r="B9" s="40" t="s">
        <v>26</v>
      </c>
      <c r="C9" s="40" t="s">
        <v>27</v>
      </c>
      <c r="D9" s="79">
        <v>43737</v>
      </c>
      <c r="E9" s="40">
        <f>VLOOKUP(C9,考勤!A:AI,35,0)</f>
        <v>12.5</v>
      </c>
      <c r="F9" s="40">
        <f>VLOOKUP(C9,考勤!A:AM,39,FALSE)</f>
        <v>271</v>
      </c>
      <c r="G9" s="80">
        <v>18</v>
      </c>
      <c r="H9" s="78"/>
      <c r="I9" s="78"/>
      <c r="J9" s="78">
        <f>IFERROR(VLOOKUP(C9,其他!B:D,3,0),0)</f>
        <v>0</v>
      </c>
      <c r="K9" s="78"/>
      <c r="L9" s="88">
        <f t="shared" si="0"/>
        <v>4878</v>
      </c>
      <c r="M9" s="88">
        <f t="shared" si="1"/>
        <v>62.5</v>
      </c>
      <c r="N9" s="88">
        <f t="shared" si="2"/>
        <v>4940.5</v>
      </c>
      <c r="O9" s="89" t="str">
        <f>IFERROR(VLOOKUP(C9,其他!B:C,2,0),"")</f>
        <v/>
      </c>
      <c r="P9" s="72">
        <f t="shared" si="3"/>
        <v>18</v>
      </c>
    </row>
    <row r="10" s="71" customFormat="1" customHeight="1" spans="1:16">
      <c r="A10" s="78">
        <v>8</v>
      </c>
      <c r="B10" s="40" t="s">
        <v>28</v>
      </c>
      <c r="C10" s="40" t="s">
        <v>29</v>
      </c>
      <c r="D10" s="79">
        <v>44323</v>
      </c>
      <c r="E10" s="40">
        <f>VLOOKUP(C10,考勤!A:AI,35,0)</f>
        <v>12.5</v>
      </c>
      <c r="F10" s="40">
        <f>VLOOKUP(C10,考勤!A:AM,39,FALSE)</f>
        <v>130.5</v>
      </c>
      <c r="G10" s="80">
        <v>18</v>
      </c>
      <c r="H10" s="78"/>
      <c r="I10" s="78"/>
      <c r="J10" s="78">
        <f>IFERROR(VLOOKUP(C10,其他!B:D,3,0),0)</f>
        <v>-20</v>
      </c>
      <c r="K10" s="78"/>
      <c r="L10" s="88">
        <f t="shared" si="0"/>
        <v>2329</v>
      </c>
      <c r="M10" s="88">
        <f t="shared" si="1"/>
        <v>62.5</v>
      </c>
      <c r="N10" s="88">
        <f t="shared" si="2"/>
        <v>2391.5</v>
      </c>
      <c r="O10" s="89" t="str">
        <f>IFERROR(VLOOKUP(C10,其他!B:C,2,0),"")</f>
        <v>零部件扔垃圾桶</v>
      </c>
      <c r="P10" s="72">
        <f t="shared" si="3"/>
        <v>17.8467432950192</v>
      </c>
    </row>
    <row r="11" s="71" customFormat="1" customHeight="1" spans="1:16">
      <c r="A11" s="78">
        <v>9</v>
      </c>
      <c r="B11" s="40" t="s">
        <v>31</v>
      </c>
      <c r="C11" s="40" t="s">
        <v>32</v>
      </c>
      <c r="D11" s="79">
        <v>44534</v>
      </c>
      <c r="E11" s="40">
        <f>VLOOKUP(C11,考勤!A:AI,35,0)</f>
        <v>13</v>
      </c>
      <c r="F11" s="40">
        <f>VLOOKUP(C11,考勤!A:AM,39,FALSE)</f>
        <v>109</v>
      </c>
      <c r="G11" s="80">
        <v>19.5</v>
      </c>
      <c r="H11" s="78"/>
      <c r="I11" s="78"/>
      <c r="J11" s="78">
        <f>IFERROR(VLOOKUP(C11,其他!B:D,3,0),0)</f>
        <v>0</v>
      </c>
      <c r="K11" s="78"/>
      <c r="L11" s="88">
        <f t="shared" si="0"/>
        <v>2125.5</v>
      </c>
      <c r="M11" s="88">
        <f t="shared" si="1"/>
        <v>65</v>
      </c>
      <c r="N11" s="88">
        <f t="shared" si="2"/>
        <v>2190.5</v>
      </c>
      <c r="O11" s="89" t="str">
        <f>IFERROR(VLOOKUP(C11,其他!B:C,2,0),"")</f>
        <v/>
      </c>
      <c r="P11" s="72">
        <f t="shared" si="3"/>
        <v>19.5</v>
      </c>
    </row>
    <row r="12" s="71" customFormat="1" customHeight="1" spans="1:16">
      <c r="A12" s="78">
        <v>10</v>
      </c>
      <c r="B12" s="40" t="s">
        <v>33</v>
      </c>
      <c r="C12" s="40" t="s">
        <v>34</v>
      </c>
      <c r="D12" s="79" t="s">
        <v>35</v>
      </c>
      <c r="E12" s="40">
        <f>VLOOKUP(C12,考勤!A:AI,35,0)</f>
        <v>3.5</v>
      </c>
      <c r="F12" s="40">
        <f>VLOOKUP(C12,考勤!A:AM,39,FALSE)</f>
        <v>29.5</v>
      </c>
      <c r="G12" s="80">
        <v>18</v>
      </c>
      <c r="H12" s="78"/>
      <c r="I12" s="78"/>
      <c r="J12" s="78">
        <f>IFERROR(VLOOKUP(C12,其他!B:D,3,0),0)</f>
        <v>0</v>
      </c>
      <c r="K12" s="78"/>
      <c r="L12" s="88">
        <f t="shared" si="0"/>
        <v>531</v>
      </c>
      <c r="M12" s="88">
        <f t="shared" si="1"/>
        <v>17.5</v>
      </c>
      <c r="N12" s="88">
        <f t="shared" si="2"/>
        <v>548.5</v>
      </c>
      <c r="O12" s="89" t="str">
        <f>IFERROR(VLOOKUP(C12,其他!B:C,2,0),"")</f>
        <v/>
      </c>
      <c r="P12" s="72">
        <f t="shared" si="3"/>
        <v>18</v>
      </c>
    </row>
    <row r="13" s="71" customFormat="1" customHeight="1" spans="1:16">
      <c r="A13" s="78">
        <v>11</v>
      </c>
      <c r="B13" s="40" t="s">
        <v>33</v>
      </c>
      <c r="C13" s="40" t="s">
        <v>36</v>
      </c>
      <c r="D13" s="79" t="s">
        <v>35</v>
      </c>
      <c r="E13" s="40">
        <f>VLOOKUP(C13,考勤!A:AI,35,0)</f>
        <v>7.5</v>
      </c>
      <c r="F13" s="40">
        <f>VLOOKUP(C13,考勤!A:AM,39,FALSE)</f>
        <v>61.5</v>
      </c>
      <c r="G13" s="80">
        <v>18</v>
      </c>
      <c r="H13" s="78"/>
      <c r="I13" s="78"/>
      <c r="J13" s="78">
        <f>IFERROR(VLOOKUP(C13,其他!B:D,3,0),0)</f>
        <v>0</v>
      </c>
      <c r="K13" s="78"/>
      <c r="L13" s="88">
        <f t="shared" si="0"/>
        <v>1107</v>
      </c>
      <c r="M13" s="88">
        <f t="shared" si="1"/>
        <v>37.5</v>
      </c>
      <c r="N13" s="88">
        <f t="shared" si="2"/>
        <v>1144.5</v>
      </c>
      <c r="O13" s="89" t="str">
        <f>IFERROR(VLOOKUP(C13,其他!B:C,2,0),"")</f>
        <v/>
      </c>
      <c r="P13" s="72">
        <f t="shared" si="3"/>
        <v>18</v>
      </c>
    </row>
    <row r="14" s="71" customFormat="1" customHeight="1" spans="1:16">
      <c r="A14" s="78">
        <v>12</v>
      </c>
      <c r="B14" s="40" t="s">
        <v>33</v>
      </c>
      <c r="C14" s="40" t="s">
        <v>37</v>
      </c>
      <c r="D14" s="79">
        <v>44532</v>
      </c>
      <c r="E14" s="40">
        <f>VLOOKUP(C14,考勤!A:AI,35,0)</f>
        <v>12</v>
      </c>
      <c r="F14" s="40">
        <f>VLOOKUP(C14,考勤!A:AM,39,FALSE)</f>
        <v>104</v>
      </c>
      <c r="G14" s="80">
        <v>18</v>
      </c>
      <c r="H14" s="78"/>
      <c r="I14" s="78"/>
      <c r="J14" s="78">
        <f>IFERROR(VLOOKUP(C14,其他!B:D,3,0),0)</f>
        <v>0</v>
      </c>
      <c r="K14" s="78"/>
      <c r="L14" s="88">
        <f t="shared" si="0"/>
        <v>1872</v>
      </c>
      <c r="M14" s="88">
        <f t="shared" si="1"/>
        <v>60</v>
      </c>
      <c r="N14" s="88">
        <f t="shared" si="2"/>
        <v>1932</v>
      </c>
      <c r="O14" s="89" t="str">
        <f>IFERROR(VLOOKUP(C14,其他!B:C,2,0),"")</f>
        <v/>
      </c>
      <c r="P14" s="72">
        <f t="shared" si="3"/>
        <v>18</v>
      </c>
    </row>
    <row r="15" s="71" customFormat="1" customHeight="1" spans="1:16">
      <c r="A15" s="78">
        <v>13</v>
      </c>
      <c r="B15" s="40" t="s">
        <v>33</v>
      </c>
      <c r="C15" s="40" t="s">
        <v>38</v>
      </c>
      <c r="D15" s="79">
        <v>44529</v>
      </c>
      <c r="E15" s="40">
        <f>VLOOKUP(C15,考勤!A:AI,35,0)</f>
        <v>3.5</v>
      </c>
      <c r="F15" s="40">
        <f>VLOOKUP(C15,考勤!A:AM,39,FALSE)</f>
        <v>29.5</v>
      </c>
      <c r="G15" s="80">
        <v>18</v>
      </c>
      <c r="H15" s="78"/>
      <c r="I15" s="78"/>
      <c r="J15" s="78">
        <f>IFERROR(VLOOKUP(C15,其他!B:D,3,0),0)</f>
        <v>0</v>
      </c>
      <c r="K15" s="78"/>
      <c r="L15" s="88">
        <f t="shared" si="0"/>
        <v>531</v>
      </c>
      <c r="M15" s="88">
        <f t="shared" si="1"/>
        <v>17.5</v>
      </c>
      <c r="N15" s="88">
        <f t="shared" si="2"/>
        <v>548.5</v>
      </c>
      <c r="O15" s="89" t="str">
        <f>IFERROR(VLOOKUP(C15,其他!B:C,2,0),"")</f>
        <v/>
      </c>
      <c r="P15" s="72">
        <f t="shared" si="3"/>
        <v>18</v>
      </c>
    </row>
    <row r="16" s="71" customFormat="1" customHeight="1" spans="1:16">
      <c r="A16" s="78">
        <v>14</v>
      </c>
      <c r="B16" s="40" t="s">
        <v>33</v>
      </c>
      <c r="C16" s="40" t="s">
        <v>39</v>
      </c>
      <c r="D16" s="79">
        <v>44532</v>
      </c>
      <c r="E16" s="40">
        <f>VLOOKUP(C16,考勤!A:AI,35,0)</f>
        <v>3.5</v>
      </c>
      <c r="F16" s="40">
        <f>VLOOKUP(C16,考勤!A:AM,39,FALSE)</f>
        <v>29.5</v>
      </c>
      <c r="G16" s="80">
        <v>18</v>
      </c>
      <c r="H16" s="78"/>
      <c r="I16" s="78"/>
      <c r="J16" s="78">
        <f>IFERROR(VLOOKUP(C16,其他!B:D,3,0),0)</f>
        <v>0</v>
      </c>
      <c r="K16" s="78"/>
      <c r="L16" s="88">
        <f t="shared" si="0"/>
        <v>531</v>
      </c>
      <c r="M16" s="88">
        <f t="shared" si="1"/>
        <v>17.5</v>
      </c>
      <c r="N16" s="88">
        <f t="shared" si="2"/>
        <v>548.5</v>
      </c>
      <c r="O16" s="89" t="str">
        <f>IFERROR(VLOOKUP(C16,其他!B:C,2,0),"")</f>
        <v/>
      </c>
      <c r="P16" s="72">
        <f t="shared" si="3"/>
        <v>18</v>
      </c>
    </row>
    <row r="17" s="71" customFormat="1" customHeight="1" spans="1:16">
      <c r="A17" s="78">
        <v>15</v>
      </c>
      <c r="B17" s="40" t="s">
        <v>33</v>
      </c>
      <c r="C17" s="40" t="s">
        <v>40</v>
      </c>
      <c r="D17" s="79">
        <v>44536</v>
      </c>
      <c r="E17" s="40">
        <f>VLOOKUP(C17,考勤!A:AI,35,0)</f>
        <v>9</v>
      </c>
      <c r="F17" s="40">
        <f>VLOOKUP(C17,考勤!A:AM,39,FALSE)</f>
        <v>205</v>
      </c>
      <c r="G17" s="80">
        <v>18</v>
      </c>
      <c r="H17" s="78"/>
      <c r="I17" s="78"/>
      <c r="J17" s="78">
        <f>IFERROR(VLOOKUP(C17,其他!B:D,3,0),0)</f>
        <v>0</v>
      </c>
      <c r="K17" s="78"/>
      <c r="L17" s="88">
        <f t="shared" si="0"/>
        <v>3690</v>
      </c>
      <c r="M17" s="88">
        <f t="shared" si="1"/>
        <v>45</v>
      </c>
      <c r="N17" s="88">
        <f t="shared" si="2"/>
        <v>3735</v>
      </c>
      <c r="O17" s="89" t="str">
        <f>IFERROR(VLOOKUP(C17,其他!B:C,2,0),"")</f>
        <v/>
      </c>
      <c r="P17" s="72">
        <f t="shared" si="3"/>
        <v>18</v>
      </c>
    </row>
    <row r="18" s="71" customFormat="1" customHeight="1" spans="1:16">
      <c r="A18" s="78">
        <v>16</v>
      </c>
      <c r="B18" s="40" t="s">
        <v>41</v>
      </c>
      <c r="C18" s="40" t="s">
        <v>42</v>
      </c>
      <c r="D18" s="79" t="s">
        <v>43</v>
      </c>
      <c r="E18" s="40">
        <f>VLOOKUP(C18,考勤!A:AI,35,0)</f>
        <v>5.5</v>
      </c>
      <c r="F18" s="40">
        <f>VLOOKUP(C18,考勤!A:AM,39,FALSE)</f>
        <v>44.5</v>
      </c>
      <c r="G18" s="80">
        <v>19</v>
      </c>
      <c r="H18" s="78"/>
      <c r="I18" s="78"/>
      <c r="J18" s="78">
        <f>IFERROR(VLOOKUP(C18,其他!B:D,3,0),0)</f>
        <v>-10</v>
      </c>
      <c r="K18" s="78"/>
      <c r="L18" s="88">
        <f t="shared" ref="L18:L27" si="4">H18*15+(F18-H18-I18)*G18+I18*18*80%+J18+K18</f>
        <v>835.5</v>
      </c>
      <c r="M18" s="88">
        <f t="shared" ref="M18:M27" si="5">E18*5</f>
        <v>27.5</v>
      </c>
      <c r="N18" s="88">
        <f t="shared" ref="N18:N27" si="6">L18+M18</f>
        <v>863</v>
      </c>
      <c r="O18" s="89" t="str">
        <f>IFERROR(VLOOKUP(C18,其他!B:C,2,0),"")</f>
        <v>全额薪资（扣餐卡）</v>
      </c>
      <c r="P18" s="72">
        <f t="shared" ref="P18:P26" si="7">L18/F18</f>
        <v>18.7752808988764</v>
      </c>
    </row>
    <row r="19" s="71" customFormat="1" customHeight="1" spans="1:16">
      <c r="A19" s="78">
        <v>17</v>
      </c>
      <c r="B19" s="40" t="s">
        <v>45</v>
      </c>
      <c r="C19" s="40" t="s">
        <v>46</v>
      </c>
      <c r="D19" s="79" t="s">
        <v>43</v>
      </c>
      <c r="E19" s="40">
        <f>VLOOKUP(C19,考勤!A:AI,35,0)</f>
        <v>6.5</v>
      </c>
      <c r="F19" s="40">
        <f>VLOOKUP(C19,考勤!A:AM,39,FALSE)</f>
        <v>66.5</v>
      </c>
      <c r="G19" s="80">
        <v>18</v>
      </c>
      <c r="H19" s="78"/>
      <c r="I19" s="78"/>
      <c r="J19" s="78">
        <f>IFERROR(VLOOKUP(C19,其他!B:D,3,0),0)</f>
        <v>-60</v>
      </c>
      <c r="K19" s="78"/>
      <c r="L19" s="88">
        <f t="shared" si="4"/>
        <v>1137</v>
      </c>
      <c r="M19" s="88">
        <f t="shared" si="5"/>
        <v>32.5</v>
      </c>
      <c r="N19" s="88">
        <f t="shared" si="6"/>
        <v>1169.5</v>
      </c>
      <c r="O19" s="89" t="str">
        <f>IFERROR(VLOOKUP(C19,其他!B:C,2,0),"")</f>
        <v>全额薪资（扣一套秋季工服）</v>
      </c>
      <c r="P19" s="72">
        <f t="shared" si="7"/>
        <v>17.0977443609023</v>
      </c>
    </row>
    <row r="20" s="71" customFormat="1" customHeight="1" spans="1:16">
      <c r="A20" s="78">
        <v>18</v>
      </c>
      <c r="B20" s="40" t="s">
        <v>45</v>
      </c>
      <c r="C20" s="40" t="s">
        <v>48</v>
      </c>
      <c r="D20" s="79" t="s">
        <v>43</v>
      </c>
      <c r="E20" s="40">
        <f>VLOOKUP(C20,考勤!A:AI,35,0)</f>
        <v>6.5</v>
      </c>
      <c r="F20" s="40">
        <f>VLOOKUP(C20,考勤!A:AM,39,FALSE)</f>
        <v>66.5</v>
      </c>
      <c r="G20" s="80">
        <v>18</v>
      </c>
      <c r="H20" s="78"/>
      <c r="I20" s="78"/>
      <c r="J20" s="78">
        <f>IFERROR(VLOOKUP(C20,其他!B:D,3,0),0)</f>
        <v>-60</v>
      </c>
      <c r="K20" s="78"/>
      <c r="L20" s="88">
        <f t="shared" si="4"/>
        <v>1137</v>
      </c>
      <c r="M20" s="88">
        <f t="shared" si="5"/>
        <v>32.5</v>
      </c>
      <c r="N20" s="88">
        <f t="shared" si="6"/>
        <v>1169.5</v>
      </c>
      <c r="O20" s="89" t="str">
        <f>IFERROR(VLOOKUP(C20,其他!B:C,2,0),"")</f>
        <v>全额薪资（扣一套秋季工服）已退回</v>
      </c>
      <c r="P20" s="72">
        <f t="shared" si="7"/>
        <v>17.0977443609023</v>
      </c>
    </row>
    <row r="21" s="71" customFormat="1" customHeight="1" spans="1:16">
      <c r="A21" s="78">
        <v>19</v>
      </c>
      <c r="B21" s="40" t="s">
        <v>45</v>
      </c>
      <c r="C21" s="40" t="s">
        <v>50</v>
      </c>
      <c r="D21" s="79" t="s">
        <v>43</v>
      </c>
      <c r="E21" s="40">
        <f>VLOOKUP(C21,考勤!A:AI,35,0)</f>
        <v>19</v>
      </c>
      <c r="F21" s="40">
        <f>VLOOKUP(C21,考勤!A:AM,39,FALSE)</f>
        <v>198</v>
      </c>
      <c r="G21" s="80">
        <v>18</v>
      </c>
      <c r="H21" s="78"/>
      <c r="I21" s="78"/>
      <c r="J21" s="78">
        <f>IFERROR(VLOOKUP(C21,其他!B:D,3,0),0)</f>
        <v>0</v>
      </c>
      <c r="K21" s="78"/>
      <c r="L21" s="88">
        <f t="shared" si="4"/>
        <v>3564</v>
      </c>
      <c r="M21" s="88">
        <f t="shared" si="5"/>
        <v>95</v>
      </c>
      <c r="N21" s="88">
        <f t="shared" si="6"/>
        <v>3659</v>
      </c>
      <c r="O21" s="89" t="str">
        <f>IFERROR(VLOOKUP(C21,其他!B:C,2,0),"")</f>
        <v/>
      </c>
      <c r="P21" s="72">
        <f t="shared" si="7"/>
        <v>18</v>
      </c>
    </row>
    <row r="22" s="71" customFormat="1" customHeight="1" spans="1:16">
      <c r="A22" s="78">
        <v>20</v>
      </c>
      <c r="B22" s="40" t="s">
        <v>33</v>
      </c>
      <c r="C22" s="40" t="s">
        <v>51</v>
      </c>
      <c r="D22" s="79" t="s">
        <v>43</v>
      </c>
      <c r="E22" s="40">
        <f>VLOOKUP(C22,考勤!A:AI,35,0)</f>
        <v>6.5</v>
      </c>
      <c r="F22" s="40">
        <f>VLOOKUP(C22,考勤!A:AM,39,FALSE)</f>
        <v>56</v>
      </c>
      <c r="G22" s="80">
        <v>18</v>
      </c>
      <c r="H22" s="78"/>
      <c r="I22" s="78"/>
      <c r="J22" s="78">
        <f>IFERROR(VLOOKUP(C22,其他!B:D,3,0),0)</f>
        <v>0</v>
      </c>
      <c r="K22" s="78"/>
      <c r="L22" s="88">
        <f t="shared" si="4"/>
        <v>1008</v>
      </c>
      <c r="M22" s="88">
        <f t="shared" si="5"/>
        <v>32.5</v>
      </c>
      <c r="N22" s="88">
        <f t="shared" si="6"/>
        <v>1040.5</v>
      </c>
      <c r="O22" s="89" t="str">
        <f>IFERROR(VLOOKUP(C22,其他!B:C,2,0),"")</f>
        <v/>
      </c>
      <c r="P22" s="72">
        <f t="shared" si="7"/>
        <v>18</v>
      </c>
    </row>
    <row r="23" s="71" customFormat="1" customHeight="1" spans="1:16">
      <c r="A23" s="78">
        <v>21</v>
      </c>
      <c r="B23" s="40" t="s">
        <v>21</v>
      </c>
      <c r="C23" s="40" t="s">
        <v>52</v>
      </c>
      <c r="D23" s="79" t="s">
        <v>43</v>
      </c>
      <c r="E23" s="40">
        <f>VLOOKUP(C23,考勤!A:AI,35,0)</f>
        <v>12</v>
      </c>
      <c r="F23" s="40">
        <f>VLOOKUP(C23,考勤!A:AM,39,FALSE)</f>
        <v>129.5</v>
      </c>
      <c r="G23" s="80">
        <v>18</v>
      </c>
      <c r="H23" s="78"/>
      <c r="I23" s="78"/>
      <c r="J23" s="78">
        <f>IFERROR(VLOOKUP(C23,其他!B:D,3,0),0)</f>
        <v>-45</v>
      </c>
      <c r="K23" s="78"/>
      <c r="L23" s="88">
        <f t="shared" si="4"/>
        <v>2286</v>
      </c>
      <c r="M23" s="88">
        <f t="shared" si="5"/>
        <v>60</v>
      </c>
      <c r="N23" s="88">
        <f t="shared" si="6"/>
        <v>2346</v>
      </c>
      <c r="O23" s="89" t="str">
        <f>IFERROR(VLOOKUP(C23,其他!B:C,2,0),"")</f>
        <v>全额薪资（扣一套夏季工服）已退回</v>
      </c>
      <c r="P23" s="72">
        <f t="shared" si="7"/>
        <v>17.6525096525097</v>
      </c>
    </row>
    <row r="24" s="71" customFormat="1" customHeight="1" spans="1:16">
      <c r="A24" s="78">
        <v>22</v>
      </c>
      <c r="B24" s="40" t="s">
        <v>21</v>
      </c>
      <c r="C24" s="40" t="s">
        <v>54</v>
      </c>
      <c r="D24" s="79" t="s">
        <v>43</v>
      </c>
      <c r="E24" s="40">
        <f>VLOOKUP(C24,考勤!A:AI,35,0)</f>
        <v>15</v>
      </c>
      <c r="F24" s="40">
        <f>VLOOKUP(C24,考勤!A:AM,39,FALSE)</f>
        <v>165.5</v>
      </c>
      <c r="G24" s="80">
        <v>18</v>
      </c>
      <c r="H24" s="78"/>
      <c r="I24" s="78"/>
      <c r="J24" s="78">
        <f>IFERROR(VLOOKUP(C24,其他!B:D,3,0),0)</f>
        <v>-45</v>
      </c>
      <c r="K24" s="78"/>
      <c r="L24" s="88">
        <f t="shared" si="4"/>
        <v>2934</v>
      </c>
      <c r="M24" s="88">
        <f t="shared" si="5"/>
        <v>75</v>
      </c>
      <c r="N24" s="88">
        <f t="shared" si="6"/>
        <v>3009</v>
      </c>
      <c r="O24" s="89" t="str">
        <f>IFERROR(VLOOKUP(C24,其他!B:C,2,0),"")</f>
        <v>全额薪资（扣一套夏季工服）已退回</v>
      </c>
      <c r="P24" s="72">
        <f t="shared" si="7"/>
        <v>17.7280966767372</v>
      </c>
    </row>
    <row r="25" s="71" customFormat="1" customHeight="1" spans="1:16">
      <c r="A25" s="78">
        <v>23</v>
      </c>
      <c r="B25" s="40" t="s">
        <v>31</v>
      </c>
      <c r="C25" s="40" t="s">
        <v>55</v>
      </c>
      <c r="D25" s="79" t="s">
        <v>43</v>
      </c>
      <c r="E25" s="40">
        <f>VLOOKUP(C25,考勤!A:AI,35,0)</f>
        <v>11.5</v>
      </c>
      <c r="F25" s="40">
        <f>VLOOKUP(C25,考勤!A:AM,39,FALSE)</f>
        <v>111.5</v>
      </c>
      <c r="G25" s="80">
        <v>19.5</v>
      </c>
      <c r="H25" s="78"/>
      <c r="I25" s="78"/>
      <c r="J25" s="78">
        <f>IFERROR(VLOOKUP(C25,其他!B:D,3,0),0)</f>
        <v>0</v>
      </c>
      <c r="K25" s="78"/>
      <c r="L25" s="88">
        <f t="shared" si="4"/>
        <v>2174.25</v>
      </c>
      <c r="M25" s="88">
        <f t="shared" si="5"/>
        <v>57.5</v>
      </c>
      <c r="N25" s="88">
        <f t="shared" si="6"/>
        <v>2231.75</v>
      </c>
      <c r="O25" s="89" t="str">
        <f>IFERROR(VLOOKUP(C25,其他!B:C,2,0),"")</f>
        <v/>
      </c>
      <c r="P25" s="72">
        <f t="shared" si="7"/>
        <v>19.5</v>
      </c>
    </row>
    <row r="26" s="71" customFormat="1" customHeight="1" spans="1:16">
      <c r="A26" s="78">
        <v>24</v>
      </c>
      <c r="B26" s="40" t="s">
        <v>31</v>
      </c>
      <c r="C26" s="40" t="s">
        <v>56</v>
      </c>
      <c r="D26" s="79" t="s">
        <v>43</v>
      </c>
      <c r="E26" s="40">
        <f>VLOOKUP(C26,考勤!A:AI,35,0)</f>
        <v>11.5</v>
      </c>
      <c r="F26" s="40">
        <f>VLOOKUP(C26,考勤!A:AM,39,FALSE)</f>
        <v>112</v>
      </c>
      <c r="G26" s="80">
        <v>19.5</v>
      </c>
      <c r="H26" s="78"/>
      <c r="I26" s="78"/>
      <c r="J26" s="78">
        <f>IFERROR(VLOOKUP(C26,其他!B:D,3,0),0)</f>
        <v>0</v>
      </c>
      <c r="K26" s="78"/>
      <c r="L26" s="88">
        <f t="shared" si="4"/>
        <v>2184</v>
      </c>
      <c r="M26" s="88">
        <f t="shared" si="5"/>
        <v>57.5</v>
      </c>
      <c r="N26" s="88">
        <f t="shared" si="6"/>
        <v>2241.5</v>
      </c>
      <c r="O26" s="89" t="str">
        <f>IFERROR(VLOOKUP(C26,其他!B:C,2,0),"")</f>
        <v/>
      </c>
      <c r="P26" s="72">
        <f t="shared" si="7"/>
        <v>19.5</v>
      </c>
    </row>
    <row r="27" s="72" customFormat="1" customHeight="1" spans="1:15">
      <c r="A27" s="78">
        <v>25</v>
      </c>
      <c r="B27" s="40" t="s">
        <v>16</v>
      </c>
      <c r="C27" s="40" t="s">
        <v>57</v>
      </c>
      <c r="D27" s="79" t="s">
        <v>58</v>
      </c>
      <c r="E27" s="40">
        <v>1</v>
      </c>
      <c r="F27" s="40">
        <v>10.5</v>
      </c>
      <c r="G27" s="80">
        <v>18.5</v>
      </c>
      <c r="H27" s="78"/>
      <c r="I27" s="78"/>
      <c r="J27" s="78">
        <f>IFERROR(VLOOKUP(C27,其他!B:D,3,0),0)</f>
        <v>-30</v>
      </c>
      <c r="K27" s="78"/>
      <c r="L27" s="88">
        <f t="shared" si="4"/>
        <v>164.25</v>
      </c>
      <c r="M27" s="88">
        <f t="shared" si="5"/>
        <v>5</v>
      </c>
      <c r="N27" s="88">
        <f t="shared" si="6"/>
        <v>169.25</v>
      </c>
      <c r="O27" s="89"/>
    </row>
    <row r="28" s="72" customFormat="1" customHeight="1" spans="1:15">
      <c r="A28" s="78"/>
      <c r="B28" s="40" t="s">
        <v>59</v>
      </c>
      <c r="C28" s="40"/>
      <c r="D28" s="40"/>
      <c r="E28" s="40"/>
      <c r="F28" s="40"/>
      <c r="G28" s="80"/>
      <c r="H28" s="78"/>
      <c r="I28" s="78"/>
      <c r="J28" s="78"/>
      <c r="K28" s="78"/>
      <c r="L28" s="78"/>
      <c r="M28" s="78"/>
      <c r="N28" s="78">
        <v>1000</v>
      </c>
      <c r="O28" s="89"/>
    </row>
    <row r="29" s="73" customFormat="1" ht="21" customHeight="1" spans="1:27">
      <c r="A29" s="81" t="s">
        <v>60</v>
      </c>
      <c r="B29" s="81"/>
      <c r="C29" s="81"/>
      <c r="D29" s="79"/>
      <c r="E29" s="78">
        <f>SUM(E3:E28)</f>
        <v>269</v>
      </c>
      <c r="F29" s="78">
        <f>SUM(F3:F28)</f>
        <v>3092</v>
      </c>
      <c r="G29" s="78">
        <f t="shared" ref="G29:N29" si="8">SUM(G3:G28)</f>
        <v>457</v>
      </c>
      <c r="H29" s="78">
        <f t="shared" si="8"/>
        <v>0</v>
      </c>
      <c r="I29" s="78">
        <f t="shared" si="8"/>
        <v>0</v>
      </c>
      <c r="J29" s="78">
        <f t="shared" si="8"/>
        <v>-270</v>
      </c>
      <c r="K29" s="78">
        <f t="shared" si="8"/>
        <v>0</v>
      </c>
      <c r="L29" s="78">
        <f t="shared" si="8"/>
        <v>56117.5</v>
      </c>
      <c r="M29" s="78">
        <f t="shared" si="8"/>
        <v>1345</v>
      </c>
      <c r="N29" s="78">
        <f t="shared" si="8"/>
        <v>58462.5</v>
      </c>
      <c r="O29" s="78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</row>
    <row r="30" s="73" customFormat="1" ht="21" customHeight="1" spans="1:27">
      <c r="A30" s="82"/>
      <c r="B30" s="82"/>
      <c r="C30" s="82"/>
      <c r="D30" s="75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</row>
    <row r="31" s="73" customFormat="1" ht="21" customHeight="1" spans="1:27">
      <c r="A31" s="82"/>
      <c r="B31" s="82"/>
      <c r="C31" s="83"/>
      <c r="D31" s="75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</row>
    <row r="32" s="73" customFormat="1" ht="21" customHeight="1" spans="1:27">
      <c r="A32" s="82"/>
      <c r="B32" s="82"/>
      <c r="C32" s="83"/>
      <c r="D32" s="75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</row>
    <row r="33" s="73" customFormat="1" ht="21" customHeight="1" spans="1:27">
      <c r="A33" s="82"/>
      <c r="B33" s="82"/>
      <c r="C33" s="83"/>
      <c r="D33" s="75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</row>
    <row r="34" s="73" customFormat="1" ht="21" customHeight="1" spans="1:27">
      <c r="A34" s="82"/>
      <c r="B34" s="82"/>
      <c r="C34" s="83"/>
      <c r="D34" s="75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</row>
    <row r="35" s="73" customFormat="1" ht="21" customHeight="1" spans="1:27">
      <c r="A35" s="82"/>
      <c r="B35" s="82"/>
      <c r="C35" s="83"/>
      <c r="D35" s="75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</row>
    <row r="36" s="73" customFormat="1" ht="21" customHeight="1" spans="1:25">
      <c r="A36" s="84" t="s">
        <v>61</v>
      </c>
      <c r="C36" s="85"/>
      <c r="D36" s="75"/>
      <c r="O36" s="72"/>
      <c r="Q36" s="90"/>
      <c r="R36" s="90"/>
      <c r="S36" s="90"/>
      <c r="T36" s="90"/>
      <c r="U36" s="90"/>
      <c r="V36" s="90"/>
      <c r="W36" s="90"/>
      <c r="X36" s="90"/>
      <c r="Y36" s="90"/>
    </row>
    <row r="37" s="73" customFormat="1" ht="13.5" spans="3:25">
      <c r="C37" s="83"/>
      <c r="D37" s="75"/>
      <c r="O37" s="72"/>
      <c r="P37" s="90"/>
      <c r="Q37" s="90"/>
      <c r="R37" s="90"/>
      <c r="S37" s="90"/>
      <c r="T37" s="90"/>
      <c r="U37" s="90"/>
      <c r="V37" s="90"/>
      <c r="W37" s="90"/>
      <c r="X37" s="90"/>
      <c r="Y37" s="90"/>
    </row>
    <row r="38" s="74" customFormat="1" customHeight="1" spans="1:15">
      <c r="A38" s="86"/>
      <c r="B38" s="87" t="s">
        <v>62</v>
      </c>
      <c r="C38" s="83"/>
      <c r="D38" s="87"/>
      <c r="E38" s="87"/>
      <c r="F38" s="87"/>
      <c r="G38" s="87"/>
      <c r="H38" s="87" t="s">
        <v>63</v>
      </c>
      <c r="I38" s="86"/>
      <c r="J38" s="86"/>
      <c r="K38" s="86"/>
      <c r="L38" s="86"/>
      <c r="M38" s="86"/>
      <c r="N38" s="86"/>
      <c r="O38" s="91"/>
    </row>
    <row r="39" customHeight="1" spans="3:27">
      <c r="C39" s="83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</row>
    <row r="40" customHeight="1" spans="3:27">
      <c r="C40" s="83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</row>
  </sheetData>
  <autoFilter ref="A2:AA29">
    <extLst/>
  </autoFilter>
  <sortState ref="A3:O93">
    <sortCondition ref="B3:B93"/>
  </sortState>
  <mergeCells count="1">
    <mergeCell ref="A1:O1"/>
  </mergeCells>
  <conditionalFormatting sqref="C3">
    <cfRule type="duplicateValues" dxfId="0" priority="49"/>
    <cfRule type="duplicateValues" dxfId="0" priority="86"/>
    <cfRule type="duplicateValues" dxfId="0" priority="123"/>
    <cfRule type="duplicateValues" dxfId="0" priority="160"/>
    <cfRule type="duplicateValues" dxfId="0" priority="197"/>
    <cfRule type="duplicateValues" dxfId="0" priority="234"/>
  </conditionalFormatting>
  <conditionalFormatting sqref="C4">
    <cfRule type="duplicateValues" dxfId="0" priority="48"/>
    <cfRule type="duplicateValues" dxfId="0" priority="85"/>
    <cfRule type="duplicateValues" dxfId="0" priority="122"/>
    <cfRule type="duplicateValues" dxfId="0" priority="159"/>
    <cfRule type="duplicateValues" dxfId="0" priority="196"/>
    <cfRule type="duplicateValues" dxfId="0" priority="233"/>
  </conditionalFormatting>
  <conditionalFormatting sqref="C5">
    <cfRule type="duplicateValues" dxfId="0" priority="43"/>
    <cfRule type="duplicateValues" dxfId="0" priority="80"/>
    <cfRule type="duplicateValues" dxfId="0" priority="117"/>
    <cfRule type="duplicateValues" dxfId="0" priority="154"/>
    <cfRule type="duplicateValues" dxfId="0" priority="191"/>
    <cfRule type="duplicateValues" dxfId="0" priority="228"/>
  </conditionalFormatting>
  <conditionalFormatting sqref="C6">
    <cfRule type="duplicateValues" dxfId="0" priority="42"/>
    <cfRule type="duplicateValues" dxfId="0" priority="79"/>
    <cfRule type="duplicateValues" dxfId="0" priority="116"/>
    <cfRule type="duplicateValues" dxfId="0" priority="153"/>
    <cfRule type="duplicateValues" dxfId="0" priority="190"/>
    <cfRule type="duplicateValues" dxfId="0" priority="227"/>
  </conditionalFormatting>
  <conditionalFormatting sqref="C7">
    <cfRule type="duplicateValues" dxfId="0" priority="41"/>
    <cfRule type="duplicateValues" dxfId="0" priority="78"/>
    <cfRule type="duplicateValues" dxfId="0" priority="115"/>
    <cfRule type="duplicateValues" dxfId="0" priority="152"/>
    <cfRule type="duplicateValues" dxfId="0" priority="189"/>
    <cfRule type="duplicateValues" dxfId="0" priority="226"/>
  </conditionalFormatting>
  <conditionalFormatting sqref="C8">
    <cfRule type="duplicateValues" dxfId="0" priority="40"/>
    <cfRule type="duplicateValues" dxfId="0" priority="77"/>
    <cfRule type="duplicateValues" dxfId="0" priority="114"/>
    <cfRule type="duplicateValues" dxfId="0" priority="151"/>
    <cfRule type="duplicateValues" dxfId="0" priority="188"/>
    <cfRule type="duplicateValues" dxfId="0" priority="225"/>
  </conditionalFormatting>
  <conditionalFormatting sqref="C9">
    <cfRule type="duplicateValues" dxfId="0" priority="38"/>
    <cfRule type="duplicateValues" dxfId="0" priority="75"/>
    <cfRule type="duplicateValues" dxfId="0" priority="112"/>
    <cfRule type="duplicateValues" dxfId="0" priority="149"/>
    <cfRule type="duplicateValues" dxfId="0" priority="186"/>
    <cfRule type="duplicateValues" dxfId="0" priority="223"/>
  </conditionalFormatting>
  <conditionalFormatting sqref="C10">
    <cfRule type="duplicateValues" dxfId="0" priority="37"/>
    <cfRule type="duplicateValues" dxfId="0" priority="74"/>
    <cfRule type="duplicateValues" dxfId="0" priority="111"/>
    <cfRule type="duplicateValues" dxfId="0" priority="148"/>
    <cfRule type="duplicateValues" dxfId="0" priority="185"/>
    <cfRule type="duplicateValues" dxfId="0" priority="222"/>
  </conditionalFormatting>
  <conditionalFormatting sqref="C11">
    <cfRule type="duplicateValues" dxfId="0" priority="36"/>
    <cfRule type="duplicateValues" dxfId="0" priority="73"/>
    <cfRule type="duplicateValues" dxfId="0" priority="110"/>
    <cfRule type="duplicateValues" dxfId="0" priority="147"/>
    <cfRule type="duplicateValues" dxfId="0" priority="184"/>
    <cfRule type="duplicateValues" dxfId="0" priority="221"/>
  </conditionalFormatting>
  <conditionalFormatting sqref="C12">
    <cfRule type="duplicateValues" dxfId="0" priority="29"/>
    <cfRule type="duplicateValues" dxfId="0" priority="66"/>
    <cfRule type="duplicateValues" dxfId="0" priority="103"/>
    <cfRule type="duplicateValues" dxfId="0" priority="140"/>
    <cfRule type="duplicateValues" dxfId="0" priority="177"/>
    <cfRule type="duplicateValues" dxfId="0" priority="214"/>
  </conditionalFormatting>
  <conditionalFormatting sqref="C13">
    <cfRule type="duplicateValues" dxfId="0" priority="28"/>
    <cfRule type="duplicateValues" dxfId="0" priority="65"/>
    <cfRule type="duplicateValues" dxfId="0" priority="102"/>
    <cfRule type="duplicateValues" dxfId="0" priority="139"/>
    <cfRule type="duplicateValues" dxfId="0" priority="176"/>
    <cfRule type="duplicateValues" dxfId="0" priority="213"/>
  </conditionalFormatting>
  <conditionalFormatting sqref="C14">
    <cfRule type="duplicateValues" dxfId="0" priority="27"/>
    <cfRule type="duplicateValues" dxfId="0" priority="64"/>
    <cfRule type="duplicateValues" dxfId="0" priority="101"/>
    <cfRule type="duplicateValues" dxfId="0" priority="138"/>
    <cfRule type="duplicateValues" dxfId="0" priority="175"/>
    <cfRule type="duplicateValues" dxfId="0" priority="212"/>
  </conditionalFormatting>
  <conditionalFormatting sqref="C15">
    <cfRule type="duplicateValues" dxfId="0" priority="26"/>
    <cfRule type="duplicateValues" dxfId="0" priority="63"/>
    <cfRule type="duplicateValues" dxfId="0" priority="100"/>
    <cfRule type="duplicateValues" dxfId="0" priority="137"/>
    <cfRule type="duplicateValues" dxfId="0" priority="174"/>
    <cfRule type="duplicateValues" dxfId="0" priority="211"/>
  </conditionalFormatting>
  <conditionalFormatting sqref="C16">
    <cfRule type="duplicateValues" dxfId="0" priority="25"/>
    <cfRule type="duplicateValues" dxfId="0" priority="62"/>
    <cfRule type="duplicateValues" dxfId="0" priority="99"/>
    <cfRule type="duplicateValues" dxfId="0" priority="136"/>
    <cfRule type="duplicateValues" dxfId="0" priority="173"/>
    <cfRule type="duplicateValues" dxfId="0" priority="210"/>
  </conditionalFormatting>
  <conditionalFormatting sqref="C17">
    <cfRule type="duplicateValues" dxfId="0" priority="24"/>
    <cfRule type="duplicateValues" dxfId="0" priority="61"/>
    <cfRule type="duplicateValues" dxfId="0" priority="98"/>
    <cfRule type="duplicateValues" dxfId="0" priority="135"/>
    <cfRule type="duplicateValues" dxfId="0" priority="172"/>
    <cfRule type="duplicateValues" dxfId="0" priority="209"/>
  </conditionalFormatting>
  <conditionalFormatting sqref="C18">
    <cfRule type="duplicateValues" dxfId="0" priority="22"/>
    <cfRule type="duplicateValues" dxfId="0" priority="59"/>
    <cfRule type="duplicateValues" dxfId="0" priority="96"/>
    <cfRule type="duplicateValues" dxfId="0" priority="133"/>
    <cfRule type="duplicateValues" dxfId="0" priority="170"/>
    <cfRule type="duplicateValues" dxfId="0" priority="207"/>
  </conditionalFormatting>
  <conditionalFormatting sqref="C19">
    <cfRule type="duplicateValues" dxfId="0" priority="21"/>
    <cfRule type="duplicateValues" dxfId="0" priority="58"/>
    <cfRule type="duplicateValues" dxfId="0" priority="95"/>
    <cfRule type="duplicateValues" dxfId="0" priority="132"/>
    <cfRule type="duplicateValues" dxfId="0" priority="169"/>
    <cfRule type="duplicateValues" dxfId="0" priority="206"/>
  </conditionalFormatting>
  <conditionalFormatting sqref="C20">
    <cfRule type="duplicateValues" dxfId="0" priority="20"/>
    <cfRule type="duplicateValues" dxfId="0" priority="57"/>
    <cfRule type="duplicateValues" dxfId="0" priority="94"/>
    <cfRule type="duplicateValues" dxfId="0" priority="131"/>
    <cfRule type="duplicateValues" dxfId="0" priority="168"/>
    <cfRule type="duplicateValues" dxfId="0" priority="205"/>
  </conditionalFormatting>
  <conditionalFormatting sqref="C21">
    <cfRule type="duplicateValues" dxfId="0" priority="19"/>
    <cfRule type="duplicateValues" dxfId="0" priority="56"/>
    <cfRule type="duplicateValues" dxfId="0" priority="93"/>
    <cfRule type="duplicateValues" dxfId="0" priority="130"/>
    <cfRule type="duplicateValues" dxfId="0" priority="167"/>
    <cfRule type="duplicateValues" dxfId="0" priority="204"/>
  </conditionalFormatting>
  <conditionalFormatting sqref="C22">
    <cfRule type="duplicateValues" dxfId="0" priority="18"/>
    <cfRule type="duplicateValues" dxfId="0" priority="55"/>
    <cfRule type="duplicateValues" dxfId="0" priority="92"/>
    <cfRule type="duplicateValues" dxfId="0" priority="129"/>
    <cfRule type="duplicateValues" dxfId="0" priority="166"/>
    <cfRule type="duplicateValues" dxfId="0" priority="203"/>
  </conditionalFormatting>
  <conditionalFormatting sqref="C23">
    <cfRule type="duplicateValues" dxfId="0" priority="17"/>
    <cfRule type="duplicateValues" dxfId="0" priority="54"/>
    <cfRule type="duplicateValues" dxfId="0" priority="91"/>
    <cfRule type="duplicateValues" dxfId="0" priority="128"/>
    <cfRule type="duplicateValues" dxfId="0" priority="165"/>
    <cfRule type="duplicateValues" dxfId="0" priority="202"/>
  </conditionalFormatting>
  <conditionalFormatting sqref="C24">
    <cfRule type="duplicateValues" dxfId="0" priority="16"/>
    <cfRule type="duplicateValues" dxfId="0" priority="53"/>
    <cfRule type="duplicateValues" dxfId="0" priority="90"/>
    <cfRule type="duplicateValues" dxfId="0" priority="127"/>
    <cfRule type="duplicateValues" dxfId="0" priority="164"/>
    <cfRule type="duplicateValues" dxfId="0" priority="201"/>
  </conditionalFormatting>
  <conditionalFormatting sqref="C25">
    <cfRule type="duplicateValues" dxfId="0" priority="15"/>
    <cfRule type="duplicateValues" dxfId="0" priority="52"/>
    <cfRule type="duplicateValues" dxfId="0" priority="89"/>
    <cfRule type="duplicateValues" dxfId="0" priority="126"/>
    <cfRule type="duplicateValues" dxfId="0" priority="163"/>
    <cfRule type="duplicateValues" dxfId="0" priority="200"/>
  </conditionalFormatting>
  <conditionalFormatting sqref="C26">
    <cfRule type="duplicateValues" dxfId="0" priority="14"/>
    <cfRule type="duplicateValues" dxfId="0" priority="51"/>
    <cfRule type="duplicateValues" dxfId="0" priority="88"/>
    <cfRule type="duplicateValues" dxfId="0" priority="125"/>
    <cfRule type="duplicateValues" dxfId="0" priority="162"/>
    <cfRule type="duplicateValues" dxfId="0" priority="199"/>
  </conditionalFormatting>
  <conditionalFormatting sqref="C27">
    <cfRule type="duplicateValues" dxfId="0" priority="324"/>
    <cfRule type="duplicateValues" dxfId="0" priority="412"/>
  </conditionalFormatting>
  <conditionalFormatting sqref="C28">
    <cfRule type="duplicateValues" dxfId="0" priority="259"/>
    <cfRule type="duplicateValues" dxfId="0" priority="260"/>
    <cfRule type="duplicateValues" dxfId="0" priority="261"/>
  </conditionalFormatting>
  <conditionalFormatting sqref="C31">
    <cfRule type="duplicateValues" dxfId="0" priority="253"/>
    <cfRule type="duplicateValues" dxfId="0" priority="254"/>
  </conditionalFormatting>
  <conditionalFormatting sqref="C32">
    <cfRule type="duplicateValues" dxfId="0" priority="251"/>
    <cfRule type="duplicateValues" dxfId="0" priority="252"/>
  </conditionalFormatting>
  <conditionalFormatting sqref="C33">
    <cfRule type="duplicateValues" dxfId="0" priority="249"/>
    <cfRule type="duplicateValues" dxfId="0" priority="250"/>
  </conditionalFormatting>
  <conditionalFormatting sqref="C34">
    <cfRule type="duplicateValues" dxfId="0" priority="247"/>
    <cfRule type="duplicateValues" dxfId="0" priority="248"/>
  </conditionalFormatting>
  <conditionalFormatting sqref="C35">
    <cfRule type="duplicateValues" dxfId="0" priority="245"/>
    <cfRule type="duplicateValues" dxfId="0" priority="246"/>
  </conditionalFormatting>
  <conditionalFormatting sqref="C36">
    <cfRule type="duplicateValues" dxfId="0" priority="243"/>
    <cfRule type="duplicateValues" dxfId="0" priority="244"/>
  </conditionalFormatting>
  <conditionalFormatting sqref="C37">
    <cfRule type="duplicateValues" dxfId="0" priority="241"/>
    <cfRule type="duplicateValues" dxfId="0" priority="242"/>
  </conditionalFormatting>
  <conditionalFormatting sqref="C38">
    <cfRule type="duplicateValues" dxfId="0" priority="239"/>
    <cfRule type="duplicateValues" dxfId="0" priority="240"/>
  </conditionalFormatting>
  <conditionalFormatting sqref="C39">
    <cfRule type="duplicateValues" dxfId="0" priority="255"/>
    <cfRule type="duplicateValues" dxfId="0" priority="256"/>
  </conditionalFormatting>
  <conditionalFormatting sqref="C40">
    <cfRule type="duplicateValues" dxfId="0" priority="237"/>
    <cfRule type="duplicateValues" dxfId="0" priority="238"/>
  </conditionalFormatting>
  <conditionalFormatting sqref="C$1:C$1048576">
    <cfRule type="duplicateValues" dxfId="0" priority="10"/>
  </conditionalFormatting>
  <conditionalFormatting sqref="C3:C26">
    <cfRule type="duplicateValues" dxfId="0" priority="1"/>
  </conditionalFormatting>
  <conditionalFormatting sqref="C1:C2 C27 C29:C30 C41:C1048576">
    <cfRule type="duplicateValues" dxfId="0" priority="262"/>
  </conditionalFormatting>
  <conditionalFormatting sqref="C1:C2 C27:C1048576">
    <cfRule type="duplicateValues" dxfId="0" priority="236"/>
  </conditionalFormatting>
  <conditionalFormatting sqref="C1:C2 C27:C30 C41:C1048576">
    <cfRule type="duplicateValues" dxfId="0" priority="258"/>
  </conditionalFormatting>
  <conditionalFormatting sqref="C1:C2 C29:C30 C41:C1048576">
    <cfRule type="duplicateValues" dxfId="0" priority="449"/>
    <cfRule type="duplicateValues" dxfId="0" priority="505"/>
  </conditionalFormatting>
  <pageMargins left="0.75" right="0.75" top="1" bottom="1" header="0.5" footer="0.5"/>
  <pageSetup paperSize="9" scale="7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9"/>
  <sheetViews>
    <sheetView workbookViewId="0">
      <pane xSplit="1" ySplit="1" topLeftCell="B50" activePane="bottomRight" state="frozen"/>
      <selection/>
      <selection pane="topRight"/>
      <selection pane="bottomLeft"/>
      <selection pane="bottomRight" activeCell="D77" sqref="D77:AH79"/>
    </sheetView>
  </sheetViews>
  <sheetFormatPr defaultColWidth="9" defaultRowHeight="14.25"/>
  <cols>
    <col min="1" max="3" width="6.625" style="43" customWidth="1"/>
    <col min="4" max="4" width="4.28333333333333" style="44" customWidth="1"/>
    <col min="5" max="5" width="4.2" style="44" customWidth="1"/>
    <col min="6" max="6" width="4.70833333333333" style="44" customWidth="1"/>
    <col min="7" max="7" width="5.6" style="44" customWidth="1"/>
    <col min="8" max="8" width="4.2" style="44" customWidth="1"/>
    <col min="9" max="9" width="4.35" style="44" customWidth="1"/>
    <col min="10" max="10" width="4.5" style="44" customWidth="1"/>
    <col min="11" max="11" width="5.71666666666667" style="44" customWidth="1"/>
    <col min="12" max="12" width="4.85833333333333" style="44" customWidth="1"/>
    <col min="13" max="13" width="5.99166666666667" style="44" customWidth="1"/>
    <col min="14" max="14" width="6.425" style="44" customWidth="1"/>
    <col min="15" max="15" width="5.64166666666667" style="44" customWidth="1"/>
    <col min="16" max="16" width="4.99166666666667" style="44" customWidth="1"/>
    <col min="17" max="17" width="4.5" style="44" customWidth="1"/>
    <col min="18" max="18" width="4.85" style="44" customWidth="1"/>
    <col min="19" max="19" width="5.56666666666667" style="44" customWidth="1"/>
    <col min="20" max="20" width="5.85833333333333" style="44" customWidth="1"/>
    <col min="21" max="21" width="5.13333333333333" style="44" customWidth="1"/>
    <col min="22" max="22" width="5.40833333333333" style="44" customWidth="1"/>
    <col min="23" max="23" width="4.41666666666667" style="44" customWidth="1"/>
    <col min="24" max="24" width="5.56666666666667" style="44" customWidth="1"/>
    <col min="25" max="25" width="4.55" style="44" customWidth="1"/>
    <col min="26" max="26" width="4.51666666666667" style="44" customWidth="1"/>
    <col min="27" max="27" width="4.70833333333333" style="44" customWidth="1"/>
    <col min="28" max="28" width="4.425" style="44" customWidth="1"/>
    <col min="29" max="29" width="6.93333333333333" style="44" customWidth="1"/>
    <col min="30" max="30" width="4.14166666666667" style="44" customWidth="1"/>
    <col min="31" max="32" width="3.625" style="44" customWidth="1"/>
    <col min="33" max="33" width="4.3" style="44" customWidth="1"/>
    <col min="34" max="34" width="3.99166666666667" style="44" customWidth="1"/>
    <col min="35" max="35" width="7.875" style="44" customWidth="1"/>
    <col min="36" max="36" width="6.125" style="43" customWidth="1"/>
    <col min="37" max="37" width="8.38333333333333" style="43" customWidth="1"/>
    <col min="38" max="38" width="6.625" style="43" customWidth="1"/>
    <col min="39" max="39" width="6.75" style="43" customWidth="1"/>
    <col min="40" max="40" width="12.2333333333333" style="43" customWidth="1"/>
    <col min="41" max="42" width="11.625" style="43" customWidth="1"/>
    <col min="43" max="256" width="9" style="43"/>
    <col min="257" max="16384" width="9" style="1"/>
  </cols>
  <sheetData>
    <row r="1" s="43" customFormat="1" ht="21" spans="1:40">
      <c r="A1" s="45" t="s">
        <v>64</v>
      </c>
      <c r="B1" s="45"/>
      <c r="C1" s="45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55"/>
      <c r="AK1" s="55">
        <f>SUM(AE12)</f>
        <v>0</v>
      </c>
      <c r="AL1" s="56">
        <v>2022</v>
      </c>
      <c r="AM1" s="56"/>
      <c r="AN1" s="57">
        <v>4</v>
      </c>
    </row>
    <row r="2" s="43" customFormat="1" ht="24" customHeight="1" spans="1:40">
      <c r="A2" s="47" t="str">
        <f>AL1&amp;"年"&amp;AN1&amp;"月"&amp;"("&amp;TEXT(DATE(AL1,AN1,1),"mm月dd日")&amp;"-"&amp;TEXT(EOMONTH(DATE(AL1,AN1,1),0),"mm月dd日")&amp;")"&amp;AJ1&amp;AJ2&amp;"考勤表"</f>
        <v>2022年4月(04月01日-04月30日)总装厂座椅车间考勤表</v>
      </c>
      <c r="B2" s="47"/>
      <c r="C2" s="47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58" t="s">
        <v>65</v>
      </c>
      <c r="AK2" s="58"/>
      <c r="AL2" s="58"/>
      <c r="AM2" s="47" t="s">
        <v>66</v>
      </c>
      <c r="AN2" s="59"/>
    </row>
    <row r="3" s="43" customFormat="1" ht="24" customHeight="1" spans="1:40">
      <c r="A3" s="49" t="s">
        <v>67</v>
      </c>
      <c r="B3" s="49" t="s">
        <v>68</v>
      </c>
      <c r="C3" s="49" t="s">
        <v>69</v>
      </c>
      <c r="D3" s="50">
        <f t="shared" ref="D3:AG3" si="0">DATE($AL$1,$AN$1,1)+COLUMN(A:A)-1</f>
        <v>44652</v>
      </c>
      <c r="E3" s="50">
        <f t="shared" si="0"/>
        <v>44653</v>
      </c>
      <c r="F3" s="50">
        <f t="shared" si="0"/>
        <v>44654</v>
      </c>
      <c r="G3" s="50">
        <f t="shared" si="0"/>
        <v>44655</v>
      </c>
      <c r="H3" s="50">
        <f t="shared" si="0"/>
        <v>44656</v>
      </c>
      <c r="I3" s="50">
        <f t="shared" si="0"/>
        <v>44657</v>
      </c>
      <c r="J3" s="50">
        <f t="shared" si="0"/>
        <v>44658</v>
      </c>
      <c r="K3" s="50">
        <f t="shared" si="0"/>
        <v>44659</v>
      </c>
      <c r="L3" s="50">
        <f t="shared" si="0"/>
        <v>44660</v>
      </c>
      <c r="M3" s="50">
        <f t="shared" si="0"/>
        <v>44661</v>
      </c>
      <c r="N3" s="50">
        <f t="shared" si="0"/>
        <v>44662</v>
      </c>
      <c r="O3" s="50">
        <f t="shared" si="0"/>
        <v>44663</v>
      </c>
      <c r="P3" s="50">
        <f t="shared" si="0"/>
        <v>44664</v>
      </c>
      <c r="Q3" s="50">
        <f t="shared" si="0"/>
        <v>44665</v>
      </c>
      <c r="R3" s="50">
        <f t="shared" si="0"/>
        <v>44666</v>
      </c>
      <c r="S3" s="50">
        <f t="shared" si="0"/>
        <v>44667</v>
      </c>
      <c r="T3" s="50">
        <f t="shared" si="0"/>
        <v>44668</v>
      </c>
      <c r="U3" s="50">
        <f t="shared" si="0"/>
        <v>44669</v>
      </c>
      <c r="V3" s="50">
        <f t="shared" si="0"/>
        <v>44670</v>
      </c>
      <c r="W3" s="50">
        <f t="shared" si="0"/>
        <v>44671</v>
      </c>
      <c r="X3" s="50">
        <f t="shared" si="0"/>
        <v>44672</v>
      </c>
      <c r="Y3" s="50">
        <f t="shared" si="0"/>
        <v>44673</v>
      </c>
      <c r="Z3" s="50">
        <f t="shared" si="0"/>
        <v>44674</v>
      </c>
      <c r="AA3" s="50">
        <f t="shared" si="0"/>
        <v>44675</v>
      </c>
      <c r="AB3" s="50">
        <f t="shared" si="0"/>
        <v>44676</v>
      </c>
      <c r="AC3" s="50">
        <f t="shared" si="0"/>
        <v>44677</v>
      </c>
      <c r="AD3" s="50">
        <f t="shared" si="0"/>
        <v>44678</v>
      </c>
      <c r="AE3" s="50">
        <f t="shared" si="0"/>
        <v>44679</v>
      </c>
      <c r="AF3" s="50">
        <f t="shared" si="0"/>
        <v>44680</v>
      </c>
      <c r="AG3" s="50">
        <f t="shared" si="0"/>
        <v>44681</v>
      </c>
      <c r="AH3" s="50"/>
      <c r="AI3" s="60" t="s">
        <v>70</v>
      </c>
      <c r="AJ3" s="61" t="s">
        <v>71</v>
      </c>
      <c r="AK3" s="61" t="s">
        <v>72</v>
      </c>
      <c r="AL3" s="61"/>
      <c r="AM3" s="61" t="s">
        <v>73</v>
      </c>
      <c r="AN3" s="49" t="s">
        <v>74</v>
      </c>
    </row>
    <row r="4" s="43" customFormat="1" ht="24" customHeight="1" spans="1:40">
      <c r="A4" s="49" t="s">
        <v>3</v>
      </c>
      <c r="B4" s="49"/>
      <c r="C4" s="49"/>
      <c r="D4" s="51" t="str">
        <f t="shared" ref="D4:AG4" si="1">TEXT(D3,"aaa")</f>
        <v>五</v>
      </c>
      <c r="E4" s="51" t="str">
        <f t="shared" si="1"/>
        <v>六</v>
      </c>
      <c r="F4" s="51" t="str">
        <f t="shared" si="1"/>
        <v>日</v>
      </c>
      <c r="G4" s="51" t="str">
        <f t="shared" si="1"/>
        <v>一</v>
      </c>
      <c r="H4" s="51" t="str">
        <f t="shared" si="1"/>
        <v>二</v>
      </c>
      <c r="I4" s="51" t="str">
        <f t="shared" si="1"/>
        <v>三</v>
      </c>
      <c r="J4" s="51" t="str">
        <f t="shared" si="1"/>
        <v>四</v>
      </c>
      <c r="K4" s="51" t="str">
        <f t="shared" si="1"/>
        <v>五</v>
      </c>
      <c r="L4" s="51" t="str">
        <f t="shared" si="1"/>
        <v>六</v>
      </c>
      <c r="M4" s="51" t="str">
        <f t="shared" si="1"/>
        <v>日</v>
      </c>
      <c r="N4" s="54" t="str">
        <f t="shared" si="1"/>
        <v>一</v>
      </c>
      <c r="O4" s="51" t="str">
        <f t="shared" si="1"/>
        <v>二</v>
      </c>
      <c r="P4" s="51" t="str">
        <f t="shared" si="1"/>
        <v>三</v>
      </c>
      <c r="Q4" s="51" t="str">
        <f t="shared" si="1"/>
        <v>四</v>
      </c>
      <c r="R4" s="51" t="str">
        <f t="shared" si="1"/>
        <v>五</v>
      </c>
      <c r="S4" s="51" t="str">
        <f t="shared" si="1"/>
        <v>六</v>
      </c>
      <c r="T4" s="51" t="str">
        <f t="shared" si="1"/>
        <v>日</v>
      </c>
      <c r="U4" s="51" t="str">
        <f t="shared" si="1"/>
        <v>一</v>
      </c>
      <c r="V4" s="51" t="str">
        <f t="shared" si="1"/>
        <v>二</v>
      </c>
      <c r="W4" s="51" t="str">
        <f t="shared" si="1"/>
        <v>三</v>
      </c>
      <c r="X4" s="51" t="str">
        <f t="shared" si="1"/>
        <v>四</v>
      </c>
      <c r="Y4" s="51" t="str">
        <f t="shared" si="1"/>
        <v>五</v>
      </c>
      <c r="Z4" s="51" t="str">
        <f t="shared" si="1"/>
        <v>六</v>
      </c>
      <c r="AA4" s="51" t="str">
        <f t="shared" si="1"/>
        <v>日</v>
      </c>
      <c r="AB4" s="51" t="str">
        <f t="shared" si="1"/>
        <v>一</v>
      </c>
      <c r="AC4" s="51" t="str">
        <f t="shared" si="1"/>
        <v>二</v>
      </c>
      <c r="AD4" s="51" t="str">
        <f t="shared" si="1"/>
        <v>三</v>
      </c>
      <c r="AE4" s="51" t="str">
        <f t="shared" si="1"/>
        <v>四</v>
      </c>
      <c r="AF4" s="51" t="str">
        <f t="shared" si="1"/>
        <v>五</v>
      </c>
      <c r="AG4" s="51" t="str">
        <f t="shared" si="1"/>
        <v>六</v>
      </c>
      <c r="AH4" s="62"/>
      <c r="AI4" s="60"/>
      <c r="AJ4" s="61"/>
      <c r="AK4" s="61" t="s">
        <v>75</v>
      </c>
      <c r="AL4" s="61" t="s">
        <v>76</v>
      </c>
      <c r="AM4" s="61"/>
      <c r="AN4" s="49"/>
    </row>
    <row r="5" s="43" customFormat="1" ht="24" customHeight="1" spans="1:41">
      <c r="A5" s="52" t="s">
        <v>32</v>
      </c>
      <c r="B5" s="53" t="s">
        <v>77</v>
      </c>
      <c r="C5" s="53" t="s">
        <v>78</v>
      </c>
      <c r="D5" s="52">
        <v>4</v>
      </c>
      <c r="E5" s="52">
        <v>4</v>
      </c>
      <c r="F5" s="52">
        <v>4</v>
      </c>
      <c r="G5" s="52">
        <v>3.5</v>
      </c>
      <c r="H5" s="52" t="s">
        <v>79</v>
      </c>
      <c r="I5" s="52">
        <v>4</v>
      </c>
      <c r="J5" s="52">
        <v>4</v>
      </c>
      <c r="K5" s="52">
        <v>2.5</v>
      </c>
      <c r="L5" s="52">
        <v>4</v>
      </c>
      <c r="M5" s="52">
        <v>4</v>
      </c>
      <c r="N5" s="52">
        <v>4</v>
      </c>
      <c r="O5" s="52">
        <v>4</v>
      </c>
      <c r="P5" s="52">
        <v>4</v>
      </c>
      <c r="Q5" s="52">
        <v>4</v>
      </c>
      <c r="R5" s="52">
        <v>4</v>
      </c>
      <c r="S5" s="52" t="s">
        <v>79</v>
      </c>
      <c r="T5" s="52" t="s">
        <v>79</v>
      </c>
      <c r="U5" s="52"/>
      <c r="V5" s="52" t="s">
        <v>79</v>
      </c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63">
        <f>IF(A5="","",COUNTIF(D5:AH6,"&gt;2")/2)</f>
        <v>13</v>
      </c>
      <c r="AJ5" s="63">
        <f>SUMPRODUCT(IFERROR((IFERROR(WEEKDAY($D$3:$AH$3,2),999)&lt;6)*D5:AH6,0))</f>
        <v>70</v>
      </c>
      <c r="AK5" s="63">
        <f>SUMPRODUCT((IFERROR(WEEKDAY($D$3:$AH$3,2),999)&lt;6)*D7:AH7)</f>
        <v>3.5</v>
      </c>
      <c r="AL5" s="63">
        <f>SUMPRODUCT(IFERROR((IFERROR(WEEKDAY($D$3:$AH$3,2),0)&gt;5)*D5:AH7,0))</f>
        <v>35.5</v>
      </c>
      <c r="AM5" s="63">
        <f>IFERROR(SUM(AJ5:AL7),"")</f>
        <v>109</v>
      </c>
      <c r="AN5" s="49"/>
      <c r="AO5" s="49" t="e">
        <f>VLOOKUP(A5,#REF!,2,0)</f>
        <v>#REF!</v>
      </c>
    </row>
    <row r="6" s="43" customFormat="1" ht="24" customHeight="1" spans="1:41">
      <c r="A6" s="52"/>
      <c r="B6" s="53"/>
      <c r="C6" s="53" t="s">
        <v>80</v>
      </c>
      <c r="D6" s="52">
        <v>4</v>
      </c>
      <c r="E6" s="52">
        <v>4</v>
      </c>
      <c r="F6" s="52">
        <v>4</v>
      </c>
      <c r="G6" s="52" t="s">
        <v>79</v>
      </c>
      <c r="H6" s="52"/>
      <c r="I6" s="52">
        <v>3.5</v>
      </c>
      <c r="J6" s="52">
        <v>4</v>
      </c>
      <c r="K6" s="52" t="s">
        <v>79</v>
      </c>
      <c r="L6" s="52">
        <v>4</v>
      </c>
      <c r="M6" s="52">
        <v>4</v>
      </c>
      <c r="N6" s="52"/>
      <c r="O6" s="52">
        <v>4</v>
      </c>
      <c r="P6" s="52">
        <v>4</v>
      </c>
      <c r="Q6" s="52">
        <v>4</v>
      </c>
      <c r="R6" s="52">
        <v>4</v>
      </c>
      <c r="S6" s="52"/>
      <c r="T6" s="52"/>
      <c r="U6" s="52">
        <v>4.5</v>
      </c>
      <c r="V6" s="52"/>
      <c r="W6" s="52" t="s">
        <v>81</v>
      </c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63"/>
      <c r="AJ6" s="63"/>
      <c r="AK6" s="63"/>
      <c r="AL6" s="63"/>
      <c r="AM6" s="63"/>
      <c r="AN6" s="49"/>
      <c r="AO6" s="49"/>
    </row>
    <row r="7" s="43" customFormat="1" ht="24" customHeight="1" spans="1:41">
      <c r="A7" s="52"/>
      <c r="B7" s="53"/>
      <c r="C7" s="53" t="s">
        <v>82</v>
      </c>
      <c r="D7" s="52">
        <v>0.5</v>
      </c>
      <c r="E7" s="52">
        <v>0.5</v>
      </c>
      <c r="F7" s="52">
        <v>0.5</v>
      </c>
      <c r="G7" s="52"/>
      <c r="H7" s="52"/>
      <c r="I7" s="52"/>
      <c r="J7" s="52">
        <v>0.5</v>
      </c>
      <c r="K7" s="52"/>
      <c r="L7" s="52">
        <v>1</v>
      </c>
      <c r="M7" s="52">
        <v>1.5</v>
      </c>
      <c r="N7" s="52"/>
      <c r="O7" s="52"/>
      <c r="P7" s="52">
        <v>1</v>
      </c>
      <c r="Q7" s="52"/>
      <c r="R7" s="52">
        <v>1.5</v>
      </c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63"/>
      <c r="AJ7" s="63"/>
      <c r="AK7" s="63"/>
      <c r="AL7" s="63"/>
      <c r="AM7" s="63"/>
      <c r="AN7" s="49"/>
      <c r="AO7" s="49"/>
    </row>
    <row r="8" s="43" customFormat="1" ht="24" customHeight="1" spans="1:41">
      <c r="A8" s="52" t="s">
        <v>55</v>
      </c>
      <c r="B8" s="53" t="s">
        <v>83</v>
      </c>
      <c r="C8" s="53" t="s">
        <v>78</v>
      </c>
      <c r="D8" s="52">
        <v>4</v>
      </c>
      <c r="E8" s="52">
        <v>4</v>
      </c>
      <c r="F8" s="52" t="s">
        <v>84</v>
      </c>
      <c r="G8" s="52" t="s">
        <v>84</v>
      </c>
      <c r="H8" s="52" t="s">
        <v>85</v>
      </c>
      <c r="I8" s="52" t="s">
        <v>85</v>
      </c>
      <c r="J8" s="52" t="s">
        <v>85</v>
      </c>
      <c r="K8" s="52" t="s">
        <v>85</v>
      </c>
      <c r="L8" s="52">
        <v>4</v>
      </c>
      <c r="M8" s="52">
        <v>4</v>
      </c>
      <c r="N8" s="52">
        <v>4</v>
      </c>
      <c r="O8" s="52">
        <v>4</v>
      </c>
      <c r="P8" s="52">
        <v>4</v>
      </c>
      <c r="Q8" s="52">
        <v>4</v>
      </c>
      <c r="R8" s="52">
        <v>4</v>
      </c>
      <c r="S8" s="52">
        <v>4</v>
      </c>
      <c r="T8" s="52"/>
      <c r="U8" s="52">
        <v>4</v>
      </c>
      <c r="V8" s="52"/>
      <c r="W8" s="52">
        <v>4</v>
      </c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63">
        <f>IF(A8="","",COUNTIF(D8:AH9,"&gt;2")/2)</f>
        <v>11.5</v>
      </c>
      <c r="AJ8" s="63">
        <f>SUMPRODUCT(IFERROR((IFERROR(WEEKDAY($D$3:$AH$3,2),999)&lt;6)*D8:AH9,0))</f>
        <v>64</v>
      </c>
      <c r="AK8" s="63">
        <f>SUMPRODUCT((IFERROR(WEEKDAY($D$3:$AH$3,2),999)&lt;6)*D10:AH10)</f>
        <v>11.5</v>
      </c>
      <c r="AL8" s="63">
        <f>SUMPRODUCT(IFERROR((IFERROR(WEEKDAY($D$3:$AH$3,2),0)&gt;5)*D8:AH10,0))</f>
        <v>36</v>
      </c>
      <c r="AM8" s="63">
        <f>IFERROR(SUM(AJ8:AL10),"")</f>
        <v>111.5</v>
      </c>
      <c r="AN8" s="49"/>
      <c r="AO8" s="49"/>
    </row>
    <row r="9" s="43" customFormat="1" ht="24" customHeight="1" spans="1:41">
      <c r="A9" s="52"/>
      <c r="B9" s="53"/>
      <c r="C9" s="53" t="s">
        <v>80</v>
      </c>
      <c r="D9" s="52">
        <v>4</v>
      </c>
      <c r="E9" s="52">
        <v>4</v>
      </c>
      <c r="F9" s="52" t="s">
        <v>84</v>
      </c>
      <c r="G9" s="52" t="s">
        <v>84</v>
      </c>
      <c r="H9" s="52" t="s">
        <v>85</v>
      </c>
      <c r="I9" s="52" t="s">
        <v>85</v>
      </c>
      <c r="J9" s="52" t="s">
        <v>85</v>
      </c>
      <c r="K9" s="52" t="s">
        <v>85</v>
      </c>
      <c r="L9" s="52">
        <v>4</v>
      </c>
      <c r="M9" s="52">
        <v>2</v>
      </c>
      <c r="N9" s="52">
        <v>4</v>
      </c>
      <c r="O9" s="52">
        <v>4</v>
      </c>
      <c r="P9" s="52">
        <v>4</v>
      </c>
      <c r="Q9" s="52">
        <v>4</v>
      </c>
      <c r="R9" s="52">
        <v>4</v>
      </c>
      <c r="S9" s="52">
        <v>4</v>
      </c>
      <c r="T9" s="52" t="s">
        <v>79</v>
      </c>
      <c r="U9" s="52">
        <v>4</v>
      </c>
      <c r="V9" s="52" t="s">
        <v>79</v>
      </c>
      <c r="W9" s="52">
        <v>4</v>
      </c>
      <c r="X9" s="52" t="s">
        <v>86</v>
      </c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63"/>
      <c r="AJ9" s="63"/>
      <c r="AK9" s="63"/>
      <c r="AL9" s="63"/>
      <c r="AM9" s="63"/>
      <c r="AN9" s="49"/>
      <c r="AO9" s="49"/>
    </row>
    <row r="10" s="43" customFormat="1" ht="24" customHeight="1" spans="1:41">
      <c r="A10" s="52"/>
      <c r="B10" s="53"/>
      <c r="C10" s="53" t="s">
        <v>82</v>
      </c>
      <c r="D10" s="52">
        <v>0.5</v>
      </c>
      <c r="E10" s="52">
        <v>4</v>
      </c>
      <c r="F10" s="52"/>
      <c r="G10" s="52"/>
      <c r="H10" s="52"/>
      <c r="I10" s="52"/>
      <c r="J10" s="52"/>
      <c r="K10" s="52"/>
      <c r="L10" s="52">
        <v>1</v>
      </c>
      <c r="M10" s="52"/>
      <c r="N10" s="52">
        <v>0.5</v>
      </c>
      <c r="O10" s="52">
        <v>1</v>
      </c>
      <c r="P10" s="52">
        <v>1.5</v>
      </c>
      <c r="Q10" s="52">
        <v>0.5</v>
      </c>
      <c r="R10" s="52">
        <v>1.5</v>
      </c>
      <c r="S10" s="52">
        <v>1</v>
      </c>
      <c r="T10" s="52"/>
      <c r="U10" s="52">
        <v>4.5</v>
      </c>
      <c r="V10" s="52"/>
      <c r="W10" s="52">
        <v>1.5</v>
      </c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63"/>
      <c r="AJ10" s="63"/>
      <c r="AK10" s="63"/>
      <c r="AL10" s="63"/>
      <c r="AM10" s="63"/>
      <c r="AN10" s="49"/>
      <c r="AO10" s="49"/>
    </row>
    <row r="11" s="43" customFormat="1" ht="24" customHeight="1" spans="1:41">
      <c r="A11" s="52" t="s">
        <v>56</v>
      </c>
      <c r="B11" s="53" t="s">
        <v>83</v>
      </c>
      <c r="C11" s="53" t="s">
        <v>78</v>
      </c>
      <c r="D11" s="52">
        <v>4</v>
      </c>
      <c r="E11" s="52">
        <v>4</v>
      </c>
      <c r="F11" s="52" t="s">
        <v>84</v>
      </c>
      <c r="G11" s="52" t="s">
        <v>84</v>
      </c>
      <c r="H11" s="52" t="s">
        <v>85</v>
      </c>
      <c r="I11" s="52" t="s">
        <v>85</v>
      </c>
      <c r="J11" s="52" t="s">
        <v>85</v>
      </c>
      <c r="K11" s="52" t="s">
        <v>85</v>
      </c>
      <c r="L11" s="52">
        <v>4</v>
      </c>
      <c r="M11" s="52">
        <v>4</v>
      </c>
      <c r="N11" s="52">
        <v>4</v>
      </c>
      <c r="O11" s="52">
        <v>4</v>
      </c>
      <c r="P11" s="52">
        <v>4</v>
      </c>
      <c r="Q11" s="52">
        <v>4</v>
      </c>
      <c r="R11" s="52">
        <v>4</v>
      </c>
      <c r="S11" s="52">
        <v>4</v>
      </c>
      <c r="T11" s="52"/>
      <c r="U11" s="52">
        <v>4</v>
      </c>
      <c r="V11" s="52"/>
      <c r="W11" s="52">
        <v>4</v>
      </c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63">
        <f>IF(A11="","",COUNTIF(D11:AH12,"&gt;2")/2)</f>
        <v>11.5</v>
      </c>
      <c r="AJ11" s="63">
        <f>SUMPRODUCT(IFERROR((IFERROR(WEEKDAY($D$3:$AH$3,2),999)&lt;6)*D11:AH12,0))</f>
        <v>64</v>
      </c>
      <c r="AK11" s="63">
        <f>SUMPRODUCT((IFERROR(WEEKDAY($D$3:$AH$3,2),999)&lt;6)*D13:AH13)</f>
        <v>12</v>
      </c>
      <c r="AL11" s="63">
        <f>SUMPRODUCT(IFERROR((IFERROR(WEEKDAY($D$3:$AH$3,2),0)&gt;5)*D11:AH13,0))</f>
        <v>36</v>
      </c>
      <c r="AM11" s="63">
        <f>IFERROR(SUM(AJ11:AL13),"")</f>
        <v>112</v>
      </c>
      <c r="AN11" s="49"/>
      <c r="AO11" s="49"/>
    </row>
    <row r="12" s="43" customFormat="1" ht="24" customHeight="1" spans="1:41">
      <c r="A12" s="52"/>
      <c r="B12" s="53"/>
      <c r="C12" s="53" t="s">
        <v>80</v>
      </c>
      <c r="D12" s="52">
        <v>4</v>
      </c>
      <c r="E12" s="52">
        <v>4</v>
      </c>
      <c r="F12" s="52" t="s">
        <v>84</v>
      </c>
      <c r="G12" s="52" t="s">
        <v>84</v>
      </c>
      <c r="H12" s="52" t="s">
        <v>85</v>
      </c>
      <c r="I12" s="52" t="s">
        <v>85</v>
      </c>
      <c r="J12" s="52" t="s">
        <v>85</v>
      </c>
      <c r="K12" s="52" t="s">
        <v>85</v>
      </c>
      <c r="L12" s="52">
        <v>4</v>
      </c>
      <c r="M12" s="52">
        <v>2</v>
      </c>
      <c r="N12" s="52">
        <v>4</v>
      </c>
      <c r="O12" s="52">
        <v>4</v>
      </c>
      <c r="P12" s="52">
        <v>4</v>
      </c>
      <c r="Q12" s="52">
        <v>4</v>
      </c>
      <c r="R12" s="52">
        <v>4</v>
      </c>
      <c r="S12" s="52">
        <v>4</v>
      </c>
      <c r="T12" s="52" t="s">
        <v>79</v>
      </c>
      <c r="U12" s="52">
        <v>4</v>
      </c>
      <c r="V12" s="52" t="s">
        <v>79</v>
      </c>
      <c r="W12" s="52">
        <v>4</v>
      </c>
      <c r="X12" s="52" t="s">
        <v>86</v>
      </c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63"/>
      <c r="AJ12" s="63"/>
      <c r="AK12" s="63"/>
      <c r="AL12" s="63"/>
      <c r="AM12" s="63"/>
      <c r="AN12" s="49"/>
      <c r="AO12" s="49"/>
    </row>
    <row r="13" s="43" customFormat="1" ht="24" customHeight="1" spans="1:41">
      <c r="A13" s="52"/>
      <c r="B13" s="53"/>
      <c r="C13" s="53" t="s">
        <v>82</v>
      </c>
      <c r="D13" s="52">
        <v>0.5</v>
      </c>
      <c r="E13" s="52">
        <v>4</v>
      </c>
      <c r="F13" s="52"/>
      <c r="G13" s="52"/>
      <c r="H13" s="52"/>
      <c r="I13" s="52"/>
      <c r="J13" s="52"/>
      <c r="K13" s="52"/>
      <c r="L13" s="52">
        <v>1</v>
      </c>
      <c r="M13" s="52"/>
      <c r="N13" s="52">
        <v>0.5</v>
      </c>
      <c r="O13" s="52">
        <v>1</v>
      </c>
      <c r="P13" s="52">
        <v>1.5</v>
      </c>
      <c r="Q13" s="52">
        <v>1</v>
      </c>
      <c r="R13" s="52">
        <v>1.5</v>
      </c>
      <c r="S13" s="52">
        <v>1</v>
      </c>
      <c r="T13" s="52"/>
      <c r="U13" s="52">
        <v>4.5</v>
      </c>
      <c r="V13" s="52"/>
      <c r="W13" s="52">
        <v>1.5</v>
      </c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63"/>
      <c r="AJ13" s="63"/>
      <c r="AK13" s="63"/>
      <c r="AL13" s="63"/>
      <c r="AM13" s="63"/>
      <c r="AN13" s="49"/>
      <c r="AO13" s="49"/>
    </row>
    <row r="14" s="43" customFormat="1" ht="24" customHeight="1" spans="1:41">
      <c r="A14" s="52" t="s">
        <v>50</v>
      </c>
      <c r="B14" s="53" t="s">
        <v>87</v>
      </c>
      <c r="C14" s="53" t="s">
        <v>78</v>
      </c>
      <c r="D14" s="52">
        <v>4</v>
      </c>
      <c r="E14" s="52">
        <v>4</v>
      </c>
      <c r="F14" s="52">
        <v>4</v>
      </c>
      <c r="G14" s="52">
        <v>4</v>
      </c>
      <c r="H14" s="52" t="s">
        <v>88</v>
      </c>
      <c r="I14" s="52">
        <v>4</v>
      </c>
      <c r="J14" s="52">
        <v>4</v>
      </c>
      <c r="K14" s="52">
        <v>4</v>
      </c>
      <c r="L14" s="52">
        <v>4</v>
      </c>
      <c r="M14" s="52" t="s">
        <v>88</v>
      </c>
      <c r="N14" s="52">
        <v>4</v>
      </c>
      <c r="O14" s="52">
        <v>4</v>
      </c>
      <c r="P14" s="52">
        <v>4</v>
      </c>
      <c r="Q14" s="52">
        <v>4</v>
      </c>
      <c r="R14" s="52">
        <v>4</v>
      </c>
      <c r="S14" s="52" t="s">
        <v>88</v>
      </c>
      <c r="T14" s="52">
        <v>4</v>
      </c>
      <c r="U14" s="52" t="s">
        <v>88</v>
      </c>
      <c r="V14" s="52" t="s">
        <v>88</v>
      </c>
      <c r="W14" s="52">
        <v>4</v>
      </c>
      <c r="X14" s="52">
        <v>4</v>
      </c>
      <c r="Y14" s="52">
        <v>4</v>
      </c>
      <c r="Z14" s="52" t="s">
        <v>88</v>
      </c>
      <c r="AA14" s="52" t="s">
        <v>88</v>
      </c>
      <c r="AB14" s="52">
        <v>4</v>
      </c>
      <c r="AC14" s="52">
        <v>4</v>
      </c>
      <c r="AD14" s="52" t="s">
        <v>88</v>
      </c>
      <c r="AE14" s="52" t="s">
        <v>88</v>
      </c>
      <c r="AF14" s="52" t="s">
        <v>88</v>
      </c>
      <c r="AG14" s="52" t="s">
        <v>88</v>
      </c>
      <c r="AH14" s="52"/>
      <c r="AI14" s="63">
        <f>IF(A14="","",COUNTIF(D14:AH15,"&gt;2")/2)</f>
        <v>19</v>
      </c>
      <c r="AJ14" s="63">
        <f>SUMPRODUCT(IFERROR((IFERROR(WEEKDAY($D$3:$AH$3,2),999)&lt;6)*D14:AH15,0))</f>
        <v>120</v>
      </c>
      <c r="AK14" s="63">
        <f>SUMPRODUCT((IFERROR(WEEKDAY($D$3:$AH$3,2),999)&lt;6)*D16:AH16)</f>
        <v>39</v>
      </c>
      <c r="AL14" s="63">
        <f>SUMPRODUCT(IFERROR((IFERROR(WEEKDAY($D$3:$AH$3,2),0)&gt;5)*D14:AH16,0))</f>
        <v>39</v>
      </c>
      <c r="AM14" s="63">
        <f>IFERROR(SUM(AJ14:AL16),"")</f>
        <v>198</v>
      </c>
      <c r="AN14" s="49"/>
      <c r="AO14" s="49"/>
    </row>
    <row r="15" s="43" customFormat="1" ht="24" customHeight="1" spans="1:41">
      <c r="A15" s="52"/>
      <c r="B15" s="53"/>
      <c r="C15" s="53" t="s">
        <v>80</v>
      </c>
      <c r="D15" s="52">
        <v>4</v>
      </c>
      <c r="E15" s="52">
        <v>4</v>
      </c>
      <c r="F15" s="52">
        <v>4</v>
      </c>
      <c r="G15" s="52">
        <v>4</v>
      </c>
      <c r="H15" s="52"/>
      <c r="I15" s="52">
        <v>4</v>
      </c>
      <c r="J15" s="52">
        <v>4</v>
      </c>
      <c r="K15" s="52">
        <v>4</v>
      </c>
      <c r="L15" s="52">
        <v>4</v>
      </c>
      <c r="M15" s="52"/>
      <c r="N15" s="52">
        <v>4</v>
      </c>
      <c r="O15" s="52">
        <v>4</v>
      </c>
      <c r="P15" s="52">
        <v>4</v>
      </c>
      <c r="Q15" s="52">
        <v>4</v>
      </c>
      <c r="R15" s="52">
        <v>4</v>
      </c>
      <c r="S15" s="52"/>
      <c r="T15" s="52">
        <v>4</v>
      </c>
      <c r="U15" s="52"/>
      <c r="V15" s="52"/>
      <c r="W15" s="52">
        <v>4</v>
      </c>
      <c r="X15" s="52">
        <v>4</v>
      </c>
      <c r="Y15" s="52">
        <v>4</v>
      </c>
      <c r="Z15" s="52"/>
      <c r="AA15" s="52"/>
      <c r="AB15" s="52">
        <v>4</v>
      </c>
      <c r="AC15" s="52">
        <v>4</v>
      </c>
      <c r="AD15" s="52"/>
      <c r="AE15" s="52"/>
      <c r="AF15" s="52"/>
      <c r="AG15" s="52"/>
      <c r="AH15" s="52"/>
      <c r="AI15" s="63"/>
      <c r="AJ15" s="63"/>
      <c r="AK15" s="63"/>
      <c r="AL15" s="63"/>
      <c r="AM15" s="63"/>
      <c r="AN15" s="49"/>
      <c r="AO15" s="49"/>
    </row>
    <row r="16" s="43" customFormat="1" ht="24" customHeight="1" spans="1:41">
      <c r="A16" s="52"/>
      <c r="B16" s="53"/>
      <c r="C16" s="53" t="s">
        <v>82</v>
      </c>
      <c r="D16" s="52">
        <v>3</v>
      </c>
      <c r="E16" s="52">
        <v>3</v>
      </c>
      <c r="F16" s="52">
        <v>2</v>
      </c>
      <c r="G16" s="52">
        <v>1</v>
      </c>
      <c r="H16" s="52"/>
      <c r="I16" s="52">
        <v>3</v>
      </c>
      <c r="J16" s="52">
        <v>3</v>
      </c>
      <c r="K16" s="52">
        <v>1</v>
      </c>
      <c r="L16" s="52">
        <v>1</v>
      </c>
      <c r="M16" s="52"/>
      <c r="N16" s="52">
        <v>3</v>
      </c>
      <c r="O16" s="52">
        <v>3</v>
      </c>
      <c r="P16" s="52">
        <v>1</v>
      </c>
      <c r="Q16" s="52">
        <v>3</v>
      </c>
      <c r="R16" s="52">
        <v>3</v>
      </c>
      <c r="S16" s="52"/>
      <c r="T16" s="52">
        <v>1</v>
      </c>
      <c r="U16" s="52"/>
      <c r="V16" s="52"/>
      <c r="W16" s="52">
        <v>3</v>
      </c>
      <c r="X16" s="52">
        <v>3</v>
      </c>
      <c r="Y16" s="52">
        <v>3</v>
      </c>
      <c r="Z16" s="52"/>
      <c r="AA16" s="52"/>
      <c r="AB16" s="52">
        <v>3</v>
      </c>
      <c r="AC16" s="52">
        <v>3</v>
      </c>
      <c r="AD16" s="52"/>
      <c r="AE16" s="52"/>
      <c r="AF16" s="52"/>
      <c r="AG16" s="52"/>
      <c r="AH16" s="52"/>
      <c r="AI16" s="63"/>
      <c r="AJ16" s="63"/>
      <c r="AK16" s="63"/>
      <c r="AL16" s="63"/>
      <c r="AM16" s="63"/>
      <c r="AN16" s="49"/>
      <c r="AO16" s="49"/>
    </row>
    <row r="17" s="43" customFormat="1" ht="24" customHeight="1" spans="1:41">
      <c r="A17" s="52" t="s">
        <v>46</v>
      </c>
      <c r="B17" s="53" t="s">
        <v>87</v>
      </c>
      <c r="C17" s="53" t="s">
        <v>78</v>
      </c>
      <c r="D17" s="52">
        <v>4</v>
      </c>
      <c r="E17" s="52" t="s">
        <v>88</v>
      </c>
      <c r="F17" s="52">
        <v>4</v>
      </c>
      <c r="G17" s="52">
        <v>4</v>
      </c>
      <c r="H17" s="52" t="s">
        <v>88</v>
      </c>
      <c r="I17" s="52">
        <v>4</v>
      </c>
      <c r="J17" s="52">
        <v>4</v>
      </c>
      <c r="K17" s="52">
        <v>4</v>
      </c>
      <c r="L17" s="52">
        <v>4</v>
      </c>
      <c r="M17" s="52" t="s">
        <v>81</v>
      </c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63">
        <f>IF(A17="","",COUNTIF(D17:AH18,"&gt;2")/2)</f>
        <v>6.5</v>
      </c>
      <c r="AJ17" s="63">
        <f>SUMPRODUCT(IFERROR((IFERROR(WEEKDAY($D$3:$AH$3,2),999)&lt;6)*D17:AH18,0))</f>
        <v>40</v>
      </c>
      <c r="AK17" s="63">
        <f>SUMPRODUCT((IFERROR(WEEKDAY($D$3:$AH$3,2),999)&lt;6)*D19:AH19)</f>
        <v>11</v>
      </c>
      <c r="AL17" s="63">
        <f>SUMPRODUCT(IFERROR((IFERROR(WEEKDAY($D$3:$AH$3,2),0)&gt;5)*D17:AH19,0))</f>
        <v>15.5</v>
      </c>
      <c r="AM17" s="63">
        <f>IFERROR(SUM(AJ17:AL19),"")</f>
        <v>66.5</v>
      </c>
      <c r="AN17" s="49"/>
      <c r="AO17" s="49"/>
    </row>
    <row r="18" s="43" customFormat="1" ht="24" customHeight="1" spans="1:41">
      <c r="A18" s="52"/>
      <c r="B18" s="53"/>
      <c r="C18" s="53" t="s">
        <v>80</v>
      </c>
      <c r="D18" s="52">
        <v>4</v>
      </c>
      <c r="E18" s="52"/>
      <c r="F18" s="52">
        <v>4</v>
      </c>
      <c r="G18" s="52">
        <v>4</v>
      </c>
      <c r="H18" s="52"/>
      <c r="I18" s="52">
        <v>4</v>
      </c>
      <c r="J18" s="52">
        <v>4</v>
      </c>
      <c r="K18" s="52">
        <v>4</v>
      </c>
      <c r="L18" s="52">
        <v>1.5</v>
      </c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63"/>
      <c r="AJ18" s="63"/>
      <c r="AK18" s="63"/>
      <c r="AL18" s="63"/>
      <c r="AM18" s="63"/>
      <c r="AN18" s="49"/>
      <c r="AO18" s="49"/>
    </row>
    <row r="19" s="43" customFormat="1" ht="24" customHeight="1" spans="1:41">
      <c r="A19" s="52"/>
      <c r="B19" s="53"/>
      <c r="C19" s="53" t="s">
        <v>82</v>
      </c>
      <c r="D19" s="52">
        <v>3</v>
      </c>
      <c r="E19" s="52"/>
      <c r="F19" s="52">
        <v>2</v>
      </c>
      <c r="G19" s="52">
        <v>1</v>
      </c>
      <c r="H19" s="52"/>
      <c r="I19" s="52">
        <v>3</v>
      </c>
      <c r="J19" s="52">
        <v>3</v>
      </c>
      <c r="K19" s="52">
        <v>1</v>
      </c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63"/>
      <c r="AJ19" s="63"/>
      <c r="AK19" s="63"/>
      <c r="AL19" s="63"/>
      <c r="AM19" s="63"/>
      <c r="AN19" s="49"/>
      <c r="AO19" s="49"/>
    </row>
    <row r="20" s="43" customFormat="1" ht="24" customHeight="1" spans="1:41">
      <c r="A20" s="52" t="s">
        <v>48</v>
      </c>
      <c r="B20" s="53" t="s">
        <v>87</v>
      </c>
      <c r="C20" s="53" t="s">
        <v>78</v>
      </c>
      <c r="D20" s="52">
        <v>4</v>
      </c>
      <c r="E20" s="52" t="s">
        <v>88</v>
      </c>
      <c r="F20" s="52">
        <v>4</v>
      </c>
      <c r="G20" s="52">
        <v>4</v>
      </c>
      <c r="H20" s="52" t="s">
        <v>88</v>
      </c>
      <c r="I20" s="52">
        <v>4</v>
      </c>
      <c r="J20" s="52">
        <v>4</v>
      </c>
      <c r="K20" s="52">
        <v>4</v>
      </c>
      <c r="L20" s="52">
        <v>4</v>
      </c>
      <c r="M20" s="52" t="s">
        <v>81</v>
      </c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63">
        <f>IF(A20="","",COUNTIF(D20:AH21,"&gt;2")/2)</f>
        <v>6.5</v>
      </c>
      <c r="AJ20" s="63">
        <f>SUMPRODUCT(IFERROR((IFERROR(WEEKDAY($D$3:$AH$3,2),999)&lt;6)*D20:AH21,0))</f>
        <v>40</v>
      </c>
      <c r="AK20" s="63">
        <f>SUMPRODUCT((IFERROR(WEEKDAY($D$3:$AH$3,2),999)&lt;6)*D22:AH22)</f>
        <v>11</v>
      </c>
      <c r="AL20" s="63">
        <f>SUMPRODUCT(IFERROR((IFERROR(WEEKDAY($D$3:$AH$3,2),0)&gt;5)*D20:AH22,0))</f>
        <v>15.5</v>
      </c>
      <c r="AM20" s="63">
        <f>IFERROR(SUM(AJ20:AL22),"")</f>
        <v>66.5</v>
      </c>
      <c r="AN20" s="49"/>
      <c r="AO20" s="49"/>
    </row>
    <row r="21" s="43" customFormat="1" ht="24" customHeight="1" spans="1:41">
      <c r="A21" s="52"/>
      <c r="B21" s="53"/>
      <c r="C21" s="53" t="s">
        <v>80</v>
      </c>
      <c r="D21" s="52">
        <v>4</v>
      </c>
      <c r="E21" s="52"/>
      <c r="F21" s="52">
        <v>4</v>
      </c>
      <c r="G21" s="52">
        <v>4</v>
      </c>
      <c r="H21" s="52"/>
      <c r="I21" s="52">
        <v>4</v>
      </c>
      <c r="J21" s="52">
        <v>4</v>
      </c>
      <c r="K21" s="52">
        <v>4</v>
      </c>
      <c r="L21" s="52">
        <v>1.5</v>
      </c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63"/>
      <c r="AJ21" s="63"/>
      <c r="AK21" s="63"/>
      <c r="AL21" s="63"/>
      <c r="AM21" s="63"/>
      <c r="AN21" s="49"/>
      <c r="AO21" s="49"/>
    </row>
    <row r="22" s="43" customFormat="1" ht="24" customHeight="1" spans="1:41">
      <c r="A22" s="52"/>
      <c r="B22" s="53"/>
      <c r="C22" s="53" t="s">
        <v>82</v>
      </c>
      <c r="D22" s="52">
        <v>3</v>
      </c>
      <c r="E22" s="52"/>
      <c r="F22" s="52">
        <v>2</v>
      </c>
      <c r="G22" s="52">
        <v>1</v>
      </c>
      <c r="H22" s="52"/>
      <c r="I22" s="52">
        <v>3</v>
      </c>
      <c r="J22" s="52">
        <v>3</v>
      </c>
      <c r="K22" s="52">
        <v>1</v>
      </c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63"/>
      <c r="AJ22" s="63"/>
      <c r="AK22" s="63"/>
      <c r="AL22" s="63"/>
      <c r="AM22" s="63"/>
      <c r="AN22" s="49"/>
      <c r="AO22" s="49"/>
    </row>
    <row r="23" s="43" customFormat="1" ht="24" customHeight="1" spans="1:41">
      <c r="A23" s="52" t="s">
        <v>19</v>
      </c>
      <c r="B23" s="53" t="s">
        <v>89</v>
      </c>
      <c r="C23" s="53" t="s">
        <v>78</v>
      </c>
      <c r="D23" s="52">
        <v>4</v>
      </c>
      <c r="E23" s="52">
        <v>4</v>
      </c>
      <c r="F23" s="52" t="s">
        <v>79</v>
      </c>
      <c r="G23" s="52">
        <v>4</v>
      </c>
      <c r="H23" s="52" t="s">
        <v>79</v>
      </c>
      <c r="I23" s="52">
        <v>4</v>
      </c>
      <c r="J23" s="52">
        <v>4</v>
      </c>
      <c r="K23" s="52">
        <v>4</v>
      </c>
      <c r="L23" s="52" t="s">
        <v>79</v>
      </c>
      <c r="M23" s="52" t="s">
        <v>79</v>
      </c>
      <c r="N23" s="52">
        <v>4</v>
      </c>
      <c r="O23" s="52">
        <v>4</v>
      </c>
      <c r="P23" s="52">
        <v>4</v>
      </c>
      <c r="Q23" s="52" t="s">
        <v>79</v>
      </c>
      <c r="R23" s="52" t="s">
        <v>79</v>
      </c>
      <c r="S23" s="52" t="s">
        <v>79</v>
      </c>
      <c r="T23" s="52" t="s">
        <v>79</v>
      </c>
      <c r="U23" s="52">
        <v>4</v>
      </c>
      <c r="V23" s="52" t="s">
        <v>79</v>
      </c>
      <c r="W23" s="52">
        <v>4</v>
      </c>
      <c r="X23" s="52">
        <v>4</v>
      </c>
      <c r="Y23" s="52" t="s">
        <v>79</v>
      </c>
      <c r="Z23" s="52" t="s">
        <v>79</v>
      </c>
      <c r="AA23" s="52" t="s">
        <v>79</v>
      </c>
      <c r="AB23" s="52"/>
      <c r="AC23" s="52"/>
      <c r="AD23" s="52"/>
      <c r="AE23" s="52"/>
      <c r="AF23" s="52"/>
      <c r="AG23" s="52"/>
      <c r="AH23" s="52"/>
      <c r="AI23" s="63">
        <f>IF(A23="","",COUNTIF(D23:AH24,"&gt;2")/2)</f>
        <v>11.5</v>
      </c>
      <c r="AJ23" s="63">
        <f>SUMPRODUCT(IFERROR((IFERROR(WEEKDAY($D$3:$AH$3,2),999)&lt;6)*D23:AH24,0))</f>
        <v>86</v>
      </c>
      <c r="AK23" s="63">
        <f>SUMPRODUCT((IFERROR(WEEKDAY($D$3:$AH$3,2),999)&lt;6)*D25:AH25)</f>
        <v>7.5</v>
      </c>
      <c r="AL23" s="63">
        <f>SUMPRODUCT(IFERROR((IFERROR(WEEKDAY($D$3:$AH$3,2),0)&gt;5)*D23:AH25,0))</f>
        <v>8.5</v>
      </c>
      <c r="AM23" s="63">
        <f>IFERROR(SUM(AJ23:AL25),"")</f>
        <v>102</v>
      </c>
      <c r="AN23" s="49"/>
      <c r="AO23" s="49"/>
    </row>
    <row r="24" s="43" customFormat="1" ht="24" customHeight="1" spans="1:41">
      <c r="A24" s="52"/>
      <c r="B24" s="53"/>
      <c r="C24" s="53" t="s">
        <v>80</v>
      </c>
      <c r="D24" s="52">
        <v>4</v>
      </c>
      <c r="E24" s="52">
        <v>4</v>
      </c>
      <c r="F24" s="52"/>
      <c r="G24" s="52">
        <v>4</v>
      </c>
      <c r="H24" s="52"/>
      <c r="I24" s="52">
        <v>4</v>
      </c>
      <c r="J24" s="52">
        <v>4</v>
      </c>
      <c r="K24" s="52">
        <v>4</v>
      </c>
      <c r="L24" s="52"/>
      <c r="M24" s="52"/>
      <c r="N24" s="52" t="s">
        <v>88</v>
      </c>
      <c r="O24" s="52">
        <v>4</v>
      </c>
      <c r="P24" s="52">
        <v>4</v>
      </c>
      <c r="Q24" s="52">
        <v>4</v>
      </c>
      <c r="R24" s="52"/>
      <c r="S24" s="52"/>
      <c r="T24" s="52"/>
      <c r="U24" s="52">
        <v>4</v>
      </c>
      <c r="V24" s="52"/>
      <c r="W24" s="52">
        <v>4</v>
      </c>
      <c r="X24" s="52">
        <v>2</v>
      </c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63"/>
      <c r="AJ24" s="63"/>
      <c r="AK24" s="63"/>
      <c r="AL24" s="63"/>
      <c r="AM24" s="63"/>
      <c r="AN24" s="49"/>
      <c r="AO24" s="49"/>
    </row>
    <row r="25" s="43" customFormat="1" ht="24" customHeight="1" spans="1:41">
      <c r="A25" s="52"/>
      <c r="B25" s="53"/>
      <c r="C25" s="53" t="s">
        <v>82</v>
      </c>
      <c r="D25" s="52">
        <v>0.5</v>
      </c>
      <c r="E25" s="52">
        <v>0.5</v>
      </c>
      <c r="F25" s="52"/>
      <c r="G25" s="52"/>
      <c r="H25" s="52"/>
      <c r="I25" s="52">
        <v>0.5</v>
      </c>
      <c r="J25" s="52">
        <v>0.5</v>
      </c>
      <c r="K25" s="52">
        <v>1.5</v>
      </c>
      <c r="L25" s="52"/>
      <c r="M25" s="52"/>
      <c r="N25" s="52"/>
      <c r="O25" s="52">
        <v>0.5</v>
      </c>
      <c r="P25" s="52">
        <v>0.5</v>
      </c>
      <c r="Q25" s="52"/>
      <c r="R25" s="52"/>
      <c r="S25" s="52"/>
      <c r="T25" s="52"/>
      <c r="U25" s="52">
        <v>3</v>
      </c>
      <c r="V25" s="52"/>
      <c r="W25" s="52">
        <v>0.5</v>
      </c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63"/>
      <c r="AJ25" s="63"/>
      <c r="AK25" s="63"/>
      <c r="AL25" s="63"/>
      <c r="AM25" s="63"/>
      <c r="AN25" s="49"/>
      <c r="AO25" s="49"/>
    </row>
    <row r="26" s="43" customFormat="1" ht="24" customHeight="1" spans="1:41">
      <c r="A26" s="52" t="s">
        <v>38</v>
      </c>
      <c r="B26" s="53" t="s">
        <v>90</v>
      </c>
      <c r="C26" s="53" t="s">
        <v>78</v>
      </c>
      <c r="D26" s="52">
        <v>4</v>
      </c>
      <c r="E26" s="52">
        <v>2.5</v>
      </c>
      <c r="F26" s="52"/>
      <c r="G26" s="52"/>
      <c r="H26" s="52"/>
      <c r="I26" s="52"/>
      <c r="J26" s="52"/>
      <c r="K26" s="52"/>
      <c r="L26" s="52"/>
      <c r="M26" s="52"/>
      <c r="N26" s="52">
        <v>4</v>
      </c>
      <c r="O26" s="52"/>
      <c r="P26" s="52">
        <v>4</v>
      </c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63">
        <f>IF(A26="","",COUNTIF(D26:AH27,"&gt;2")/2)</f>
        <v>3.5</v>
      </c>
      <c r="AJ26" s="63">
        <f>SUMPRODUCT(IFERROR((IFERROR(WEEKDAY($D$3:$AH$3,2),999)&lt;6)*D26:AH27,0))</f>
        <v>24</v>
      </c>
      <c r="AK26" s="63">
        <f>SUMPRODUCT((IFERROR(WEEKDAY($D$3:$AH$3,2),999)&lt;6)*D28:AH28)</f>
        <v>3</v>
      </c>
      <c r="AL26" s="63">
        <f>SUMPRODUCT(IFERROR((IFERROR(WEEKDAY($D$3:$AH$3,2),0)&gt;5)*D26:AH28,0))</f>
        <v>2.5</v>
      </c>
      <c r="AM26" s="63">
        <f>IFERROR(SUM(AJ26:AL28),"")</f>
        <v>29.5</v>
      </c>
      <c r="AN26" s="49"/>
      <c r="AO26" s="49"/>
    </row>
    <row r="27" s="43" customFormat="1" ht="24" customHeight="1" spans="1:41">
      <c r="A27" s="52"/>
      <c r="B27" s="53"/>
      <c r="C27" s="53" t="s">
        <v>80</v>
      </c>
      <c r="D27" s="52">
        <v>4</v>
      </c>
      <c r="E27" s="52"/>
      <c r="F27" s="52"/>
      <c r="G27" s="52"/>
      <c r="H27" s="52"/>
      <c r="I27" s="52"/>
      <c r="J27" s="52"/>
      <c r="K27" s="52"/>
      <c r="L27" s="52"/>
      <c r="M27" s="52"/>
      <c r="N27" s="52">
        <v>4</v>
      </c>
      <c r="O27" s="52"/>
      <c r="P27" s="52">
        <v>4</v>
      </c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63"/>
      <c r="AJ27" s="63"/>
      <c r="AK27" s="63"/>
      <c r="AL27" s="63"/>
      <c r="AM27" s="63"/>
      <c r="AN27" s="49"/>
      <c r="AO27" s="49"/>
    </row>
    <row r="28" s="43" customFormat="1" ht="24" customHeight="1" spans="1:41">
      <c r="A28" s="52"/>
      <c r="B28" s="53"/>
      <c r="C28" s="53" t="s">
        <v>82</v>
      </c>
      <c r="D28" s="52">
        <v>3</v>
      </c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63"/>
      <c r="AJ28" s="63"/>
      <c r="AK28" s="63"/>
      <c r="AL28" s="63"/>
      <c r="AM28" s="63"/>
      <c r="AN28" s="49"/>
      <c r="AO28" s="49"/>
    </row>
    <row r="29" s="43" customFormat="1" ht="24" customHeight="1" spans="1:41">
      <c r="A29" s="52" t="s">
        <v>36</v>
      </c>
      <c r="B29" s="53" t="s">
        <v>90</v>
      </c>
      <c r="C29" s="53" t="s">
        <v>78</v>
      </c>
      <c r="D29" s="52">
        <v>4</v>
      </c>
      <c r="E29" s="52">
        <v>2.5</v>
      </c>
      <c r="F29" s="52"/>
      <c r="G29" s="52"/>
      <c r="H29" s="52"/>
      <c r="I29" s="52"/>
      <c r="J29" s="52"/>
      <c r="K29" s="52"/>
      <c r="L29" s="52"/>
      <c r="M29" s="52"/>
      <c r="N29" s="52">
        <v>4</v>
      </c>
      <c r="O29" s="52">
        <v>4</v>
      </c>
      <c r="P29" s="52">
        <v>4</v>
      </c>
      <c r="Q29" s="52">
        <v>4</v>
      </c>
      <c r="R29" s="52">
        <v>4</v>
      </c>
      <c r="S29" s="52">
        <v>4</v>
      </c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63">
        <f>IF(A29="","",COUNTIF(D29:AH30,"&gt;2")/2)</f>
        <v>7.5</v>
      </c>
      <c r="AJ29" s="63">
        <f>SUMPRODUCT(IFERROR((IFERROR(WEEKDAY($D$3:$AH$3,2),999)&lt;6)*D29:AH30,0))</f>
        <v>48</v>
      </c>
      <c r="AK29" s="63">
        <f>SUMPRODUCT((IFERROR(WEEKDAY($D$3:$AH$3,2),999)&lt;6)*D31:AH31)</f>
        <v>3</v>
      </c>
      <c r="AL29" s="63">
        <f>SUMPRODUCT(IFERROR((IFERROR(WEEKDAY($D$3:$AH$3,2),0)&gt;5)*D29:AH31,0))</f>
        <v>10.5</v>
      </c>
      <c r="AM29" s="63">
        <f>IFERROR(SUM(AJ29:AL31),"")</f>
        <v>61.5</v>
      </c>
      <c r="AN29" s="49"/>
      <c r="AO29" s="49"/>
    </row>
    <row r="30" s="43" customFormat="1" ht="24" customHeight="1" spans="1:41">
      <c r="A30" s="52"/>
      <c r="B30" s="53"/>
      <c r="C30" s="53" t="s">
        <v>80</v>
      </c>
      <c r="D30" s="52">
        <v>4</v>
      </c>
      <c r="E30" s="52"/>
      <c r="F30" s="52"/>
      <c r="G30" s="52"/>
      <c r="H30" s="52"/>
      <c r="I30" s="52"/>
      <c r="J30" s="52"/>
      <c r="K30" s="52"/>
      <c r="L30" s="52"/>
      <c r="M30" s="52"/>
      <c r="N30" s="52">
        <v>4</v>
      </c>
      <c r="O30" s="52">
        <v>4</v>
      </c>
      <c r="P30" s="52">
        <v>4</v>
      </c>
      <c r="Q30" s="52">
        <v>4</v>
      </c>
      <c r="R30" s="52">
        <v>4</v>
      </c>
      <c r="S30" s="52">
        <v>4</v>
      </c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63"/>
      <c r="AJ30" s="63"/>
      <c r="AK30" s="63"/>
      <c r="AL30" s="63"/>
      <c r="AM30" s="63"/>
      <c r="AN30" s="49"/>
      <c r="AO30" s="49"/>
    </row>
    <row r="31" s="43" customFormat="1" ht="24" customHeight="1" spans="1:41">
      <c r="A31" s="52"/>
      <c r="B31" s="53"/>
      <c r="C31" s="53" t="s">
        <v>82</v>
      </c>
      <c r="D31" s="52">
        <v>3</v>
      </c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63"/>
      <c r="AJ31" s="63"/>
      <c r="AK31" s="63"/>
      <c r="AL31" s="63"/>
      <c r="AM31" s="63"/>
      <c r="AN31" s="49"/>
      <c r="AO31" s="49"/>
    </row>
    <row r="32" s="43" customFormat="1" ht="24" customHeight="1" spans="1:41">
      <c r="A32" s="52" t="s">
        <v>37</v>
      </c>
      <c r="B32" s="53" t="s">
        <v>90</v>
      </c>
      <c r="C32" s="53" t="s">
        <v>78</v>
      </c>
      <c r="D32" s="52">
        <v>4</v>
      </c>
      <c r="E32" s="52">
        <v>4</v>
      </c>
      <c r="F32" s="52">
        <v>4</v>
      </c>
      <c r="G32" s="52">
        <v>4</v>
      </c>
      <c r="H32" s="52"/>
      <c r="I32" s="52">
        <v>4</v>
      </c>
      <c r="J32" s="52">
        <v>4</v>
      </c>
      <c r="K32" s="52">
        <v>4</v>
      </c>
      <c r="L32" s="52">
        <v>4</v>
      </c>
      <c r="M32" s="52"/>
      <c r="N32" s="52">
        <v>4</v>
      </c>
      <c r="O32" s="52">
        <v>4</v>
      </c>
      <c r="P32" s="52">
        <v>4</v>
      </c>
      <c r="Q32" s="52">
        <v>4</v>
      </c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63">
        <f>IF(A32="","",COUNTIF(D32:AH33,"&gt;2")/2)</f>
        <v>12</v>
      </c>
      <c r="AJ32" s="63">
        <f>SUMPRODUCT(IFERROR((IFERROR(WEEKDAY($D$3:$AH$3,2),999)&lt;6)*D32:AH33,0))</f>
        <v>72</v>
      </c>
      <c r="AK32" s="63">
        <f>SUMPRODUCT((IFERROR(WEEKDAY($D$3:$AH$3,2),999)&lt;6)*D34:AH34)</f>
        <v>7</v>
      </c>
      <c r="AL32" s="63">
        <f>SUMPRODUCT(IFERROR((IFERROR(WEEKDAY($D$3:$AH$3,2),0)&gt;5)*D32:AH34,0))</f>
        <v>25</v>
      </c>
      <c r="AM32" s="63">
        <f>IFERROR(SUM(AJ32:AL34),"")</f>
        <v>104</v>
      </c>
      <c r="AN32" s="49"/>
      <c r="AO32" s="49"/>
    </row>
    <row r="33" s="43" customFormat="1" ht="24" customHeight="1" spans="1:41">
      <c r="A33" s="52"/>
      <c r="B33" s="53"/>
      <c r="C33" s="53" t="s">
        <v>80</v>
      </c>
      <c r="D33" s="52">
        <v>4</v>
      </c>
      <c r="E33" s="52">
        <v>4</v>
      </c>
      <c r="F33" s="52">
        <v>4</v>
      </c>
      <c r="G33" s="52">
        <v>4</v>
      </c>
      <c r="H33" s="52"/>
      <c r="I33" s="52">
        <v>4</v>
      </c>
      <c r="J33" s="52">
        <v>4</v>
      </c>
      <c r="K33" s="52">
        <v>4</v>
      </c>
      <c r="L33" s="52">
        <v>4</v>
      </c>
      <c r="M33" s="52"/>
      <c r="N33" s="52">
        <v>4</v>
      </c>
      <c r="O33" s="52">
        <v>4</v>
      </c>
      <c r="P33" s="52">
        <v>4</v>
      </c>
      <c r="Q33" s="52">
        <v>4</v>
      </c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63"/>
      <c r="AJ33" s="63"/>
      <c r="AK33" s="63"/>
      <c r="AL33" s="63"/>
      <c r="AM33" s="63"/>
      <c r="AN33" s="49"/>
      <c r="AO33" s="49"/>
    </row>
    <row r="34" s="43" customFormat="1" ht="24" customHeight="1" spans="1:41">
      <c r="A34" s="52"/>
      <c r="B34" s="53"/>
      <c r="C34" s="53" t="s">
        <v>82</v>
      </c>
      <c r="D34" s="52">
        <v>3</v>
      </c>
      <c r="E34" s="52">
        <v>1</v>
      </c>
      <c r="F34" s="52"/>
      <c r="G34" s="52"/>
      <c r="H34" s="52"/>
      <c r="I34" s="52"/>
      <c r="J34" s="52"/>
      <c r="K34" s="52">
        <v>4</v>
      </c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63"/>
      <c r="AJ34" s="63"/>
      <c r="AK34" s="63"/>
      <c r="AL34" s="63"/>
      <c r="AM34" s="63"/>
      <c r="AN34" s="49"/>
      <c r="AO34" s="49"/>
    </row>
    <row r="35" s="43" customFormat="1" ht="24" customHeight="1" spans="1:41">
      <c r="A35" s="52" t="s">
        <v>39</v>
      </c>
      <c r="B35" s="53" t="s">
        <v>90</v>
      </c>
      <c r="C35" s="53" t="s">
        <v>78</v>
      </c>
      <c r="D35" s="52">
        <v>4</v>
      </c>
      <c r="E35" s="52">
        <v>2.5</v>
      </c>
      <c r="F35" s="52"/>
      <c r="G35" s="52"/>
      <c r="H35" s="52"/>
      <c r="I35" s="52"/>
      <c r="J35" s="52"/>
      <c r="K35" s="52"/>
      <c r="L35" s="52"/>
      <c r="M35" s="52"/>
      <c r="N35" s="52">
        <v>4</v>
      </c>
      <c r="O35" s="52"/>
      <c r="P35" s="52">
        <v>4</v>
      </c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63">
        <f>IF(A35="","",COUNTIF(D35:AH36,"&gt;2")/2)</f>
        <v>3.5</v>
      </c>
      <c r="AJ35" s="63">
        <f>SUMPRODUCT(IFERROR((IFERROR(WEEKDAY($D$3:$AH$3,2),999)&lt;6)*D35:AH36,0))</f>
        <v>24</v>
      </c>
      <c r="AK35" s="63">
        <f>SUMPRODUCT((IFERROR(WEEKDAY($D$3:$AH$3,2),999)&lt;6)*D37:AH37)</f>
        <v>3</v>
      </c>
      <c r="AL35" s="63">
        <f>SUMPRODUCT(IFERROR((IFERROR(WEEKDAY($D$3:$AH$3,2),0)&gt;5)*D35:AH37,0))</f>
        <v>2.5</v>
      </c>
      <c r="AM35" s="63">
        <f>IFERROR(SUM(AJ35:AL37),"")</f>
        <v>29.5</v>
      </c>
      <c r="AN35" s="49"/>
      <c r="AO35" s="49"/>
    </row>
    <row r="36" s="43" customFormat="1" ht="24" customHeight="1" spans="1:41">
      <c r="A36" s="52"/>
      <c r="B36" s="53"/>
      <c r="C36" s="53" t="s">
        <v>80</v>
      </c>
      <c r="D36" s="52">
        <v>4</v>
      </c>
      <c r="E36" s="52"/>
      <c r="F36" s="52"/>
      <c r="G36" s="52"/>
      <c r="H36" s="52"/>
      <c r="I36" s="52"/>
      <c r="J36" s="52"/>
      <c r="K36" s="52"/>
      <c r="L36" s="52"/>
      <c r="M36" s="52"/>
      <c r="N36" s="52">
        <v>4</v>
      </c>
      <c r="O36" s="52"/>
      <c r="P36" s="52">
        <v>4</v>
      </c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63"/>
      <c r="AJ36" s="63"/>
      <c r="AK36" s="63"/>
      <c r="AL36" s="63"/>
      <c r="AM36" s="63"/>
      <c r="AN36" s="49"/>
      <c r="AO36" s="49"/>
    </row>
    <row r="37" s="43" customFormat="1" ht="24" customHeight="1" spans="1:41">
      <c r="A37" s="52"/>
      <c r="B37" s="53"/>
      <c r="C37" s="53" t="s">
        <v>82</v>
      </c>
      <c r="D37" s="52">
        <v>3</v>
      </c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63"/>
      <c r="AJ37" s="63"/>
      <c r="AK37" s="63"/>
      <c r="AL37" s="63"/>
      <c r="AM37" s="63"/>
      <c r="AN37" s="49"/>
      <c r="AO37" s="49"/>
    </row>
    <row r="38" s="43" customFormat="1" ht="24" customHeight="1" spans="1:41">
      <c r="A38" s="52" t="s">
        <v>34</v>
      </c>
      <c r="B38" s="53" t="s">
        <v>90</v>
      </c>
      <c r="C38" s="53" t="s">
        <v>78</v>
      </c>
      <c r="D38" s="52">
        <v>4</v>
      </c>
      <c r="E38" s="52">
        <v>2.5</v>
      </c>
      <c r="F38" s="52"/>
      <c r="G38" s="52"/>
      <c r="H38" s="52"/>
      <c r="I38" s="52"/>
      <c r="J38" s="52"/>
      <c r="K38" s="52"/>
      <c r="L38" s="52"/>
      <c r="M38" s="52"/>
      <c r="N38" s="52">
        <v>4</v>
      </c>
      <c r="O38" s="52"/>
      <c r="P38" s="52"/>
      <c r="Q38" s="52">
        <v>4</v>
      </c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63">
        <f>IF(A38="","",COUNTIF(D38:AH39,"&gt;2")/2)</f>
        <v>3.5</v>
      </c>
      <c r="AJ38" s="63">
        <f>SUMPRODUCT(IFERROR((IFERROR(WEEKDAY($D$3:$AH$3,2),999)&lt;6)*D38:AH39,0))</f>
        <v>24</v>
      </c>
      <c r="AK38" s="63">
        <f>SUMPRODUCT((IFERROR(WEEKDAY($D$3:$AH$3,2),999)&lt;6)*D40:AH40)</f>
        <v>3</v>
      </c>
      <c r="AL38" s="63">
        <f>SUMPRODUCT(IFERROR((IFERROR(WEEKDAY($D$3:$AH$3,2),0)&gt;5)*D38:AH40,0))</f>
        <v>2.5</v>
      </c>
      <c r="AM38" s="63">
        <f>IFERROR(SUM(AJ38:AL40),"")</f>
        <v>29.5</v>
      </c>
      <c r="AN38" s="49"/>
      <c r="AO38" s="49"/>
    </row>
    <row r="39" s="43" customFormat="1" ht="24" customHeight="1" spans="1:41">
      <c r="A39" s="52"/>
      <c r="B39" s="53"/>
      <c r="C39" s="53" t="s">
        <v>80</v>
      </c>
      <c r="D39" s="52">
        <v>4</v>
      </c>
      <c r="E39" s="52"/>
      <c r="F39" s="52"/>
      <c r="G39" s="52"/>
      <c r="H39" s="52"/>
      <c r="I39" s="52"/>
      <c r="J39" s="52"/>
      <c r="K39" s="52"/>
      <c r="L39" s="52"/>
      <c r="M39" s="52"/>
      <c r="N39" s="52">
        <v>4</v>
      </c>
      <c r="O39" s="52"/>
      <c r="P39" s="52"/>
      <c r="Q39" s="52">
        <v>4</v>
      </c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63"/>
      <c r="AJ39" s="63"/>
      <c r="AK39" s="63"/>
      <c r="AL39" s="63"/>
      <c r="AM39" s="63"/>
      <c r="AN39" s="49"/>
      <c r="AO39" s="49"/>
    </row>
    <row r="40" s="43" customFormat="1" ht="24" customHeight="1" spans="1:41">
      <c r="A40" s="52"/>
      <c r="B40" s="53"/>
      <c r="C40" s="53" t="s">
        <v>82</v>
      </c>
      <c r="D40" s="52">
        <v>3</v>
      </c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63"/>
      <c r="AJ40" s="63"/>
      <c r="AK40" s="63"/>
      <c r="AL40" s="63"/>
      <c r="AM40" s="63"/>
      <c r="AN40" s="49"/>
      <c r="AO40" s="49"/>
    </row>
    <row r="41" s="43" customFormat="1" ht="24" customHeight="1" spans="1:41">
      <c r="A41" s="52" t="s">
        <v>51</v>
      </c>
      <c r="B41" s="53" t="s">
        <v>90</v>
      </c>
      <c r="C41" s="53" t="s">
        <v>78</v>
      </c>
      <c r="D41" s="52">
        <v>4</v>
      </c>
      <c r="E41" s="52">
        <v>4</v>
      </c>
      <c r="F41" s="52">
        <v>4</v>
      </c>
      <c r="G41" s="52"/>
      <c r="H41" s="52"/>
      <c r="I41" s="52"/>
      <c r="J41" s="52"/>
      <c r="K41" s="52"/>
      <c r="L41" s="52"/>
      <c r="M41" s="52"/>
      <c r="N41" s="52">
        <v>4</v>
      </c>
      <c r="O41" s="52">
        <v>4</v>
      </c>
      <c r="P41" s="52"/>
      <c r="Q41" s="52">
        <v>4</v>
      </c>
      <c r="R41" s="52"/>
      <c r="S41" s="52"/>
      <c r="T41" s="52"/>
      <c r="U41" s="52">
        <v>4</v>
      </c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63">
        <f>IF(A41="","",COUNTIF(D41:AH42,"&gt;2")/2)</f>
        <v>6.5</v>
      </c>
      <c r="AJ41" s="63">
        <f>SUMPRODUCT(IFERROR((IFERROR(WEEKDAY($D$3:$AH$3,2),999)&lt;6)*D41:AH42,0))</f>
        <v>39</v>
      </c>
      <c r="AK41" s="63">
        <f>SUMPRODUCT((IFERROR(WEEKDAY($D$3:$AH$3,2),999)&lt;6)*D43:AH43)</f>
        <v>5</v>
      </c>
      <c r="AL41" s="63">
        <f>SUMPRODUCT(IFERROR((IFERROR(WEEKDAY($D$3:$AH$3,2),0)&gt;5)*D41:AH43,0))</f>
        <v>12</v>
      </c>
      <c r="AM41" s="63">
        <f>IFERROR(SUM(AJ41:AL43),"")</f>
        <v>56</v>
      </c>
      <c r="AN41" s="49"/>
      <c r="AO41" s="49"/>
    </row>
    <row r="42" s="43" customFormat="1" ht="24" customHeight="1" spans="1:41">
      <c r="A42" s="52"/>
      <c r="B42" s="53"/>
      <c r="C42" s="53" t="s">
        <v>80</v>
      </c>
      <c r="D42" s="52">
        <v>4</v>
      </c>
      <c r="E42" s="52">
        <v>4</v>
      </c>
      <c r="F42" s="52"/>
      <c r="G42" s="52"/>
      <c r="H42" s="52"/>
      <c r="I42" s="52"/>
      <c r="J42" s="52"/>
      <c r="K42" s="52"/>
      <c r="L42" s="52"/>
      <c r="M42" s="52"/>
      <c r="N42" s="52">
        <v>4</v>
      </c>
      <c r="O42" s="52">
        <v>4</v>
      </c>
      <c r="P42" s="52"/>
      <c r="Q42" s="52">
        <v>4</v>
      </c>
      <c r="R42" s="52"/>
      <c r="S42" s="52"/>
      <c r="T42" s="52"/>
      <c r="U42" s="52">
        <v>3</v>
      </c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63"/>
      <c r="AJ42" s="63"/>
      <c r="AK42" s="63"/>
      <c r="AL42" s="63"/>
      <c r="AM42" s="63"/>
      <c r="AN42" s="49"/>
      <c r="AO42" s="49"/>
    </row>
    <row r="43" s="43" customFormat="1" ht="24" customHeight="1" spans="1:41">
      <c r="A43" s="52"/>
      <c r="B43" s="53"/>
      <c r="C43" s="53" t="s">
        <v>82</v>
      </c>
      <c r="D43" s="52">
        <v>3</v>
      </c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>
        <v>2</v>
      </c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63"/>
      <c r="AJ43" s="63"/>
      <c r="AK43" s="63"/>
      <c r="AL43" s="63"/>
      <c r="AM43" s="63"/>
      <c r="AN43" s="49"/>
      <c r="AO43" s="49"/>
    </row>
    <row r="44" s="43" customFormat="1" ht="24" customHeight="1" spans="1:41">
      <c r="A44" s="52" t="s">
        <v>42</v>
      </c>
      <c r="B44" s="53" t="s">
        <v>91</v>
      </c>
      <c r="C44" s="53" t="s">
        <v>78</v>
      </c>
      <c r="D44" s="52">
        <v>4</v>
      </c>
      <c r="E44" s="52">
        <v>2.5</v>
      </c>
      <c r="F44" s="52"/>
      <c r="G44" s="52"/>
      <c r="H44" s="52"/>
      <c r="I44" s="52"/>
      <c r="J44" s="52"/>
      <c r="K44" s="52"/>
      <c r="L44" s="52"/>
      <c r="M44" s="52"/>
      <c r="N44" s="52">
        <v>4</v>
      </c>
      <c r="O44" s="52"/>
      <c r="P44" s="52">
        <v>4</v>
      </c>
      <c r="Q44" s="52">
        <v>4</v>
      </c>
      <c r="R44" s="52">
        <v>4</v>
      </c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63">
        <f>IF(A44="","",COUNTIF(D44:AH45,"&gt;2")/2)</f>
        <v>5.5</v>
      </c>
      <c r="AJ44" s="63">
        <f>SUMPRODUCT(IFERROR((IFERROR(WEEKDAY($D$3:$AH$3,2),999)&lt;6)*D44:AH45,0))</f>
        <v>40</v>
      </c>
      <c r="AK44" s="63">
        <f>SUMPRODUCT((IFERROR(WEEKDAY($D$3:$AH$3,2),999)&lt;6)*D46:AH46)</f>
        <v>2</v>
      </c>
      <c r="AL44" s="63">
        <f>SUMPRODUCT(IFERROR((IFERROR(WEEKDAY($D$3:$AH$3,2),0)&gt;5)*D44:AH46,0))</f>
        <v>2.5</v>
      </c>
      <c r="AM44" s="63">
        <f>IFERROR(SUM(AJ44:AL46),"")</f>
        <v>44.5</v>
      </c>
      <c r="AN44" s="49"/>
      <c r="AO44" s="49"/>
    </row>
    <row r="45" s="43" customFormat="1" ht="24" customHeight="1" spans="1:41">
      <c r="A45" s="52"/>
      <c r="B45" s="53"/>
      <c r="C45" s="53" t="s">
        <v>80</v>
      </c>
      <c r="D45" s="52">
        <v>4</v>
      </c>
      <c r="E45" s="52" t="s">
        <v>79</v>
      </c>
      <c r="F45" s="52"/>
      <c r="G45" s="52"/>
      <c r="H45" s="52"/>
      <c r="I45" s="52"/>
      <c r="J45" s="52"/>
      <c r="K45" s="52"/>
      <c r="L45" s="52"/>
      <c r="M45" s="52"/>
      <c r="N45" s="52">
        <v>4</v>
      </c>
      <c r="O45" s="52"/>
      <c r="P45" s="52">
        <v>4</v>
      </c>
      <c r="Q45" s="52">
        <v>4</v>
      </c>
      <c r="R45" s="52">
        <v>4</v>
      </c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63"/>
      <c r="AJ45" s="63"/>
      <c r="AK45" s="63"/>
      <c r="AL45" s="63"/>
      <c r="AM45" s="63"/>
      <c r="AN45" s="49"/>
      <c r="AO45" s="49"/>
    </row>
    <row r="46" s="43" customFormat="1" ht="24" customHeight="1" spans="1:41">
      <c r="A46" s="52"/>
      <c r="B46" s="53"/>
      <c r="C46" s="53" t="s">
        <v>82</v>
      </c>
      <c r="D46" s="52">
        <v>2</v>
      </c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63"/>
      <c r="AJ46" s="63"/>
      <c r="AK46" s="63"/>
      <c r="AL46" s="63"/>
      <c r="AM46" s="63"/>
      <c r="AN46" s="49"/>
      <c r="AO46" s="49"/>
    </row>
    <row r="47" s="43" customFormat="1" ht="24" customHeight="1" spans="1:41">
      <c r="A47" s="52" t="s">
        <v>29</v>
      </c>
      <c r="B47" s="53" t="s">
        <v>92</v>
      </c>
      <c r="C47" s="53" t="s">
        <v>78</v>
      </c>
      <c r="D47" s="52">
        <v>4</v>
      </c>
      <c r="E47" s="52">
        <v>3</v>
      </c>
      <c r="F47" s="52"/>
      <c r="G47" s="52"/>
      <c r="H47" s="52"/>
      <c r="I47" s="52"/>
      <c r="J47" s="52"/>
      <c r="K47" s="52"/>
      <c r="L47" s="52"/>
      <c r="M47" s="52"/>
      <c r="N47" s="52">
        <v>4</v>
      </c>
      <c r="O47" s="52">
        <v>4</v>
      </c>
      <c r="P47" s="52">
        <v>4</v>
      </c>
      <c r="Q47" s="52">
        <v>4</v>
      </c>
      <c r="R47" s="52">
        <v>4</v>
      </c>
      <c r="S47" s="52"/>
      <c r="T47" s="52"/>
      <c r="U47" s="52">
        <v>4</v>
      </c>
      <c r="V47" s="52"/>
      <c r="W47" s="52">
        <v>4</v>
      </c>
      <c r="X47" s="52">
        <v>4</v>
      </c>
      <c r="Y47" s="52">
        <v>4</v>
      </c>
      <c r="Z47" s="52">
        <v>4</v>
      </c>
      <c r="AA47" s="52"/>
      <c r="AB47" s="52">
        <v>4</v>
      </c>
      <c r="AC47" s="52">
        <v>4</v>
      </c>
      <c r="AD47" s="52"/>
      <c r="AE47" s="52"/>
      <c r="AF47" s="52"/>
      <c r="AG47" s="52"/>
      <c r="AH47" s="52"/>
      <c r="AI47" s="63">
        <f>IF(A47="","",COUNTIF(D47:AH48,"&gt;2")/2)</f>
        <v>12.5</v>
      </c>
      <c r="AJ47" s="63">
        <f>SUMPRODUCT(IFERROR((IFERROR(WEEKDAY($D$3:$AH$3,2),999)&lt;6)*D47:AH48,0))</f>
        <v>92</v>
      </c>
      <c r="AK47" s="63">
        <f>SUMPRODUCT((IFERROR(WEEKDAY($D$3:$AH$3,2),999)&lt;6)*D49:AH49)</f>
        <v>31.5</v>
      </c>
      <c r="AL47" s="63">
        <f>SUMPRODUCT(IFERROR((IFERROR(WEEKDAY($D$3:$AH$3,2),0)&gt;5)*D47:AH49,0))</f>
        <v>7</v>
      </c>
      <c r="AM47" s="63">
        <f>IFERROR(SUM(AJ47:AL49),"")</f>
        <v>130.5</v>
      </c>
      <c r="AN47" s="49"/>
      <c r="AO47" s="49"/>
    </row>
    <row r="48" s="43" customFormat="1" ht="24" customHeight="1" spans="1:41">
      <c r="A48" s="52"/>
      <c r="B48" s="53"/>
      <c r="C48" s="53" t="s">
        <v>80</v>
      </c>
      <c r="D48" s="52">
        <v>4</v>
      </c>
      <c r="E48" s="52"/>
      <c r="F48" s="52"/>
      <c r="G48" s="52"/>
      <c r="H48" s="52"/>
      <c r="I48" s="52"/>
      <c r="J48" s="52"/>
      <c r="K48" s="52"/>
      <c r="L48" s="52"/>
      <c r="M48" s="52"/>
      <c r="N48" s="52">
        <v>4</v>
      </c>
      <c r="O48" s="52">
        <v>4</v>
      </c>
      <c r="P48" s="52">
        <v>4</v>
      </c>
      <c r="Q48" s="52">
        <v>4</v>
      </c>
      <c r="R48" s="52">
        <v>4</v>
      </c>
      <c r="S48" s="52"/>
      <c r="T48" s="52"/>
      <c r="U48" s="52">
        <v>4</v>
      </c>
      <c r="V48" s="52"/>
      <c r="W48" s="52">
        <v>4</v>
      </c>
      <c r="X48" s="52">
        <v>4</v>
      </c>
      <c r="Y48" s="52">
        <v>4</v>
      </c>
      <c r="Z48" s="52"/>
      <c r="AA48" s="52"/>
      <c r="AB48" s="52">
        <v>4</v>
      </c>
      <c r="AC48" s="52"/>
      <c r="AD48" s="52"/>
      <c r="AE48" s="52"/>
      <c r="AF48" s="52"/>
      <c r="AG48" s="52"/>
      <c r="AH48" s="52"/>
      <c r="AI48" s="63"/>
      <c r="AJ48" s="63"/>
      <c r="AK48" s="63"/>
      <c r="AL48" s="63"/>
      <c r="AM48" s="63"/>
      <c r="AN48" s="49"/>
      <c r="AO48" s="49"/>
    </row>
    <row r="49" s="43" customFormat="1" ht="24" customHeight="1" spans="1:41">
      <c r="A49" s="52"/>
      <c r="B49" s="53"/>
      <c r="C49" s="53" t="s">
        <v>82</v>
      </c>
      <c r="D49" s="52">
        <v>6</v>
      </c>
      <c r="E49" s="52"/>
      <c r="F49" s="52"/>
      <c r="G49" s="52"/>
      <c r="H49" s="52"/>
      <c r="I49" s="52"/>
      <c r="J49" s="52"/>
      <c r="K49" s="52"/>
      <c r="L49" s="52"/>
      <c r="M49" s="52"/>
      <c r="N49" s="52">
        <v>4.5</v>
      </c>
      <c r="O49" s="52">
        <v>1.5</v>
      </c>
      <c r="P49" s="52">
        <v>1.5</v>
      </c>
      <c r="Q49" s="52">
        <v>0.5</v>
      </c>
      <c r="R49" s="52">
        <v>7.5</v>
      </c>
      <c r="S49" s="52"/>
      <c r="T49" s="52"/>
      <c r="U49" s="52">
        <v>0.5</v>
      </c>
      <c r="V49" s="52"/>
      <c r="W49" s="52">
        <v>3</v>
      </c>
      <c r="X49" s="52">
        <v>3</v>
      </c>
      <c r="Y49" s="52"/>
      <c r="Z49" s="52"/>
      <c r="AA49" s="52"/>
      <c r="AB49" s="52">
        <v>3.5</v>
      </c>
      <c r="AC49" s="52"/>
      <c r="AD49" s="52"/>
      <c r="AE49" s="52"/>
      <c r="AF49" s="52"/>
      <c r="AG49" s="52"/>
      <c r="AH49" s="52"/>
      <c r="AI49" s="63"/>
      <c r="AJ49" s="63"/>
      <c r="AK49" s="63"/>
      <c r="AL49" s="63"/>
      <c r="AM49" s="63"/>
      <c r="AN49" s="49"/>
      <c r="AO49" s="49"/>
    </row>
    <row r="50" s="43" customFormat="1" ht="24" customHeight="1" spans="1:41">
      <c r="A50" s="52" t="s">
        <v>24</v>
      </c>
      <c r="B50" s="53" t="s">
        <v>93</v>
      </c>
      <c r="C50" s="53"/>
      <c r="D50" s="52">
        <v>4</v>
      </c>
      <c r="E50" s="52">
        <v>4</v>
      </c>
      <c r="F50" s="52">
        <v>4</v>
      </c>
      <c r="G50" s="52" t="s">
        <v>79</v>
      </c>
      <c r="H50" s="52" t="s">
        <v>79</v>
      </c>
      <c r="I50" s="52">
        <v>4</v>
      </c>
      <c r="J50" s="52">
        <v>4</v>
      </c>
      <c r="K50" s="52">
        <v>4</v>
      </c>
      <c r="L50" s="52">
        <v>4</v>
      </c>
      <c r="M50" s="52" t="s">
        <v>79</v>
      </c>
      <c r="N50" s="52">
        <v>4</v>
      </c>
      <c r="O50" s="52">
        <v>4</v>
      </c>
      <c r="P50" s="52">
        <v>4</v>
      </c>
      <c r="Q50" s="52">
        <v>4</v>
      </c>
      <c r="R50" s="52" t="s">
        <v>79</v>
      </c>
      <c r="S50" s="52" t="s">
        <v>79</v>
      </c>
      <c r="T50" s="52" t="s">
        <v>79</v>
      </c>
      <c r="U50" s="52">
        <v>4</v>
      </c>
      <c r="V50" s="52" t="s">
        <v>79</v>
      </c>
      <c r="W50" s="52">
        <v>4</v>
      </c>
      <c r="X50" s="52">
        <v>4</v>
      </c>
      <c r="Y50" s="52">
        <v>4</v>
      </c>
      <c r="Z50" s="52" t="s">
        <v>79</v>
      </c>
      <c r="AA50" s="52" t="s">
        <v>79</v>
      </c>
      <c r="AB50" s="52">
        <v>4</v>
      </c>
      <c r="AC50" s="52">
        <v>4</v>
      </c>
      <c r="AD50" s="52">
        <v>4</v>
      </c>
      <c r="AE50" s="52">
        <v>4</v>
      </c>
      <c r="AF50" s="52">
        <v>4</v>
      </c>
      <c r="AG50" s="52">
        <v>4</v>
      </c>
      <c r="AH50" s="52"/>
      <c r="AI50" s="63">
        <f>IF(A50="","",COUNTIF(D50:AH51,"&gt;2")/2)</f>
        <v>21</v>
      </c>
      <c r="AJ50" s="63">
        <f>SUMPRODUCT(IFERROR((IFERROR(WEEKDAY($D$3:$AH$3,2),999)&lt;6)*D50:AH51,0))</f>
        <v>136</v>
      </c>
      <c r="AK50" s="63">
        <f>SUMPRODUCT((IFERROR(WEEKDAY($D$3:$AH$3,2),999)&lt;6)*D52:AH52)</f>
        <v>53</v>
      </c>
      <c r="AL50" s="63">
        <f>SUMPRODUCT(IFERROR((IFERROR(WEEKDAY($D$3:$AH$3,2),0)&gt;5)*D50:AH52,0))</f>
        <v>42</v>
      </c>
      <c r="AM50" s="63">
        <f>IFERROR(SUM(AJ50:AL52),"")</f>
        <v>231</v>
      </c>
      <c r="AN50" s="49"/>
      <c r="AO50" s="49"/>
    </row>
    <row r="51" s="43" customFormat="1" ht="24" customHeight="1" spans="1:41">
      <c r="A51" s="52"/>
      <c r="B51" s="53"/>
      <c r="C51" s="53"/>
      <c r="D51" s="52">
        <v>4</v>
      </c>
      <c r="E51" s="52">
        <v>4</v>
      </c>
      <c r="F51" s="52">
        <v>4</v>
      </c>
      <c r="G51" s="52" t="s">
        <v>79</v>
      </c>
      <c r="H51" s="52" t="s">
        <v>79</v>
      </c>
      <c r="I51" s="52">
        <v>4</v>
      </c>
      <c r="J51" s="52">
        <v>4</v>
      </c>
      <c r="K51" s="52">
        <v>4</v>
      </c>
      <c r="L51" s="52">
        <v>4</v>
      </c>
      <c r="M51" s="52" t="s">
        <v>79</v>
      </c>
      <c r="N51" s="52">
        <v>4</v>
      </c>
      <c r="O51" s="52">
        <v>4</v>
      </c>
      <c r="P51" s="52">
        <v>4</v>
      </c>
      <c r="Q51" s="52">
        <v>4</v>
      </c>
      <c r="R51" s="52" t="s">
        <v>79</v>
      </c>
      <c r="S51" s="52" t="s">
        <v>79</v>
      </c>
      <c r="T51" s="52" t="s">
        <v>79</v>
      </c>
      <c r="U51" s="52">
        <v>4</v>
      </c>
      <c r="V51" s="52" t="s">
        <v>79</v>
      </c>
      <c r="W51" s="52">
        <v>4</v>
      </c>
      <c r="X51" s="52">
        <v>4</v>
      </c>
      <c r="Y51" s="52">
        <v>4</v>
      </c>
      <c r="Z51" s="52" t="s">
        <v>79</v>
      </c>
      <c r="AA51" s="52" t="s">
        <v>79</v>
      </c>
      <c r="AB51" s="52">
        <v>4</v>
      </c>
      <c r="AC51" s="52">
        <v>4</v>
      </c>
      <c r="AD51" s="52">
        <v>4</v>
      </c>
      <c r="AE51" s="52">
        <v>4</v>
      </c>
      <c r="AF51" s="52">
        <v>4</v>
      </c>
      <c r="AG51" s="52">
        <v>4</v>
      </c>
      <c r="AH51" s="52"/>
      <c r="AI51" s="63"/>
      <c r="AJ51" s="63"/>
      <c r="AK51" s="63"/>
      <c r="AL51" s="63"/>
      <c r="AM51" s="63"/>
      <c r="AN51" s="49"/>
      <c r="AO51" s="49"/>
    </row>
    <row r="52" s="43" customFormat="1" ht="24" customHeight="1" spans="1:41">
      <c r="A52" s="52"/>
      <c r="B52" s="53"/>
      <c r="C52" s="53"/>
      <c r="D52" s="52">
        <v>5</v>
      </c>
      <c r="E52" s="52">
        <v>3</v>
      </c>
      <c r="F52" s="52">
        <v>6</v>
      </c>
      <c r="G52" s="52"/>
      <c r="H52" s="52"/>
      <c r="I52" s="52">
        <v>3</v>
      </c>
      <c r="J52" s="52">
        <v>3</v>
      </c>
      <c r="K52" s="52">
        <v>3</v>
      </c>
      <c r="L52" s="52">
        <v>1</v>
      </c>
      <c r="M52" s="52"/>
      <c r="N52" s="52">
        <v>1.5</v>
      </c>
      <c r="O52" s="52">
        <v>3</v>
      </c>
      <c r="P52" s="52">
        <v>1</v>
      </c>
      <c r="Q52" s="52">
        <v>1</v>
      </c>
      <c r="R52" s="52"/>
      <c r="S52" s="52"/>
      <c r="T52" s="52"/>
      <c r="U52" s="52">
        <v>7</v>
      </c>
      <c r="V52" s="52"/>
      <c r="W52" s="52">
        <v>3</v>
      </c>
      <c r="X52" s="52">
        <v>3</v>
      </c>
      <c r="Y52" s="52">
        <v>1</v>
      </c>
      <c r="Z52" s="52"/>
      <c r="AA52" s="52"/>
      <c r="AB52" s="52">
        <v>3</v>
      </c>
      <c r="AC52" s="52">
        <v>3</v>
      </c>
      <c r="AD52" s="52">
        <v>3</v>
      </c>
      <c r="AE52" s="52">
        <v>6.5</v>
      </c>
      <c r="AF52" s="52">
        <v>3</v>
      </c>
      <c r="AG52" s="52">
        <v>0</v>
      </c>
      <c r="AH52" s="52"/>
      <c r="AI52" s="63"/>
      <c r="AJ52" s="63"/>
      <c r="AK52" s="63"/>
      <c r="AL52" s="63"/>
      <c r="AM52" s="63"/>
      <c r="AN52" s="49"/>
      <c r="AO52" s="49"/>
    </row>
    <row r="53" s="43" customFormat="1" ht="24" customHeight="1" spans="1:41">
      <c r="A53" s="52" t="s">
        <v>22</v>
      </c>
      <c r="B53" s="53" t="s">
        <v>93</v>
      </c>
      <c r="C53" s="53"/>
      <c r="D53" s="52">
        <v>4</v>
      </c>
      <c r="E53" s="52">
        <v>4</v>
      </c>
      <c r="F53" s="52">
        <v>4</v>
      </c>
      <c r="G53" s="52" t="s">
        <v>79</v>
      </c>
      <c r="H53" s="52" t="s">
        <v>79</v>
      </c>
      <c r="I53" s="52">
        <v>4</v>
      </c>
      <c r="J53" s="52">
        <v>4</v>
      </c>
      <c r="K53" s="52">
        <v>4</v>
      </c>
      <c r="L53" s="52">
        <v>4</v>
      </c>
      <c r="M53" s="52" t="s">
        <v>79</v>
      </c>
      <c r="N53" s="52">
        <v>4</v>
      </c>
      <c r="O53" s="52">
        <v>4</v>
      </c>
      <c r="P53" s="52">
        <v>4</v>
      </c>
      <c r="Q53" s="52">
        <v>4</v>
      </c>
      <c r="R53" s="52" t="s">
        <v>79</v>
      </c>
      <c r="S53" s="52" t="s">
        <v>79</v>
      </c>
      <c r="T53" s="52" t="s">
        <v>79</v>
      </c>
      <c r="U53" s="52">
        <v>4</v>
      </c>
      <c r="V53" s="52" t="s">
        <v>79</v>
      </c>
      <c r="W53" s="52">
        <v>4</v>
      </c>
      <c r="X53" s="52">
        <v>4</v>
      </c>
      <c r="Y53" s="52">
        <v>4</v>
      </c>
      <c r="Z53" s="52" t="s">
        <v>79</v>
      </c>
      <c r="AA53" s="52" t="s">
        <v>79</v>
      </c>
      <c r="AB53" s="52">
        <v>2.5</v>
      </c>
      <c r="AC53" s="52">
        <v>4</v>
      </c>
      <c r="AD53" s="52">
        <v>4</v>
      </c>
      <c r="AE53" s="52">
        <v>4</v>
      </c>
      <c r="AF53" s="52" t="s">
        <v>85</v>
      </c>
      <c r="AG53" s="52" t="s">
        <v>79</v>
      </c>
      <c r="AH53" s="52"/>
      <c r="AI53" s="63">
        <f>IF(A53="","",COUNTIF(D53:AH54,"&gt;2")/2)</f>
        <v>18.5</v>
      </c>
      <c r="AJ53" s="63">
        <f>SUMPRODUCT(IFERROR((IFERROR(WEEKDAY($D$3:$AH$3,2),999)&lt;6)*D53:AH54,0))</f>
        <v>122.5</v>
      </c>
      <c r="AK53" s="63">
        <f>SUMPRODUCT((IFERROR(WEEKDAY($D$3:$AH$3,2),999)&lt;6)*D55:AH55)</f>
        <v>43.5</v>
      </c>
      <c r="AL53" s="63">
        <f>SUMPRODUCT(IFERROR((IFERROR(WEEKDAY($D$3:$AH$3,2),0)&gt;5)*D53:AH55,0))</f>
        <v>34</v>
      </c>
      <c r="AM53" s="63">
        <f>IFERROR(SUM(AJ53:AL55),"")</f>
        <v>200</v>
      </c>
      <c r="AN53" s="49"/>
      <c r="AO53" s="49"/>
    </row>
    <row r="54" s="43" customFormat="1" ht="24" customHeight="1" spans="1:41">
      <c r="A54" s="52"/>
      <c r="B54" s="53"/>
      <c r="C54" s="53"/>
      <c r="D54" s="52">
        <v>4</v>
      </c>
      <c r="E54" s="52">
        <v>4</v>
      </c>
      <c r="F54" s="52">
        <v>4</v>
      </c>
      <c r="G54" s="52" t="s">
        <v>79</v>
      </c>
      <c r="H54" s="52" t="s">
        <v>79</v>
      </c>
      <c r="I54" s="52">
        <v>4</v>
      </c>
      <c r="J54" s="52">
        <v>4</v>
      </c>
      <c r="K54" s="52">
        <v>4</v>
      </c>
      <c r="L54" s="52">
        <v>4</v>
      </c>
      <c r="M54" s="52" t="s">
        <v>79</v>
      </c>
      <c r="N54" s="52">
        <v>4</v>
      </c>
      <c r="O54" s="52">
        <v>4</v>
      </c>
      <c r="P54" s="52">
        <v>4</v>
      </c>
      <c r="Q54" s="52">
        <v>4</v>
      </c>
      <c r="R54" s="52" t="s">
        <v>79</v>
      </c>
      <c r="S54" s="52" t="s">
        <v>79</v>
      </c>
      <c r="T54" s="52" t="s">
        <v>79</v>
      </c>
      <c r="U54" s="52">
        <v>4</v>
      </c>
      <c r="V54" s="52" t="s">
        <v>79</v>
      </c>
      <c r="W54" s="52">
        <v>4</v>
      </c>
      <c r="X54" s="52">
        <v>4</v>
      </c>
      <c r="Y54" s="52">
        <v>4</v>
      </c>
      <c r="Z54" s="52" t="s">
        <v>79</v>
      </c>
      <c r="AA54" s="52" t="s">
        <v>79</v>
      </c>
      <c r="AB54" s="52">
        <v>4</v>
      </c>
      <c r="AC54" s="52">
        <v>4</v>
      </c>
      <c r="AD54" s="52">
        <v>4</v>
      </c>
      <c r="AE54" s="52">
        <v>0</v>
      </c>
      <c r="AF54" s="52" t="s">
        <v>85</v>
      </c>
      <c r="AG54" s="52" t="s">
        <v>79</v>
      </c>
      <c r="AH54" s="52"/>
      <c r="AI54" s="63"/>
      <c r="AJ54" s="63"/>
      <c r="AK54" s="63"/>
      <c r="AL54" s="63"/>
      <c r="AM54" s="63"/>
      <c r="AN54" s="49"/>
      <c r="AO54" s="49"/>
    </row>
    <row r="55" s="43" customFormat="1" ht="24" customHeight="1" spans="1:41">
      <c r="A55" s="52"/>
      <c r="B55" s="53"/>
      <c r="C55" s="53"/>
      <c r="D55" s="52">
        <v>5</v>
      </c>
      <c r="E55" s="52">
        <v>3</v>
      </c>
      <c r="F55" s="52">
        <v>6</v>
      </c>
      <c r="G55" s="52"/>
      <c r="H55" s="52"/>
      <c r="I55" s="52">
        <v>3</v>
      </c>
      <c r="J55" s="52">
        <v>3</v>
      </c>
      <c r="K55" s="52">
        <v>3</v>
      </c>
      <c r="L55" s="52">
        <v>1</v>
      </c>
      <c r="M55" s="52"/>
      <c r="N55" s="52">
        <v>1.5</v>
      </c>
      <c r="O55" s="52">
        <v>3</v>
      </c>
      <c r="P55" s="52">
        <v>1</v>
      </c>
      <c r="Q55" s="52">
        <v>1</v>
      </c>
      <c r="R55" s="52"/>
      <c r="S55" s="52"/>
      <c r="T55" s="52"/>
      <c r="U55" s="52">
        <v>7</v>
      </c>
      <c r="V55" s="52"/>
      <c r="W55" s="52">
        <v>3</v>
      </c>
      <c r="X55" s="52">
        <v>3</v>
      </c>
      <c r="Y55" s="52">
        <v>1</v>
      </c>
      <c r="Z55" s="52"/>
      <c r="AA55" s="52"/>
      <c r="AB55" s="52">
        <v>3</v>
      </c>
      <c r="AC55" s="52">
        <v>3</v>
      </c>
      <c r="AD55" s="52">
        <v>3</v>
      </c>
      <c r="AE55" s="52">
        <v>0</v>
      </c>
      <c r="AF55" s="52"/>
      <c r="AG55" s="52"/>
      <c r="AH55" s="52"/>
      <c r="AI55" s="63"/>
      <c r="AJ55" s="63"/>
      <c r="AK55" s="63"/>
      <c r="AL55" s="63"/>
      <c r="AM55" s="63"/>
      <c r="AN55" s="49"/>
      <c r="AO55" s="49"/>
    </row>
    <row r="56" s="43" customFormat="1" ht="24" customHeight="1" spans="1:41">
      <c r="A56" s="52" t="s">
        <v>23</v>
      </c>
      <c r="B56" s="53" t="s">
        <v>93</v>
      </c>
      <c r="C56" s="53"/>
      <c r="D56" s="52">
        <v>4</v>
      </c>
      <c r="E56" s="52">
        <v>4</v>
      </c>
      <c r="F56" s="52">
        <v>4</v>
      </c>
      <c r="G56" s="52" t="s">
        <v>79</v>
      </c>
      <c r="H56" s="52" t="s">
        <v>79</v>
      </c>
      <c r="I56" s="52">
        <v>4</v>
      </c>
      <c r="J56" s="52">
        <v>4</v>
      </c>
      <c r="K56" s="52">
        <v>4</v>
      </c>
      <c r="L56" s="52">
        <v>4</v>
      </c>
      <c r="M56" s="52" t="s">
        <v>79</v>
      </c>
      <c r="N56" s="52">
        <v>4</v>
      </c>
      <c r="O56" s="52">
        <v>4</v>
      </c>
      <c r="P56" s="52">
        <v>4</v>
      </c>
      <c r="Q56" s="52">
        <v>4</v>
      </c>
      <c r="R56" s="52" t="s">
        <v>79</v>
      </c>
      <c r="S56" s="52" t="s">
        <v>79</v>
      </c>
      <c r="T56" s="52" t="s">
        <v>79</v>
      </c>
      <c r="U56" s="52">
        <v>4</v>
      </c>
      <c r="V56" s="52" t="s">
        <v>79</v>
      </c>
      <c r="W56" s="52">
        <v>4</v>
      </c>
      <c r="X56" s="52">
        <v>4</v>
      </c>
      <c r="Y56" s="52">
        <v>4</v>
      </c>
      <c r="Z56" s="52" t="s">
        <v>79</v>
      </c>
      <c r="AA56" s="52" t="s">
        <v>79</v>
      </c>
      <c r="AB56" s="52">
        <v>4</v>
      </c>
      <c r="AC56" s="52">
        <v>4</v>
      </c>
      <c r="AD56" s="52">
        <v>4</v>
      </c>
      <c r="AE56" s="52">
        <v>4</v>
      </c>
      <c r="AF56" s="52">
        <v>4</v>
      </c>
      <c r="AG56" s="52" t="s">
        <v>79</v>
      </c>
      <c r="AH56" s="52"/>
      <c r="AI56" s="63">
        <f>IF(A56="","",COUNTIF(D56:AH57,"&gt;2")/2)</f>
        <v>20</v>
      </c>
      <c r="AJ56" s="63">
        <f>SUMPRODUCT(IFERROR((IFERROR(WEEKDAY($D$3:$AH$3,2),999)&lt;6)*D56:AH57,0))</f>
        <v>136</v>
      </c>
      <c r="AK56" s="63">
        <f>SUMPRODUCT((IFERROR(WEEKDAY($D$3:$AH$3,2),999)&lt;6)*D58:AH58)</f>
        <v>53</v>
      </c>
      <c r="AL56" s="63">
        <f>SUMPRODUCT(IFERROR((IFERROR(WEEKDAY($D$3:$AH$3,2),0)&gt;5)*D56:AH58,0))</f>
        <v>34</v>
      </c>
      <c r="AM56" s="63">
        <f>IFERROR(SUM(AJ56:AL58),"")</f>
        <v>223</v>
      </c>
      <c r="AN56" s="49"/>
      <c r="AO56" s="49"/>
    </row>
    <row r="57" s="43" customFormat="1" ht="24" customHeight="1" spans="1:41">
      <c r="A57" s="52"/>
      <c r="B57" s="53"/>
      <c r="C57" s="53"/>
      <c r="D57" s="52">
        <v>4</v>
      </c>
      <c r="E57" s="52">
        <v>4</v>
      </c>
      <c r="F57" s="52">
        <v>4</v>
      </c>
      <c r="G57" s="52" t="s">
        <v>79</v>
      </c>
      <c r="H57" s="52" t="s">
        <v>79</v>
      </c>
      <c r="I57" s="52">
        <v>4</v>
      </c>
      <c r="J57" s="52">
        <v>4</v>
      </c>
      <c r="K57" s="52">
        <v>4</v>
      </c>
      <c r="L57" s="52">
        <v>4</v>
      </c>
      <c r="M57" s="52" t="s">
        <v>79</v>
      </c>
      <c r="N57" s="52">
        <v>4</v>
      </c>
      <c r="O57" s="52">
        <v>4</v>
      </c>
      <c r="P57" s="52">
        <v>4</v>
      </c>
      <c r="Q57" s="52">
        <v>4</v>
      </c>
      <c r="R57" s="52" t="s">
        <v>79</v>
      </c>
      <c r="S57" s="52" t="s">
        <v>79</v>
      </c>
      <c r="T57" s="52" t="s">
        <v>79</v>
      </c>
      <c r="U57" s="52">
        <v>4</v>
      </c>
      <c r="V57" s="52" t="s">
        <v>79</v>
      </c>
      <c r="W57" s="52">
        <v>4</v>
      </c>
      <c r="X57" s="52">
        <v>4</v>
      </c>
      <c r="Y57" s="52">
        <v>4</v>
      </c>
      <c r="Z57" s="52" t="s">
        <v>79</v>
      </c>
      <c r="AA57" s="52" t="s">
        <v>79</v>
      </c>
      <c r="AB57" s="52">
        <v>4</v>
      </c>
      <c r="AC57" s="52">
        <v>4</v>
      </c>
      <c r="AD57" s="52">
        <v>4</v>
      </c>
      <c r="AE57" s="52">
        <v>4</v>
      </c>
      <c r="AF57" s="52">
        <v>4</v>
      </c>
      <c r="AG57" s="52" t="s">
        <v>79</v>
      </c>
      <c r="AH57" s="52"/>
      <c r="AI57" s="63"/>
      <c r="AJ57" s="63"/>
      <c r="AK57" s="63"/>
      <c r="AL57" s="63"/>
      <c r="AM57" s="63"/>
      <c r="AN57" s="49"/>
      <c r="AO57" s="49"/>
    </row>
    <row r="58" s="43" customFormat="1" ht="24" customHeight="1" spans="1:41">
      <c r="A58" s="52"/>
      <c r="B58" s="53"/>
      <c r="C58" s="53"/>
      <c r="D58" s="52">
        <v>5</v>
      </c>
      <c r="E58" s="52">
        <v>3</v>
      </c>
      <c r="F58" s="52">
        <v>6</v>
      </c>
      <c r="G58" s="52"/>
      <c r="H58" s="52"/>
      <c r="I58" s="52">
        <v>3</v>
      </c>
      <c r="J58" s="52">
        <v>3</v>
      </c>
      <c r="K58" s="52">
        <v>3</v>
      </c>
      <c r="L58" s="52">
        <v>1</v>
      </c>
      <c r="M58" s="52"/>
      <c r="N58" s="52">
        <v>1.5</v>
      </c>
      <c r="O58" s="52">
        <v>3</v>
      </c>
      <c r="P58" s="52">
        <v>1</v>
      </c>
      <c r="Q58" s="52">
        <v>1</v>
      </c>
      <c r="R58" s="52"/>
      <c r="S58" s="52"/>
      <c r="T58" s="52"/>
      <c r="U58" s="52">
        <v>7</v>
      </c>
      <c r="V58" s="52"/>
      <c r="W58" s="52">
        <v>3</v>
      </c>
      <c r="X58" s="52">
        <v>3</v>
      </c>
      <c r="Y58" s="52">
        <v>1</v>
      </c>
      <c r="Z58" s="52"/>
      <c r="AA58" s="52"/>
      <c r="AB58" s="52">
        <v>3</v>
      </c>
      <c r="AC58" s="52">
        <v>3</v>
      </c>
      <c r="AD58" s="52">
        <v>3</v>
      </c>
      <c r="AE58" s="52">
        <v>6.5</v>
      </c>
      <c r="AF58" s="52">
        <v>3</v>
      </c>
      <c r="AG58" s="52"/>
      <c r="AH58" s="52"/>
      <c r="AI58" s="63"/>
      <c r="AJ58" s="63"/>
      <c r="AK58" s="63"/>
      <c r="AL58" s="63"/>
      <c r="AM58" s="63"/>
      <c r="AN58" s="49"/>
      <c r="AO58" s="49"/>
    </row>
    <row r="59" s="43" customFormat="1" ht="24" customHeight="1" spans="1:41">
      <c r="A59" s="52" t="s">
        <v>25</v>
      </c>
      <c r="B59" s="53" t="s">
        <v>93</v>
      </c>
      <c r="C59" s="53"/>
      <c r="D59" s="52" t="s">
        <v>85</v>
      </c>
      <c r="E59" s="52" t="s">
        <v>85</v>
      </c>
      <c r="F59" s="52" t="s">
        <v>85</v>
      </c>
      <c r="G59" s="52" t="s">
        <v>79</v>
      </c>
      <c r="H59" s="52" t="s">
        <v>79</v>
      </c>
      <c r="I59" s="52" t="s">
        <v>85</v>
      </c>
      <c r="J59" s="52" t="s">
        <v>85</v>
      </c>
      <c r="K59" s="52" t="s">
        <v>85</v>
      </c>
      <c r="L59" s="52">
        <v>4</v>
      </c>
      <c r="M59" s="52" t="s">
        <v>79</v>
      </c>
      <c r="N59" s="52">
        <v>4</v>
      </c>
      <c r="O59" s="52">
        <v>4</v>
      </c>
      <c r="P59" s="52">
        <v>4</v>
      </c>
      <c r="Q59" s="52">
        <v>4</v>
      </c>
      <c r="R59" s="52" t="s">
        <v>79</v>
      </c>
      <c r="S59" s="52" t="s">
        <v>79</v>
      </c>
      <c r="T59" s="52" t="s">
        <v>79</v>
      </c>
      <c r="U59" s="52">
        <v>4</v>
      </c>
      <c r="V59" s="52" t="s">
        <v>79</v>
      </c>
      <c r="W59" s="52">
        <v>4</v>
      </c>
      <c r="X59" s="52">
        <v>4</v>
      </c>
      <c r="Y59" s="52">
        <v>4</v>
      </c>
      <c r="Z59" s="52" t="s">
        <v>79</v>
      </c>
      <c r="AA59" s="52" t="s">
        <v>79</v>
      </c>
      <c r="AB59" s="52">
        <v>4</v>
      </c>
      <c r="AC59" s="52">
        <v>4</v>
      </c>
      <c r="AD59" s="52">
        <v>4</v>
      </c>
      <c r="AE59" s="52">
        <v>4</v>
      </c>
      <c r="AF59" s="52">
        <v>4</v>
      </c>
      <c r="AG59" s="52" t="s">
        <v>79</v>
      </c>
      <c r="AH59" s="52"/>
      <c r="AI59" s="63">
        <f>IF(A59="","",COUNTIF(D59:AH60,"&gt;2")/2)</f>
        <v>14</v>
      </c>
      <c r="AJ59" s="63">
        <f>SUMPRODUCT(IFERROR((IFERROR(WEEKDAY($D$3:$AH$3,2),999)&lt;6)*D59:AH60,0))</f>
        <v>104</v>
      </c>
      <c r="AK59" s="63">
        <f>SUMPRODUCT((IFERROR(WEEKDAY($D$3:$AH$3,2),999)&lt;6)*D61:AH61)</f>
        <v>29</v>
      </c>
      <c r="AL59" s="63">
        <f>SUMPRODUCT(IFERROR((IFERROR(WEEKDAY($D$3:$AH$3,2),0)&gt;5)*D59:AH61,0))</f>
        <v>9</v>
      </c>
      <c r="AM59" s="63">
        <f>IFERROR(SUM(AJ59:AL61),"")</f>
        <v>142</v>
      </c>
      <c r="AN59" s="49"/>
      <c r="AO59" s="49"/>
    </row>
    <row r="60" s="43" customFormat="1" ht="24" customHeight="1" spans="1:41">
      <c r="A60" s="52"/>
      <c r="B60" s="53"/>
      <c r="C60" s="53"/>
      <c r="D60" s="52" t="s">
        <v>85</v>
      </c>
      <c r="E60" s="52" t="s">
        <v>85</v>
      </c>
      <c r="F60" s="52" t="s">
        <v>85</v>
      </c>
      <c r="G60" s="52" t="s">
        <v>79</v>
      </c>
      <c r="H60" s="52" t="s">
        <v>79</v>
      </c>
      <c r="I60" s="52" t="s">
        <v>85</v>
      </c>
      <c r="J60" s="52" t="s">
        <v>85</v>
      </c>
      <c r="K60" s="52" t="s">
        <v>85</v>
      </c>
      <c r="L60" s="52">
        <v>4</v>
      </c>
      <c r="M60" s="52" t="s">
        <v>79</v>
      </c>
      <c r="N60" s="52">
        <v>4</v>
      </c>
      <c r="O60" s="52">
        <v>4</v>
      </c>
      <c r="P60" s="52">
        <v>4</v>
      </c>
      <c r="Q60" s="52">
        <v>4</v>
      </c>
      <c r="R60" s="52" t="s">
        <v>79</v>
      </c>
      <c r="S60" s="52" t="s">
        <v>79</v>
      </c>
      <c r="T60" s="52" t="s">
        <v>79</v>
      </c>
      <c r="U60" s="52">
        <v>4</v>
      </c>
      <c r="V60" s="52" t="s">
        <v>79</v>
      </c>
      <c r="W60" s="52">
        <v>4</v>
      </c>
      <c r="X60" s="52">
        <v>4</v>
      </c>
      <c r="Y60" s="52">
        <v>4</v>
      </c>
      <c r="Z60" s="52" t="s">
        <v>79</v>
      </c>
      <c r="AA60" s="52" t="s">
        <v>79</v>
      </c>
      <c r="AB60" s="52">
        <v>4</v>
      </c>
      <c r="AC60" s="52">
        <v>4</v>
      </c>
      <c r="AD60" s="52">
        <v>4</v>
      </c>
      <c r="AE60" s="52">
        <v>4</v>
      </c>
      <c r="AF60" s="52">
        <v>4</v>
      </c>
      <c r="AG60" s="52" t="s">
        <v>79</v>
      </c>
      <c r="AH60" s="52"/>
      <c r="AI60" s="63"/>
      <c r="AJ60" s="63"/>
      <c r="AK60" s="63"/>
      <c r="AL60" s="63"/>
      <c r="AM60" s="63"/>
      <c r="AN60" s="49"/>
      <c r="AO60" s="49"/>
    </row>
    <row r="61" s="43" customFormat="1" ht="24" customHeight="1" spans="1:41">
      <c r="A61" s="52"/>
      <c r="B61" s="53"/>
      <c r="C61" s="53"/>
      <c r="D61" s="52"/>
      <c r="E61" s="52"/>
      <c r="F61" s="52"/>
      <c r="G61" s="52"/>
      <c r="H61" s="52"/>
      <c r="I61" s="52"/>
      <c r="J61" s="52"/>
      <c r="K61" s="52"/>
      <c r="L61" s="52">
        <v>1</v>
      </c>
      <c r="M61" s="52"/>
      <c r="N61" s="52">
        <v>1.5</v>
      </c>
      <c r="O61" s="52">
        <v>3</v>
      </c>
      <c r="P61" s="52">
        <v>1</v>
      </c>
      <c r="Q61" s="52">
        <v>1</v>
      </c>
      <c r="R61" s="52"/>
      <c r="S61" s="52"/>
      <c r="T61" s="52"/>
      <c r="U61" s="52">
        <v>1</v>
      </c>
      <c r="V61" s="52"/>
      <c r="W61" s="52">
        <v>3</v>
      </c>
      <c r="X61" s="52">
        <v>3</v>
      </c>
      <c r="Y61" s="52">
        <v>1</v>
      </c>
      <c r="Z61" s="52"/>
      <c r="AA61" s="52"/>
      <c r="AB61" s="52">
        <v>1</v>
      </c>
      <c r="AC61" s="52">
        <v>3</v>
      </c>
      <c r="AD61" s="52">
        <v>1</v>
      </c>
      <c r="AE61" s="52">
        <v>6.5</v>
      </c>
      <c r="AF61" s="52">
        <v>3</v>
      </c>
      <c r="AG61" s="52"/>
      <c r="AH61" s="52"/>
      <c r="AI61" s="63"/>
      <c r="AJ61" s="63"/>
      <c r="AK61" s="63"/>
      <c r="AL61" s="63"/>
      <c r="AM61" s="63"/>
      <c r="AN61" s="49"/>
      <c r="AO61" s="49"/>
    </row>
    <row r="62" s="43" customFormat="1" ht="24" customHeight="1" spans="1:41">
      <c r="A62" s="52" t="s">
        <v>52</v>
      </c>
      <c r="B62" s="53" t="s">
        <v>93</v>
      </c>
      <c r="C62" s="53"/>
      <c r="D62" s="52">
        <v>4</v>
      </c>
      <c r="E62" s="52">
        <v>4</v>
      </c>
      <c r="F62" s="52">
        <v>4</v>
      </c>
      <c r="G62" s="52" t="s">
        <v>79</v>
      </c>
      <c r="H62" s="52" t="s">
        <v>79</v>
      </c>
      <c r="I62" s="52">
        <v>4</v>
      </c>
      <c r="J62" s="52">
        <v>4</v>
      </c>
      <c r="K62" s="52">
        <v>4</v>
      </c>
      <c r="L62" s="52">
        <v>4</v>
      </c>
      <c r="M62" s="52" t="s">
        <v>79</v>
      </c>
      <c r="N62" s="52">
        <v>4</v>
      </c>
      <c r="O62" s="52">
        <v>4</v>
      </c>
      <c r="P62" s="52">
        <v>4</v>
      </c>
      <c r="Q62" s="52">
        <v>4</v>
      </c>
      <c r="R62" s="52" t="s">
        <v>79</v>
      </c>
      <c r="S62" s="52" t="s">
        <v>79</v>
      </c>
      <c r="T62" s="52" t="s">
        <v>79</v>
      </c>
      <c r="U62" s="52">
        <v>4</v>
      </c>
      <c r="V62" s="52" t="s">
        <v>81</v>
      </c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63">
        <f>IF(A62="","",COUNTIF(D62:AH63,"&gt;2")/2)</f>
        <v>12</v>
      </c>
      <c r="AJ62" s="63">
        <f>SUMPRODUCT(IFERROR((IFERROR(WEEKDAY($D$3:$AH$3,2),999)&lt;6)*D62:AH63,0))</f>
        <v>72</v>
      </c>
      <c r="AK62" s="63">
        <f>SUMPRODUCT((IFERROR(WEEKDAY($D$3:$AH$3,2),999)&lt;6)*D64:AH64)</f>
        <v>23.5</v>
      </c>
      <c r="AL62" s="63">
        <f>SUMPRODUCT(IFERROR((IFERROR(WEEKDAY($D$3:$AH$3,2),0)&gt;5)*D62:AH64,0))</f>
        <v>34</v>
      </c>
      <c r="AM62" s="63">
        <f>IFERROR(SUM(AJ62:AL64),"")</f>
        <v>129.5</v>
      </c>
      <c r="AN62" s="49"/>
      <c r="AO62" s="49"/>
    </row>
    <row r="63" s="43" customFormat="1" ht="24" customHeight="1" spans="1:41">
      <c r="A63" s="52"/>
      <c r="B63" s="53"/>
      <c r="C63" s="53"/>
      <c r="D63" s="52">
        <v>4</v>
      </c>
      <c r="E63" s="52">
        <v>4</v>
      </c>
      <c r="F63" s="52">
        <v>4</v>
      </c>
      <c r="G63" s="52" t="s">
        <v>79</v>
      </c>
      <c r="H63" s="52" t="s">
        <v>79</v>
      </c>
      <c r="I63" s="52">
        <v>4</v>
      </c>
      <c r="J63" s="52">
        <v>4</v>
      </c>
      <c r="K63" s="52">
        <v>4</v>
      </c>
      <c r="L63" s="52">
        <v>4</v>
      </c>
      <c r="M63" s="52" t="s">
        <v>79</v>
      </c>
      <c r="N63" s="52">
        <v>4</v>
      </c>
      <c r="O63" s="52">
        <v>4</v>
      </c>
      <c r="P63" s="52">
        <v>4</v>
      </c>
      <c r="Q63" s="52">
        <v>4</v>
      </c>
      <c r="R63" s="52" t="s">
        <v>79</v>
      </c>
      <c r="S63" s="52" t="s">
        <v>79</v>
      </c>
      <c r="T63" s="52" t="s">
        <v>79</v>
      </c>
      <c r="U63" s="52">
        <v>4</v>
      </c>
      <c r="V63" s="52" t="s">
        <v>81</v>
      </c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63"/>
      <c r="AJ63" s="63"/>
      <c r="AK63" s="63"/>
      <c r="AL63" s="63"/>
      <c r="AM63" s="63"/>
      <c r="AN63" s="49"/>
      <c r="AO63" s="49"/>
    </row>
    <row r="64" s="43" customFormat="1" ht="24" customHeight="1" spans="1:41">
      <c r="A64" s="52"/>
      <c r="B64" s="53"/>
      <c r="C64" s="53"/>
      <c r="D64" s="52">
        <v>5</v>
      </c>
      <c r="E64" s="52">
        <v>3</v>
      </c>
      <c r="F64" s="52">
        <v>6</v>
      </c>
      <c r="G64" s="52"/>
      <c r="H64" s="52"/>
      <c r="I64" s="52">
        <v>3</v>
      </c>
      <c r="J64" s="52">
        <v>3</v>
      </c>
      <c r="K64" s="52">
        <v>5</v>
      </c>
      <c r="L64" s="52">
        <v>1</v>
      </c>
      <c r="M64" s="52"/>
      <c r="N64" s="52">
        <v>1.5</v>
      </c>
      <c r="O64" s="52">
        <v>3</v>
      </c>
      <c r="P64" s="52">
        <v>1</v>
      </c>
      <c r="Q64" s="52">
        <v>1</v>
      </c>
      <c r="R64" s="52"/>
      <c r="S64" s="52"/>
      <c r="T64" s="52"/>
      <c r="U64" s="52">
        <v>1</v>
      </c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63"/>
      <c r="AJ64" s="63"/>
      <c r="AK64" s="63"/>
      <c r="AL64" s="63"/>
      <c r="AM64" s="63"/>
      <c r="AN64" s="49"/>
      <c r="AO64" s="49"/>
    </row>
    <row r="65" s="43" customFormat="1" ht="24" customHeight="1" spans="1:41">
      <c r="A65" s="52" t="s">
        <v>54</v>
      </c>
      <c r="B65" s="53" t="s">
        <v>93</v>
      </c>
      <c r="C65" s="53"/>
      <c r="D65" s="52">
        <v>4</v>
      </c>
      <c r="E65" s="52">
        <v>4</v>
      </c>
      <c r="F65" s="52">
        <v>4</v>
      </c>
      <c r="G65" s="52" t="s">
        <v>79</v>
      </c>
      <c r="H65" s="52" t="s">
        <v>79</v>
      </c>
      <c r="I65" s="52">
        <v>4</v>
      </c>
      <c r="J65" s="52">
        <v>4</v>
      </c>
      <c r="K65" s="52">
        <v>4</v>
      </c>
      <c r="L65" s="52">
        <v>4</v>
      </c>
      <c r="M65" s="52" t="s">
        <v>79</v>
      </c>
      <c r="N65" s="52">
        <v>4</v>
      </c>
      <c r="O65" s="52">
        <v>4</v>
      </c>
      <c r="P65" s="52">
        <v>4</v>
      </c>
      <c r="Q65" s="52">
        <v>4</v>
      </c>
      <c r="R65" s="52" t="s">
        <v>79</v>
      </c>
      <c r="S65" s="52" t="s">
        <v>79</v>
      </c>
      <c r="T65" s="52" t="s">
        <v>79</v>
      </c>
      <c r="U65" s="52">
        <v>4</v>
      </c>
      <c r="V65" s="52" t="s">
        <v>79</v>
      </c>
      <c r="W65" s="52">
        <v>4</v>
      </c>
      <c r="X65" s="52">
        <v>4</v>
      </c>
      <c r="Y65" s="52">
        <v>4</v>
      </c>
      <c r="Z65" s="52" t="s">
        <v>79</v>
      </c>
      <c r="AA65" s="52" t="s">
        <v>79</v>
      </c>
      <c r="AB65" s="52" t="s">
        <v>81</v>
      </c>
      <c r="AC65" s="52"/>
      <c r="AD65" s="52"/>
      <c r="AE65" s="52"/>
      <c r="AF65" s="52"/>
      <c r="AG65" s="52"/>
      <c r="AH65" s="52"/>
      <c r="AI65" s="63">
        <f>IF(A65="","",COUNTIF(D65:AH66,"&gt;2")/2)</f>
        <v>15</v>
      </c>
      <c r="AJ65" s="63">
        <f>SUMPRODUCT(IFERROR((IFERROR(WEEKDAY($D$3:$AH$3,2),999)&lt;6)*D65:AH66,0))</f>
        <v>96</v>
      </c>
      <c r="AK65" s="63">
        <f>SUMPRODUCT((IFERROR(WEEKDAY($D$3:$AH$3,2),999)&lt;6)*D67:AH67)</f>
        <v>35.5</v>
      </c>
      <c r="AL65" s="63">
        <f>SUMPRODUCT(IFERROR((IFERROR(WEEKDAY($D$3:$AH$3,2),0)&gt;5)*D65:AH67,0))</f>
        <v>34</v>
      </c>
      <c r="AM65" s="63">
        <f>IFERROR(SUM(AJ65:AL67),"")</f>
        <v>165.5</v>
      </c>
      <c r="AN65" s="49"/>
      <c r="AO65" s="49"/>
    </row>
    <row r="66" s="43" customFormat="1" ht="24" customHeight="1" spans="1:41">
      <c r="A66" s="52"/>
      <c r="B66" s="53"/>
      <c r="C66" s="53"/>
      <c r="D66" s="52">
        <v>4</v>
      </c>
      <c r="E66" s="52">
        <v>4</v>
      </c>
      <c r="F66" s="52">
        <v>4</v>
      </c>
      <c r="G66" s="52" t="s">
        <v>79</v>
      </c>
      <c r="H66" s="52" t="s">
        <v>79</v>
      </c>
      <c r="I66" s="52">
        <v>4</v>
      </c>
      <c r="J66" s="52">
        <v>4</v>
      </c>
      <c r="K66" s="52">
        <v>4</v>
      </c>
      <c r="L66" s="52">
        <v>4</v>
      </c>
      <c r="M66" s="52" t="s">
        <v>79</v>
      </c>
      <c r="N66" s="52">
        <v>4</v>
      </c>
      <c r="O66" s="52">
        <v>4</v>
      </c>
      <c r="P66" s="52">
        <v>4</v>
      </c>
      <c r="Q66" s="52">
        <v>4</v>
      </c>
      <c r="R66" s="52" t="s">
        <v>79</v>
      </c>
      <c r="S66" s="52" t="s">
        <v>79</v>
      </c>
      <c r="T66" s="52" t="s">
        <v>79</v>
      </c>
      <c r="U66" s="52">
        <v>4</v>
      </c>
      <c r="V66" s="52" t="s">
        <v>79</v>
      </c>
      <c r="W66" s="52">
        <v>4</v>
      </c>
      <c r="X66" s="52">
        <v>4</v>
      </c>
      <c r="Y66" s="52">
        <v>4</v>
      </c>
      <c r="Z66" s="52" t="s">
        <v>79</v>
      </c>
      <c r="AA66" s="52" t="s">
        <v>79</v>
      </c>
      <c r="AB66" s="52" t="s">
        <v>81</v>
      </c>
      <c r="AC66" s="52"/>
      <c r="AD66" s="52"/>
      <c r="AE66" s="52"/>
      <c r="AF66" s="52"/>
      <c r="AG66" s="52"/>
      <c r="AH66" s="52"/>
      <c r="AI66" s="63"/>
      <c r="AJ66" s="63"/>
      <c r="AK66" s="63"/>
      <c r="AL66" s="63"/>
      <c r="AM66" s="63"/>
      <c r="AN66" s="49"/>
      <c r="AO66" s="49"/>
    </row>
    <row r="67" s="43" customFormat="1" ht="24" customHeight="1" spans="1:41">
      <c r="A67" s="52"/>
      <c r="B67" s="53"/>
      <c r="C67" s="53"/>
      <c r="D67" s="52">
        <v>5</v>
      </c>
      <c r="E67" s="52">
        <v>3</v>
      </c>
      <c r="F67" s="52">
        <v>6</v>
      </c>
      <c r="G67" s="52"/>
      <c r="H67" s="52"/>
      <c r="I67" s="52">
        <v>3</v>
      </c>
      <c r="J67" s="52">
        <v>3</v>
      </c>
      <c r="K67" s="52">
        <v>3</v>
      </c>
      <c r="L67" s="52">
        <v>1</v>
      </c>
      <c r="M67" s="52"/>
      <c r="N67" s="52">
        <v>1.5</v>
      </c>
      <c r="O67" s="52">
        <v>3</v>
      </c>
      <c r="P67" s="52">
        <v>1</v>
      </c>
      <c r="Q67" s="52">
        <v>1</v>
      </c>
      <c r="R67" s="52"/>
      <c r="S67" s="52"/>
      <c r="T67" s="52"/>
      <c r="U67" s="52">
        <v>8</v>
      </c>
      <c r="V67" s="52"/>
      <c r="W67" s="52">
        <v>3</v>
      </c>
      <c r="X67" s="52">
        <v>3</v>
      </c>
      <c r="Y67" s="52">
        <v>1</v>
      </c>
      <c r="Z67" s="52"/>
      <c r="AA67" s="52"/>
      <c r="AB67" s="52"/>
      <c r="AC67" s="52"/>
      <c r="AD67" s="52"/>
      <c r="AE67" s="52"/>
      <c r="AF67" s="52"/>
      <c r="AG67" s="52"/>
      <c r="AH67" s="52"/>
      <c r="AI67" s="63"/>
      <c r="AJ67" s="63"/>
      <c r="AK67" s="63"/>
      <c r="AL67" s="63"/>
      <c r="AM67" s="63"/>
      <c r="AN67" s="49"/>
      <c r="AO67" s="49"/>
    </row>
    <row r="68" s="43" customFormat="1" ht="24" customHeight="1" spans="1:41">
      <c r="A68" s="52" t="s">
        <v>27</v>
      </c>
      <c r="B68" s="53" t="s">
        <v>94</v>
      </c>
      <c r="C68" s="53"/>
      <c r="D68" s="52">
        <v>11</v>
      </c>
      <c r="E68" s="52">
        <v>12</v>
      </c>
      <c r="F68" s="52">
        <v>12</v>
      </c>
      <c r="G68" s="52">
        <v>13</v>
      </c>
      <c r="H68" s="52" t="s">
        <v>79</v>
      </c>
      <c r="I68" s="52">
        <v>13</v>
      </c>
      <c r="J68" s="52">
        <v>12</v>
      </c>
      <c r="K68" s="52">
        <v>12</v>
      </c>
      <c r="L68" s="52">
        <v>9.5</v>
      </c>
      <c r="M68" s="52">
        <v>11</v>
      </c>
      <c r="N68" s="52">
        <v>11</v>
      </c>
      <c r="O68" s="52">
        <v>11</v>
      </c>
      <c r="P68" s="52">
        <v>11</v>
      </c>
      <c r="Q68" s="52">
        <v>11</v>
      </c>
      <c r="R68" s="52">
        <v>11</v>
      </c>
      <c r="S68" s="52">
        <v>11</v>
      </c>
      <c r="T68" s="52" t="s">
        <v>79</v>
      </c>
      <c r="U68" s="52">
        <v>11</v>
      </c>
      <c r="V68" s="52" t="s">
        <v>79</v>
      </c>
      <c r="W68" s="52">
        <v>11</v>
      </c>
      <c r="X68" s="52">
        <v>11</v>
      </c>
      <c r="Y68" s="52">
        <v>11</v>
      </c>
      <c r="Z68" s="52">
        <v>9.5</v>
      </c>
      <c r="AA68" s="52" t="s">
        <v>79</v>
      </c>
      <c r="AB68" s="52">
        <v>11</v>
      </c>
      <c r="AC68" s="52">
        <v>9</v>
      </c>
      <c r="AD68" s="52">
        <v>9</v>
      </c>
      <c r="AE68" s="52">
        <v>8.5</v>
      </c>
      <c r="AF68" s="52">
        <v>8.5</v>
      </c>
      <c r="AG68" s="52" t="s">
        <v>79</v>
      </c>
      <c r="AH68" s="52"/>
      <c r="AI68" s="63">
        <f>IF(A68="","",COUNTIF(D68:AH69,"&gt;2")/2)</f>
        <v>12.5</v>
      </c>
      <c r="AJ68" s="63">
        <f>SUMPRODUCT(IFERROR((IFERROR(WEEKDAY($D$3:$AH$3,2),999)&lt;6)*D68:AH69,0))</f>
        <v>206</v>
      </c>
      <c r="AK68" s="63">
        <f>SUMPRODUCT((IFERROR(WEEKDAY($D$3:$AH$3,2),999)&lt;6)*D70:AH70)</f>
        <v>0</v>
      </c>
      <c r="AL68" s="63">
        <f>SUMPRODUCT(IFERROR((IFERROR(WEEKDAY($D$3:$AH$3,2),0)&gt;5)*D68:AH70,0))</f>
        <v>65</v>
      </c>
      <c r="AM68" s="63">
        <f>IFERROR(SUM(AJ68:AL70),"")</f>
        <v>271</v>
      </c>
      <c r="AN68" s="49"/>
      <c r="AO68" s="49"/>
    </row>
    <row r="69" s="43" customFormat="1" ht="24" customHeight="1" spans="1:41">
      <c r="A69" s="52"/>
      <c r="B69" s="53" t="s">
        <v>95</v>
      </c>
      <c r="C69" s="53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63"/>
      <c r="AJ69" s="63"/>
      <c r="AK69" s="63"/>
      <c r="AL69" s="63"/>
      <c r="AM69" s="63"/>
      <c r="AN69" s="49"/>
      <c r="AO69" s="49"/>
    </row>
    <row r="70" s="43" customFormat="1" ht="24" customHeight="1" spans="1:41">
      <c r="A70" s="52"/>
      <c r="B70" s="53"/>
      <c r="C70" s="53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63"/>
      <c r="AJ70" s="63"/>
      <c r="AK70" s="63"/>
      <c r="AL70" s="63"/>
      <c r="AM70" s="63"/>
      <c r="AN70" s="49"/>
      <c r="AO70" s="49"/>
    </row>
    <row r="71" s="43" customFormat="1" ht="24" customHeight="1" spans="1:41">
      <c r="A71" s="52" t="s">
        <v>17</v>
      </c>
      <c r="B71" s="53" t="s">
        <v>94</v>
      </c>
      <c r="C71" s="53"/>
      <c r="D71" s="52">
        <v>11</v>
      </c>
      <c r="E71" s="52">
        <v>12</v>
      </c>
      <c r="F71" s="52">
        <v>12</v>
      </c>
      <c r="G71" s="52">
        <v>13</v>
      </c>
      <c r="H71" s="52" t="s">
        <v>79</v>
      </c>
      <c r="I71" s="52">
        <v>13</v>
      </c>
      <c r="J71" s="52">
        <v>12</v>
      </c>
      <c r="K71" s="52">
        <v>12</v>
      </c>
      <c r="L71" s="52">
        <v>8.5</v>
      </c>
      <c r="M71" s="68"/>
      <c r="N71" s="52">
        <v>11</v>
      </c>
      <c r="O71" s="52">
        <v>11</v>
      </c>
      <c r="P71" s="52">
        <v>11</v>
      </c>
      <c r="Q71" s="52">
        <v>11</v>
      </c>
      <c r="R71" s="52">
        <v>11</v>
      </c>
      <c r="S71" s="52">
        <v>11</v>
      </c>
      <c r="T71" s="52" t="s">
        <v>88</v>
      </c>
      <c r="U71" s="52"/>
      <c r="V71" s="52"/>
      <c r="W71" s="52"/>
      <c r="X71" s="52">
        <v>11</v>
      </c>
      <c r="Y71" s="52">
        <v>11</v>
      </c>
      <c r="Z71" s="52">
        <v>10</v>
      </c>
      <c r="AA71" s="52" t="s">
        <v>79</v>
      </c>
      <c r="AB71" s="52">
        <v>11</v>
      </c>
      <c r="AC71" s="52">
        <v>11</v>
      </c>
      <c r="AD71" s="52">
        <v>11</v>
      </c>
      <c r="AE71" s="52">
        <v>8.5</v>
      </c>
      <c r="AF71" s="52">
        <v>8.5</v>
      </c>
      <c r="AG71" s="52" t="s">
        <v>79</v>
      </c>
      <c r="AH71" s="52"/>
      <c r="AI71" s="63">
        <f>IF(A71="","",COUNTIF(D71:AH72,"&gt;2")/2)</f>
        <v>12</v>
      </c>
      <c r="AJ71" s="63">
        <f>SUMPRODUCT(IFERROR((IFERROR(WEEKDAY($D$3:$AH$3,2),999)&lt;6)*D71:AH72,0))</f>
        <v>210.5</v>
      </c>
      <c r="AK71" s="63">
        <f>SUMPRODUCT((IFERROR(WEEKDAY($D$3:$AH$3,2),999)&lt;6)*D73:AH73)</f>
        <v>0</v>
      </c>
      <c r="AL71" s="63">
        <f>SUMPRODUCT(IFERROR((IFERROR(WEEKDAY($D$3:$AH$3,2),0)&gt;5)*D71:AH73,0))</f>
        <v>53.5</v>
      </c>
      <c r="AM71" s="63">
        <f>IFERROR(SUM(AJ71:AL73),"")</f>
        <v>264</v>
      </c>
      <c r="AN71" s="49"/>
      <c r="AO71" s="49"/>
    </row>
    <row r="72" s="43" customFormat="1" ht="24" customHeight="1" spans="1:41">
      <c r="A72" s="52"/>
      <c r="B72" s="53" t="s">
        <v>95</v>
      </c>
      <c r="C72" s="53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>
        <v>10.5</v>
      </c>
      <c r="V72" s="52">
        <v>12</v>
      </c>
      <c r="W72" s="52" t="s">
        <v>79</v>
      </c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63"/>
      <c r="AJ72" s="63"/>
      <c r="AK72" s="63"/>
      <c r="AL72" s="63"/>
      <c r="AM72" s="63"/>
      <c r="AN72" s="49"/>
      <c r="AO72" s="49"/>
    </row>
    <row r="73" s="43" customFormat="1" ht="24" customHeight="1" spans="1:41">
      <c r="A73" s="52"/>
      <c r="B73" s="53"/>
      <c r="C73" s="53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63"/>
      <c r="AJ73" s="63"/>
      <c r="AK73" s="63"/>
      <c r="AL73" s="63"/>
      <c r="AM73" s="63"/>
      <c r="AN73" s="49"/>
      <c r="AO73" s="49"/>
    </row>
    <row r="74" s="43" customFormat="1" ht="24" customHeight="1" spans="1:41">
      <c r="A74" s="52" t="s">
        <v>40</v>
      </c>
      <c r="B74" s="53" t="s">
        <v>94</v>
      </c>
      <c r="C74" s="53"/>
      <c r="D74" s="52">
        <v>11</v>
      </c>
      <c r="E74" s="52">
        <v>12</v>
      </c>
      <c r="F74" s="52">
        <v>12</v>
      </c>
      <c r="G74" s="52">
        <v>13</v>
      </c>
      <c r="H74" s="52" t="s">
        <v>79</v>
      </c>
      <c r="I74" s="52">
        <v>13</v>
      </c>
      <c r="J74" s="52">
        <v>12</v>
      </c>
      <c r="K74" s="52">
        <v>12</v>
      </c>
      <c r="L74" s="52" t="s">
        <v>85</v>
      </c>
      <c r="M74" s="52" t="s">
        <v>85</v>
      </c>
      <c r="N74" s="52"/>
      <c r="O74" s="52"/>
      <c r="P74" s="52"/>
      <c r="Q74" s="52"/>
      <c r="R74" s="52"/>
      <c r="S74" s="52"/>
      <c r="T74" s="52"/>
      <c r="U74" s="52"/>
      <c r="V74" s="52"/>
      <c r="W74" s="52" t="s">
        <v>85</v>
      </c>
      <c r="X74" s="52" t="s">
        <v>85</v>
      </c>
      <c r="Y74" s="52" t="s">
        <v>85</v>
      </c>
      <c r="Z74" s="52">
        <v>10</v>
      </c>
      <c r="AA74" s="52" t="s">
        <v>79</v>
      </c>
      <c r="AB74" s="52">
        <v>11</v>
      </c>
      <c r="AC74" s="52">
        <v>11</v>
      </c>
      <c r="AD74" s="52">
        <v>11</v>
      </c>
      <c r="AE74" s="52">
        <v>8.5</v>
      </c>
      <c r="AF74" s="52">
        <v>8.5</v>
      </c>
      <c r="AG74" s="52" t="s">
        <v>79</v>
      </c>
      <c r="AH74" s="52"/>
      <c r="AI74" s="63">
        <f>IF(A74="","",COUNTIF(D74:AH75,"&gt;2")/2)</f>
        <v>9</v>
      </c>
      <c r="AJ74" s="63">
        <f>SUMPRODUCT(IFERROR((IFERROR(WEEKDAY($D$3:$AH$3,2),999)&lt;6)*D74:AH75,0))</f>
        <v>171</v>
      </c>
      <c r="AK74" s="63">
        <f>SUMPRODUCT((IFERROR(WEEKDAY($D$3:$AH$3,2),999)&lt;6)*D76:AH76)</f>
        <v>0</v>
      </c>
      <c r="AL74" s="63">
        <f>SUMPRODUCT(IFERROR((IFERROR(WEEKDAY($D$3:$AH$3,2),0)&gt;5)*D74:AH76,0))</f>
        <v>34</v>
      </c>
      <c r="AM74" s="63">
        <f>IFERROR(SUM(AJ74:AL76),"")</f>
        <v>205</v>
      </c>
      <c r="AN74" s="49"/>
      <c r="AO74" s="49"/>
    </row>
    <row r="75" s="43" customFormat="1" ht="24" customHeight="1" spans="1:41">
      <c r="A75" s="52"/>
      <c r="B75" s="53" t="s">
        <v>95</v>
      </c>
      <c r="C75" s="53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>
        <v>12</v>
      </c>
      <c r="O75" s="52">
        <v>12</v>
      </c>
      <c r="P75" s="52">
        <v>12</v>
      </c>
      <c r="Q75" s="52">
        <v>12</v>
      </c>
      <c r="R75" s="52">
        <v>12</v>
      </c>
      <c r="S75" s="52" t="s">
        <v>88</v>
      </c>
      <c r="T75" s="52" t="s">
        <v>79</v>
      </c>
      <c r="U75" s="52" t="s">
        <v>79</v>
      </c>
      <c r="V75" s="52" t="s">
        <v>79</v>
      </c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63"/>
      <c r="AJ75" s="63"/>
      <c r="AK75" s="63"/>
      <c r="AL75" s="63"/>
      <c r="AM75" s="63"/>
      <c r="AN75" s="49"/>
      <c r="AO75" s="49"/>
    </row>
    <row r="76" s="43" customFormat="1" ht="24" customHeight="1" spans="1:41">
      <c r="A76" s="52"/>
      <c r="B76" s="53"/>
      <c r="C76" s="53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63"/>
      <c r="AJ76" s="63"/>
      <c r="AK76" s="63"/>
      <c r="AL76" s="63"/>
      <c r="AM76" s="63"/>
      <c r="AN76" s="49"/>
      <c r="AO76" s="49"/>
    </row>
    <row r="77" ht="16.5" spans="1:34">
      <c r="A77" s="64" t="s">
        <v>57</v>
      </c>
      <c r="B77" s="65" t="s">
        <v>89</v>
      </c>
      <c r="D77" s="66">
        <v>4</v>
      </c>
      <c r="E77" s="66">
        <v>2</v>
      </c>
      <c r="F77" s="66" t="s">
        <v>79</v>
      </c>
      <c r="G77" s="66" t="s">
        <v>79</v>
      </c>
      <c r="H77" s="66" t="s">
        <v>79</v>
      </c>
      <c r="I77" s="69" t="s">
        <v>79</v>
      </c>
      <c r="J77" s="69" t="s">
        <v>79</v>
      </c>
      <c r="K77" s="69" t="s">
        <v>79</v>
      </c>
      <c r="L77" s="66" t="s">
        <v>79</v>
      </c>
      <c r="M77" s="66" t="s">
        <v>79</v>
      </c>
      <c r="N77" s="66" t="s">
        <v>79</v>
      </c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9"/>
      <c r="AH77" s="70"/>
    </row>
    <row r="78" ht="16.5" spans="1:34">
      <c r="A78" s="64"/>
      <c r="B78" s="65"/>
      <c r="D78" s="66">
        <v>4</v>
      </c>
      <c r="E78" s="66" t="s">
        <v>79</v>
      </c>
      <c r="F78" s="66"/>
      <c r="G78" s="66"/>
      <c r="H78" s="66"/>
      <c r="I78" s="69"/>
      <c r="J78" s="69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70"/>
    </row>
    <row r="79" ht="16.5" spans="1:34">
      <c r="A79" s="64"/>
      <c r="B79" s="65"/>
      <c r="D79" s="67">
        <v>0.5</v>
      </c>
      <c r="E79" s="67"/>
      <c r="F79" s="67"/>
      <c r="G79" s="67"/>
      <c r="H79" s="67"/>
      <c r="I79" s="69"/>
      <c r="J79" s="69"/>
      <c r="K79" s="69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9"/>
      <c r="AF79" s="69"/>
      <c r="AG79" s="69"/>
      <c r="AH79" s="70"/>
    </row>
  </sheetData>
  <mergeCells count="127"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1:A73"/>
    <mergeCell ref="A74:A76"/>
    <mergeCell ref="A77:A79"/>
    <mergeCell ref="B77:B79"/>
    <mergeCell ref="AI5:AI7"/>
    <mergeCell ref="AI8:AI10"/>
    <mergeCell ref="AI11:AI13"/>
    <mergeCell ref="AI14:AI16"/>
    <mergeCell ref="AI17:AI19"/>
    <mergeCell ref="AI20:AI22"/>
    <mergeCell ref="AI23:AI25"/>
    <mergeCell ref="AI26:AI28"/>
    <mergeCell ref="AI29:AI31"/>
    <mergeCell ref="AI32:AI34"/>
    <mergeCell ref="AI35:AI37"/>
    <mergeCell ref="AI38:AI40"/>
    <mergeCell ref="AI41:AI43"/>
    <mergeCell ref="AI44:AI46"/>
    <mergeCell ref="AI47:AI49"/>
    <mergeCell ref="AI50:AI52"/>
    <mergeCell ref="AI53:AI55"/>
    <mergeCell ref="AI56:AI58"/>
    <mergeCell ref="AI59:AI61"/>
    <mergeCell ref="AI62:AI64"/>
    <mergeCell ref="AI65:AI67"/>
    <mergeCell ref="AI68:AI70"/>
    <mergeCell ref="AI71:AI73"/>
    <mergeCell ref="AI74:AI76"/>
    <mergeCell ref="AJ5:AJ7"/>
    <mergeCell ref="AJ8:AJ10"/>
    <mergeCell ref="AJ11:AJ13"/>
    <mergeCell ref="AJ14:AJ16"/>
    <mergeCell ref="AJ17:AJ19"/>
    <mergeCell ref="AJ20:AJ22"/>
    <mergeCell ref="AJ23:AJ25"/>
    <mergeCell ref="AJ26:AJ28"/>
    <mergeCell ref="AJ29:AJ31"/>
    <mergeCell ref="AJ32:AJ34"/>
    <mergeCell ref="AJ35:AJ37"/>
    <mergeCell ref="AJ38:AJ40"/>
    <mergeCell ref="AJ41:AJ43"/>
    <mergeCell ref="AJ44:AJ46"/>
    <mergeCell ref="AJ47:AJ49"/>
    <mergeCell ref="AJ50:AJ52"/>
    <mergeCell ref="AJ53:AJ55"/>
    <mergeCell ref="AJ56:AJ58"/>
    <mergeCell ref="AJ59:AJ61"/>
    <mergeCell ref="AJ62:AJ64"/>
    <mergeCell ref="AJ65:AJ67"/>
    <mergeCell ref="AJ68:AJ70"/>
    <mergeCell ref="AJ71:AJ73"/>
    <mergeCell ref="AJ74:AJ76"/>
    <mergeCell ref="AK5:AK7"/>
    <mergeCell ref="AK8:AK10"/>
    <mergeCell ref="AK11:AK13"/>
    <mergeCell ref="AK14:AK16"/>
    <mergeCell ref="AK17:AK19"/>
    <mergeCell ref="AK20:AK22"/>
    <mergeCell ref="AK23:AK25"/>
    <mergeCell ref="AK26:AK28"/>
    <mergeCell ref="AK32:AK34"/>
    <mergeCell ref="AK35:AK37"/>
    <mergeCell ref="AK38:AK40"/>
    <mergeCell ref="AK41:AK43"/>
    <mergeCell ref="AK44:AK46"/>
    <mergeCell ref="AK47:AK49"/>
    <mergeCell ref="AK50:AK52"/>
    <mergeCell ref="AK53:AK55"/>
    <mergeCell ref="AK56:AK58"/>
    <mergeCell ref="AK59:AK61"/>
    <mergeCell ref="AK62:AK64"/>
    <mergeCell ref="AK65:AK67"/>
    <mergeCell ref="AK68:AK70"/>
    <mergeCell ref="AK71:AK73"/>
    <mergeCell ref="AK74:AK76"/>
    <mergeCell ref="AL5:AL7"/>
    <mergeCell ref="AL8:AL10"/>
    <mergeCell ref="AL14:AL16"/>
    <mergeCell ref="AL17:AL19"/>
    <mergeCell ref="AL20:AL22"/>
    <mergeCell ref="AL23:AL25"/>
    <mergeCell ref="AL26:AL28"/>
    <mergeCell ref="AL32:AL34"/>
    <mergeCell ref="AL56:AL58"/>
    <mergeCell ref="AL65:AL67"/>
    <mergeCell ref="AL68:AL70"/>
    <mergeCell ref="AL71:AL73"/>
    <mergeCell ref="AL74:AL76"/>
    <mergeCell ref="AM5:AM7"/>
    <mergeCell ref="AM8:AM10"/>
    <mergeCell ref="AM11:AM13"/>
    <mergeCell ref="AM14:AM16"/>
    <mergeCell ref="AM17:AM19"/>
    <mergeCell ref="AM20:AM22"/>
    <mergeCell ref="AM23:AM25"/>
    <mergeCell ref="AM26:AM28"/>
    <mergeCell ref="AM29:AM31"/>
    <mergeCell ref="AM32:AM34"/>
    <mergeCell ref="AM35:AM37"/>
    <mergeCell ref="AM38:AM40"/>
    <mergeCell ref="AM41:AM43"/>
    <mergeCell ref="AM44:AM46"/>
    <mergeCell ref="AM47:AM49"/>
    <mergeCell ref="AM50:AM52"/>
    <mergeCell ref="AM53:AM55"/>
  </mergeCells>
  <conditionalFormatting sqref="A1:A5">
    <cfRule type="duplicateValues" dxfId="0" priority="9"/>
    <cfRule type="duplicateValues" dxfId="1" priority="8"/>
    <cfRule type="duplicateValues" dxfId="1" priority="7"/>
  </conditionalFormatting>
  <conditionalFormatting sqref="A77:A79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dataValidations count="2">
    <dataValidation type="list" allowBlank="1" showInputMessage="1" showErrorMessage="1" sqref="AJ2:AL2">
      <formula1>"总装厂座椅车间"</formula1>
    </dataValidation>
    <dataValidation type="list" allowBlank="1" showInputMessage="1" showErrorMessage="1" sqref="D5 E5 F5 G5 H5 I5 J5 K5 L5:N5 O5 Q5:S5 T5 U5 V5 W5 X5:AC5 AE5 AF5 AG5:AH5 D6 E6 F6 G6:I6 J6 K6 L6:N6 O6 Q6:S6 T6 U6 V6 W6 AA6 D7 E7 F7 G7:I7 J7:K7 L7:N7 O7 P7:S7 T7 U7:V7 W7 AA7 P5:P6 AD5:AD7 X6:Z7 AB6:AC7 AE6:AH7">
      <formula1>#REF!</formula1>
    </dataValidation>
  </dataValidations>
  <pageMargins left="0.393055555555556" right="0.393055555555556" top="0.354166666666667" bottom="0.0388888888888889" header="0.354166666666667" footer="0.0784722222222222"/>
  <pageSetup paperSize="9" orientation="landscape" horizontalDpi="600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Spinner 1" r:id="rId4">
              <controlPr defaultSize="0">
                <anchor moveWithCells="1" sizeWithCells="1">
                  <from>
                    <xdr:col>37</xdr:col>
                    <xdr:colOff>628650</xdr:colOff>
                    <xdr:row>0</xdr:row>
                    <xdr:rowOff>8255</xdr:rowOff>
                  </from>
                  <to>
                    <xdr:col>37</xdr:col>
                    <xdr:colOff>628650</xdr:colOff>
                    <xdr:row>0</xdr:row>
                    <xdr:rowOff>284480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Spinner 2" r:id="rId5">
              <controlPr defaultSize="0">
                <anchor moveWithCells="1" sizeWithCells="1">
                  <from>
                    <xdr:col>39</xdr:col>
                    <xdr:colOff>647065</xdr:colOff>
                    <xdr:row>0</xdr:row>
                    <xdr:rowOff>8255</xdr:rowOff>
                  </from>
                  <to>
                    <xdr:col>39</xdr:col>
                    <xdr:colOff>904875</xdr:colOff>
                    <xdr:row>0</xdr:row>
                    <xdr:rowOff>284480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Spinner 3" r:id="rId6">
              <controlPr defaultSize="0">
                <anchor moveWithCells="1" sizeWithCells="1">
                  <from>
                    <xdr:col>38</xdr:col>
                    <xdr:colOff>266700</xdr:colOff>
                    <xdr:row>0</xdr:row>
                    <xdr:rowOff>0</xdr:rowOff>
                  </from>
                  <to>
                    <xdr:col>39</xdr:col>
                    <xdr:colOff>8890</xdr:colOff>
                    <xdr:row>0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E28" sqref="E28"/>
    </sheetView>
  </sheetViews>
  <sheetFormatPr defaultColWidth="9" defaultRowHeight="13.5" outlineLevelCol="4"/>
  <cols>
    <col min="3" max="3" width="44.25" customWidth="1"/>
    <col min="4" max="4" width="7.875" customWidth="1"/>
  </cols>
  <sheetData>
    <row r="1" spans="1:4">
      <c r="A1" s="36" t="s">
        <v>1</v>
      </c>
      <c r="B1" s="36" t="s">
        <v>3</v>
      </c>
      <c r="C1" s="36" t="s">
        <v>96</v>
      </c>
      <c r="D1" s="36" t="s">
        <v>97</v>
      </c>
    </row>
    <row r="2" spans="1:5">
      <c r="A2" s="38">
        <v>1</v>
      </c>
      <c r="B2" s="40" t="s">
        <v>29</v>
      </c>
      <c r="C2" s="41" t="s">
        <v>30</v>
      </c>
      <c r="D2" s="42">
        <v>-20</v>
      </c>
      <c r="E2">
        <v>4</v>
      </c>
    </row>
    <row r="3" spans="1:5">
      <c r="A3" s="38">
        <v>2</v>
      </c>
      <c r="B3" s="40" t="s">
        <v>48</v>
      </c>
      <c r="C3" s="41" t="s">
        <v>49</v>
      </c>
      <c r="D3" s="42">
        <v>-60</v>
      </c>
      <c r="E3">
        <v>4</v>
      </c>
    </row>
    <row r="4" spans="1:5">
      <c r="A4" s="38">
        <v>3</v>
      </c>
      <c r="B4" s="40" t="s">
        <v>46</v>
      </c>
      <c r="C4" s="41" t="s">
        <v>47</v>
      </c>
      <c r="D4" s="42">
        <v>-60</v>
      </c>
      <c r="E4">
        <v>4</v>
      </c>
    </row>
    <row r="5" spans="1:5">
      <c r="A5" s="38">
        <v>4</v>
      </c>
      <c r="B5" s="40" t="s">
        <v>52</v>
      </c>
      <c r="C5" s="41" t="s">
        <v>53</v>
      </c>
      <c r="D5" s="42">
        <v>-45</v>
      </c>
      <c r="E5">
        <v>4</v>
      </c>
    </row>
    <row r="6" spans="1:5">
      <c r="A6" s="38">
        <v>5</v>
      </c>
      <c r="B6" s="40" t="s">
        <v>54</v>
      </c>
      <c r="C6" s="41" t="s">
        <v>53</v>
      </c>
      <c r="D6" s="42">
        <v>-45</v>
      </c>
      <c r="E6">
        <v>4</v>
      </c>
    </row>
    <row r="7" spans="1:5">
      <c r="A7" s="38">
        <v>6</v>
      </c>
      <c r="B7" s="40" t="s">
        <v>42</v>
      </c>
      <c r="C7" s="41" t="s">
        <v>44</v>
      </c>
      <c r="D7" s="42">
        <v>-10</v>
      </c>
      <c r="E7">
        <v>4</v>
      </c>
    </row>
    <row r="8" spans="1:5">
      <c r="A8" s="38">
        <v>9</v>
      </c>
      <c r="B8" s="40" t="s">
        <v>57</v>
      </c>
      <c r="C8" s="41" t="s">
        <v>98</v>
      </c>
      <c r="D8" s="42">
        <v>-30</v>
      </c>
      <c r="E8">
        <v>4</v>
      </c>
    </row>
    <row r="9" spans="1:4">
      <c r="A9" t="s">
        <v>99</v>
      </c>
      <c r="D9">
        <f>SUM(D2:D8)</f>
        <v>-270</v>
      </c>
    </row>
  </sheetData>
  <conditionalFormatting sqref="B2">
    <cfRule type="duplicateValues" dxfId="2" priority="1"/>
  </conditionalFormatting>
  <conditionalFormatting sqref="B3">
    <cfRule type="duplicateValues" dxfId="2" priority="7"/>
  </conditionalFormatting>
  <conditionalFormatting sqref="B4">
    <cfRule type="duplicateValues" dxfId="2" priority="6"/>
  </conditionalFormatting>
  <conditionalFormatting sqref="B6">
    <cfRule type="duplicateValues" dxfId="0" priority="4"/>
    <cfRule type="duplicateValues" dxfId="0" priority="5"/>
  </conditionalFormatting>
  <conditionalFormatting sqref="B7:B8">
    <cfRule type="duplicateValues" dxfId="0" priority="2"/>
    <cfRule type="duplicateValues" dxfId="0" priority="3"/>
  </conditionalFormatting>
  <conditionalFormatting sqref="B1 B9:B1048576">
    <cfRule type="duplicateValues" dxfId="0" priority="52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K10" sqref="K10"/>
    </sheetView>
  </sheetViews>
  <sheetFormatPr defaultColWidth="9" defaultRowHeight="16.5" outlineLevelRow="4" outlineLevelCol="5"/>
  <cols>
    <col min="1" max="1" width="7.25" style="35" customWidth="1"/>
    <col min="2" max="2" width="9" style="35"/>
    <col min="3" max="3" width="25.75" style="35" customWidth="1"/>
    <col min="4" max="4" width="9" style="35"/>
    <col min="5" max="5" width="35.25" customWidth="1"/>
  </cols>
  <sheetData>
    <row r="1" ht="20" customHeight="1" spans="1:6">
      <c r="A1" s="36" t="s">
        <v>1</v>
      </c>
      <c r="B1" s="36" t="s">
        <v>3</v>
      </c>
      <c r="C1" s="36" t="s">
        <v>96</v>
      </c>
      <c r="D1" s="36" t="s">
        <v>97</v>
      </c>
      <c r="E1" s="37" t="s">
        <v>100</v>
      </c>
      <c r="F1" s="37"/>
    </row>
    <row r="2" ht="57" customHeight="1" spans="1:6">
      <c r="A2" s="38">
        <v>1</v>
      </c>
      <c r="B2" s="39"/>
      <c r="C2" s="39"/>
      <c r="D2" s="39"/>
      <c r="E2" s="39"/>
      <c r="F2" s="39"/>
    </row>
    <row r="3" ht="57" customHeight="1" spans="1:6">
      <c r="A3" s="38">
        <v>2</v>
      </c>
      <c r="B3" s="39"/>
      <c r="C3" s="39"/>
      <c r="D3" s="39"/>
      <c r="E3" s="39"/>
      <c r="F3" s="39"/>
    </row>
    <row r="4" ht="57" customHeight="1" spans="1:6">
      <c r="A4" s="38">
        <v>3</v>
      </c>
      <c r="B4" s="39"/>
      <c r="C4" s="39"/>
      <c r="D4" s="39"/>
      <c r="E4" s="39"/>
      <c r="F4" s="39"/>
    </row>
    <row r="5" ht="26" customHeight="1" spans="1:4">
      <c r="A5" s="35" t="s">
        <v>99</v>
      </c>
      <c r="D5" s="35">
        <f>SUM(D2:D4)</f>
        <v>0</v>
      </c>
    </row>
  </sheetData>
  <mergeCells count="4">
    <mergeCell ref="E1:F1"/>
    <mergeCell ref="E2:F2"/>
    <mergeCell ref="E3:F3"/>
    <mergeCell ref="E4:F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57"/>
  <sheetViews>
    <sheetView workbookViewId="0">
      <selection activeCell="F36" sqref="F36:H36"/>
    </sheetView>
  </sheetViews>
  <sheetFormatPr defaultColWidth="9" defaultRowHeight="14.25"/>
  <cols>
    <col min="1" max="1" width="5.25" style="1" customWidth="1"/>
    <col min="2" max="2" width="9" style="2"/>
    <col min="3" max="3" width="7.75" style="2" customWidth="1"/>
    <col min="4" max="4" width="7.5" style="2" customWidth="1"/>
    <col min="5" max="5" width="8.375" style="2" customWidth="1"/>
    <col min="6" max="6" width="3.625" style="2" customWidth="1"/>
    <col min="7" max="8" width="2.5" style="2" customWidth="1"/>
    <col min="9" max="14" width="2.5" style="1" customWidth="1"/>
    <col min="15" max="15" width="3.125" style="1" customWidth="1"/>
    <col min="16" max="21" width="3.625" style="1" customWidth="1"/>
    <col min="22" max="36" width="3.125" style="1" customWidth="1"/>
    <col min="37" max="16384" width="9" style="1"/>
  </cols>
  <sheetData>
    <row r="1" s="1" customFormat="1" spans="2:8">
      <c r="B1" s="2"/>
      <c r="C1" s="2"/>
      <c r="D1" s="2"/>
      <c r="E1" s="2"/>
      <c r="F1" s="2"/>
      <c r="G1" s="2"/>
      <c r="H1" s="2"/>
    </row>
    <row r="2" s="1" customFormat="1" ht="18.75" spans="1:36">
      <c r="A2" s="3" t="s">
        <v>1</v>
      </c>
      <c r="B2" s="3" t="s">
        <v>3</v>
      </c>
      <c r="C2" s="4" t="s">
        <v>101</v>
      </c>
      <c r="D2" s="4" t="s">
        <v>102</v>
      </c>
      <c r="E2" s="4" t="s">
        <v>103</v>
      </c>
      <c r="F2" s="5">
        <v>2022.03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="1" customFormat="1" spans="1:36">
      <c r="A3" s="3"/>
      <c r="B3" s="3"/>
      <c r="C3" s="6"/>
      <c r="D3" s="6"/>
      <c r="E3" s="6"/>
      <c r="F3" s="7">
        <v>1</v>
      </c>
      <c r="G3" s="7">
        <v>2</v>
      </c>
      <c r="H3" s="7">
        <v>3</v>
      </c>
      <c r="I3" s="7">
        <v>4</v>
      </c>
      <c r="J3" s="7">
        <v>5</v>
      </c>
      <c r="K3" s="7">
        <v>6</v>
      </c>
      <c r="L3" s="7">
        <v>7</v>
      </c>
      <c r="M3" s="7">
        <v>8</v>
      </c>
      <c r="N3" s="7">
        <v>9</v>
      </c>
      <c r="O3" s="7">
        <v>10</v>
      </c>
      <c r="P3" s="7">
        <v>11</v>
      </c>
      <c r="Q3" s="7">
        <v>12</v>
      </c>
      <c r="R3" s="7">
        <v>13</v>
      </c>
      <c r="S3" s="7">
        <v>14</v>
      </c>
      <c r="T3" s="7">
        <v>15</v>
      </c>
      <c r="U3" s="7">
        <v>16</v>
      </c>
      <c r="V3" s="7">
        <v>17</v>
      </c>
      <c r="W3" s="7">
        <v>18</v>
      </c>
      <c r="X3" s="7">
        <v>19</v>
      </c>
      <c r="Y3" s="7">
        <v>20</v>
      </c>
      <c r="Z3" s="7">
        <v>21</v>
      </c>
      <c r="AA3" s="7">
        <v>22</v>
      </c>
      <c r="AB3" s="7">
        <v>23</v>
      </c>
      <c r="AC3" s="7">
        <v>24</v>
      </c>
      <c r="AD3" s="7">
        <v>25</v>
      </c>
      <c r="AE3" s="7">
        <v>26</v>
      </c>
      <c r="AF3" s="7">
        <v>27</v>
      </c>
      <c r="AG3" s="7">
        <v>28</v>
      </c>
      <c r="AH3" s="7">
        <v>29</v>
      </c>
      <c r="AI3" s="7">
        <v>30</v>
      </c>
      <c r="AJ3" s="7">
        <v>31</v>
      </c>
    </row>
    <row r="4" s="1" customFormat="1" spans="1:36">
      <c r="A4" s="3"/>
      <c r="B4" s="3"/>
      <c r="C4" s="8"/>
      <c r="D4" s="8"/>
      <c r="E4" s="8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</row>
    <row r="5" s="1" customFormat="1" ht="15" spans="1:36">
      <c r="A5" s="4">
        <v>1</v>
      </c>
      <c r="B5" s="10" t="s">
        <v>38</v>
      </c>
      <c r="C5" s="6"/>
      <c r="D5" s="4" t="s">
        <v>104</v>
      </c>
      <c r="E5" s="3" t="s">
        <v>105</v>
      </c>
      <c r="F5" s="11" t="s">
        <v>106</v>
      </c>
      <c r="G5" s="11" t="s">
        <v>106</v>
      </c>
      <c r="H5" s="11"/>
      <c r="I5" s="32"/>
      <c r="J5" s="32"/>
      <c r="K5" s="32"/>
      <c r="L5" s="32"/>
      <c r="M5" s="32"/>
      <c r="N5" s="32"/>
      <c r="O5" s="32"/>
      <c r="P5" s="32" t="s">
        <v>106</v>
      </c>
      <c r="Q5" s="32"/>
      <c r="R5" s="32" t="s">
        <v>106</v>
      </c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</row>
    <row r="6" s="1" customFormat="1" ht="15" spans="1:36">
      <c r="A6" s="8"/>
      <c r="B6" s="12"/>
      <c r="C6" s="6"/>
      <c r="D6" s="8"/>
      <c r="E6" s="3" t="s">
        <v>107</v>
      </c>
      <c r="F6" s="11" t="s">
        <v>106</v>
      </c>
      <c r="G6" s="11" t="s">
        <v>106</v>
      </c>
      <c r="H6" s="11"/>
      <c r="I6" s="32"/>
      <c r="J6" s="32"/>
      <c r="K6" s="32"/>
      <c r="L6" s="32"/>
      <c r="M6" s="32"/>
      <c r="N6" s="32"/>
      <c r="O6" s="32"/>
      <c r="P6" s="32" t="s">
        <v>106</v>
      </c>
      <c r="Q6" s="32"/>
      <c r="R6" s="32" t="s">
        <v>106</v>
      </c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</row>
    <row r="7" s="1" customFormat="1" ht="15" spans="1:36">
      <c r="A7" s="4">
        <v>2</v>
      </c>
      <c r="B7" s="10" t="s">
        <v>37</v>
      </c>
      <c r="C7" s="6"/>
      <c r="D7" s="4" t="s">
        <v>104</v>
      </c>
      <c r="E7" s="3" t="s">
        <v>105</v>
      </c>
      <c r="F7" s="11" t="s">
        <v>106</v>
      </c>
      <c r="G7" s="11" t="s">
        <v>106</v>
      </c>
      <c r="H7" s="11" t="s">
        <v>106</v>
      </c>
      <c r="I7" s="32" t="s">
        <v>106</v>
      </c>
      <c r="J7" s="16"/>
      <c r="K7" s="32" t="s">
        <v>106</v>
      </c>
      <c r="L7" s="32" t="s">
        <v>106</v>
      </c>
      <c r="M7" s="32" t="s">
        <v>106</v>
      </c>
      <c r="N7" s="32" t="s">
        <v>106</v>
      </c>
      <c r="O7" s="32" t="s">
        <v>106</v>
      </c>
      <c r="P7" s="32" t="s">
        <v>106</v>
      </c>
      <c r="Q7" s="32" t="s">
        <v>106</v>
      </c>
      <c r="R7" s="32" t="s">
        <v>106</v>
      </c>
      <c r="S7" s="32" t="s">
        <v>106</v>
      </c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</row>
    <row r="8" s="1" customFormat="1" ht="15" spans="1:36">
      <c r="A8" s="8"/>
      <c r="B8" s="12"/>
      <c r="C8" s="6"/>
      <c r="D8" s="8"/>
      <c r="E8" s="3" t="s">
        <v>107</v>
      </c>
      <c r="F8" s="11" t="s">
        <v>106</v>
      </c>
      <c r="G8" s="11" t="s">
        <v>106</v>
      </c>
      <c r="H8" s="11" t="s">
        <v>106</v>
      </c>
      <c r="I8" s="32" t="s">
        <v>106</v>
      </c>
      <c r="J8" s="16"/>
      <c r="K8" s="32" t="s">
        <v>106</v>
      </c>
      <c r="L8" s="32" t="s">
        <v>106</v>
      </c>
      <c r="M8" s="32" t="s">
        <v>106</v>
      </c>
      <c r="N8" s="32" t="s">
        <v>106</v>
      </c>
      <c r="O8" s="32" t="s">
        <v>106</v>
      </c>
      <c r="P8" s="32" t="s">
        <v>106</v>
      </c>
      <c r="Q8" s="32" t="s">
        <v>106</v>
      </c>
      <c r="R8" s="32" t="s">
        <v>106</v>
      </c>
      <c r="S8" s="32" t="s">
        <v>106</v>
      </c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</row>
    <row r="9" s="1" customFormat="1" ht="15" spans="1:36">
      <c r="A9" s="4">
        <v>3</v>
      </c>
      <c r="B9" s="10" t="s">
        <v>17</v>
      </c>
      <c r="C9" s="6"/>
      <c r="D9" s="4" t="s">
        <v>108</v>
      </c>
      <c r="E9" s="3" t="s">
        <v>105</v>
      </c>
      <c r="F9" s="11" t="s">
        <v>106</v>
      </c>
      <c r="G9" s="11" t="s">
        <v>106</v>
      </c>
      <c r="H9" s="11" t="s">
        <v>106</v>
      </c>
      <c r="I9" s="32" t="s">
        <v>106</v>
      </c>
      <c r="J9" s="16"/>
      <c r="K9" s="32" t="s">
        <v>106</v>
      </c>
      <c r="L9" s="32" t="s">
        <v>106</v>
      </c>
      <c r="M9" s="32" t="s">
        <v>106</v>
      </c>
      <c r="N9" s="32" t="s">
        <v>106</v>
      </c>
      <c r="O9" s="16"/>
      <c r="P9" s="32" t="s">
        <v>106</v>
      </c>
      <c r="Q9" s="32" t="s">
        <v>106</v>
      </c>
      <c r="R9" s="32" t="s">
        <v>106</v>
      </c>
      <c r="S9" s="32" t="s">
        <v>106</v>
      </c>
      <c r="T9" s="32" t="s">
        <v>106</v>
      </c>
      <c r="U9" s="32" t="s">
        <v>106</v>
      </c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</row>
    <row r="10" s="1" customFormat="1" ht="15" spans="1:36">
      <c r="A10" s="8"/>
      <c r="B10" s="12"/>
      <c r="C10" s="8"/>
      <c r="D10" s="8"/>
      <c r="E10" s="3" t="s">
        <v>107</v>
      </c>
      <c r="F10" s="11" t="s">
        <v>106</v>
      </c>
      <c r="G10" s="11" t="s">
        <v>106</v>
      </c>
      <c r="H10" s="11" t="s">
        <v>106</v>
      </c>
      <c r="I10" s="32" t="s">
        <v>106</v>
      </c>
      <c r="J10" s="16"/>
      <c r="K10" s="32" t="s">
        <v>106</v>
      </c>
      <c r="L10" s="32" t="s">
        <v>106</v>
      </c>
      <c r="M10" s="32" t="s">
        <v>106</v>
      </c>
      <c r="N10" s="32" t="s">
        <v>106</v>
      </c>
      <c r="O10" s="16"/>
      <c r="P10" s="32" t="s">
        <v>106</v>
      </c>
      <c r="Q10" s="32" t="s">
        <v>106</v>
      </c>
      <c r="R10" s="32" t="s">
        <v>106</v>
      </c>
      <c r="S10" s="32" t="s">
        <v>106</v>
      </c>
      <c r="T10" s="32" t="s">
        <v>106</v>
      </c>
      <c r="U10" s="32" t="s">
        <v>106</v>
      </c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</row>
    <row r="11" s="1" customFormat="1" ht="15" spans="1:36">
      <c r="A11" s="4">
        <v>4</v>
      </c>
      <c r="B11" s="13" t="s">
        <v>39</v>
      </c>
      <c r="C11" s="14"/>
      <c r="D11" s="15" t="s">
        <v>108</v>
      </c>
      <c r="E11" s="3" t="s">
        <v>105</v>
      </c>
      <c r="F11" s="11" t="s">
        <v>106</v>
      </c>
      <c r="G11" s="11" t="s">
        <v>106</v>
      </c>
      <c r="H11" s="16"/>
      <c r="I11" s="16"/>
      <c r="J11" s="16"/>
      <c r="K11" s="16"/>
      <c r="L11" s="16"/>
      <c r="M11" s="16"/>
      <c r="N11" s="16"/>
      <c r="O11" s="16"/>
      <c r="P11" s="32" t="s">
        <v>106</v>
      </c>
      <c r="Q11" s="16"/>
      <c r="R11" s="32" t="s">
        <v>106</v>
      </c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</row>
    <row r="12" s="1" customFormat="1" ht="15" spans="1:36">
      <c r="A12" s="8"/>
      <c r="B12" s="17"/>
      <c r="C12" s="14"/>
      <c r="D12" s="18"/>
      <c r="E12" s="3" t="s">
        <v>107</v>
      </c>
      <c r="F12" s="11" t="s">
        <v>106</v>
      </c>
      <c r="G12" s="11" t="s">
        <v>106</v>
      </c>
      <c r="H12" s="16"/>
      <c r="I12" s="16"/>
      <c r="J12" s="16"/>
      <c r="K12" s="16"/>
      <c r="L12" s="16"/>
      <c r="M12" s="16"/>
      <c r="N12" s="16"/>
      <c r="O12" s="16"/>
      <c r="P12" s="32" t="s">
        <v>106</v>
      </c>
      <c r="Q12" s="16"/>
      <c r="R12" s="32" t="s">
        <v>106</v>
      </c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</row>
    <row r="13" s="1" customFormat="1" ht="15" spans="1:36">
      <c r="A13" s="4">
        <v>5</v>
      </c>
      <c r="B13" s="19" t="s">
        <v>34</v>
      </c>
      <c r="C13" s="14"/>
      <c r="D13" s="15" t="s">
        <v>108</v>
      </c>
      <c r="E13" s="3" t="s">
        <v>105</v>
      </c>
      <c r="F13" s="11" t="s">
        <v>106</v>
      </c>
      <c r="G13" s="11" t="s">
        <v>106</v>
      </c>
      <c r="H13" s="20"/>
      <c r="I13" s="20"/>
      <c r="J13" s="20"/>
      <c r="K13" s="20"/>
      <c r="L13" s="20"/>
      <c r="M13" s="20"/>
      <c r="N13" s="20"/>
      <c r="O13" s="20"/>
      <c r="P13" s="32" t="s">
        <v>106</v>
      </c>
      <c r="Q13" s="16"/>
      <c r="R13" s="16"/>
      <c r="S13" s="32" t="s">
        <v>106</v>
      </c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</row>
    <row r="14" s="1" customFormat="1" ht="15" spans="1:36">
      <c r="A14" s="8"/>
      <c r="B14" s="21"/>
      <c r="C14" s="14"/>
      <c r="D14" s="18"/>
      <c r="E14" s="3" t="s">
        <v>107</v>
      </c>
      <c r="F14" s="11" t="s">
        <v>106</v>
      </c>
      <c r="G14" s="11" t="s">
        <v>106</v>
      </c>
      <c r="H14" s="20"/>
      <c r="I14" s="20"/>
      <c r="J14" s="20"/>
      <c r="K14" s="20"/>
      <c r="L14" s="20"/>
      <c r="M14" s="20"/>
      <c r="N14" s="20"/>
      <c r="O14" s="20"/>
      <c r="P14" s="32" t="s">
        <v>106</v>
      </c>
      <c r="Q14" s="16"/>
      <c r="R14" s="16"/>
      <c r="S14" s="32" t="s">
        <v>106</v>
      </c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</row>
    <row r="15" s="1" customFormat="1" ht="15" spans="1:36">
      <c r="A15" s="4">
        <v>6</v>
      </c>
      <c r="B15" s="19" t="s">
        <v>36</v>
      </c>
      <c r="C15" s="14"/>
      <c r="D15" s="15" t="s">
        <v>108</v>
      </c>
      <c r="E15" s="3" t="s">
        <v>105</v>
      </c>
      <c r="F15" s="11" t="s">
        <v>106</v>
      </c>
      <c r="G15" s="11" t="s">
        <v>106</v>
      </c>
      <c r="H15" s="20"/>
      <c r="I15" s="16"/>
      <c r="J15" s="16"/>
      <c r="K15" s="16"/>
      <c r="L15" s="16"/>
      <c r="M15" s="20"/>
      <c r="N15" s="16"/>
      <c r="O15" s="16"/>
      <c r="P15" s="32" t="s">
        <v>106</v>
      </c>
      <c r="Q15" s="32" t="s">
        <v>106</v>
      </c>
      <c r="R15" s="32" t="s">
        <v>106</v>
      </c>
      <c r="S15" s="32" t="s">
        <v>106</v>
      </c>
      <c r="T15" s="32" t="s">
        <v>106</v>
      </c>
      <c r="U15" s="32" t="s">
        <v>106</v>
      </c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</row>
    <row r="16" s="1" customFormat="1" ht="15" spans="1:36">
      <c r="A16" s="8"/>
      <c r="B16" s="21"/>
      <c r="C16" s="14"/>
      <c r="D16" s="18"/>
      <c r="E16" s="3" t="s">
        <v>107</v>
      </c>
      <c r="F16" s="11" t="s">
        <v>106</v>
      </c>
      <c r="G16" s="11" t="s">
        <v>106</v>
      </c>
      <c r="H16" s="20"/>
      <c r="I16" s="20"/>
      <c r="J16" s="20"/>
      <c r="K16" s="20"/>
      <c r="L16" s="20"/>
      <c r="M16" s="20"/>
      <c r="N16" s="20"/>
      <c r="O16" s="20"/>
      <c r="P16" s="32" t="s">
        <v>106</v>
      </c>
      <c r="Q16" s="32" t="s">
        <v>106</v>
      </c>
      <c r="R16" s="32" t="s">
        <v>106</v>
      </c>
      <c r="S16" s="32" t="s">
        <v>106</v>
      </c>
      <c r="T16" s="32" t="s">
        <v>106</v>
      </c>
      <c r="U16" s="32" t="s">
        <v>106</v>
      </c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</row>
    <row r="17" s="1" customFormat="1" ht="15" spans="1:36">
      <c r="A17" s="4">
        <v>7</v>
      </c>
      <c r="B17" s="19" t="s">
        <v>42</v>
      </c>
      <c r="C17" s="14"/>
      <c r="D17" s="15" t="s">
        <v>108</v>
      </c>
      <c r="E17" s="3" t="s">
        <v>105</v>
      </c>
      <c r="F17" s="11" t="s">
        <v>106</v>
      </c>
      <c r="G17" s="11" t="s">
        <v>106</v>
      </c>
      <c r="H17" s="20"/>
      <c r="I17" s="20"/>
      <c r="J17" s="20"/>
      <c r="K17" s="20"/>
      <c r="L17" s="20"/>
      <c r="M17" s="20"/>
      <c r="N17" s="20"/>
      <c r="O17" s="20"/>
      <c r="P17" s="32" t="s">
        <v>106</v>
      </c>
      <c r="Q17" s="20"/>
      <c r="R17" s="32" t="s">
        <v>106</v>
      </c>
      <c r="S17" s="32" t="s">
        <v>106</v>
      </c>
      <c r="T17" s="32" t="s">
        <v>106</v>
      </c>
      <c r="U17" s="32" t="s">
        <v>106</v>
      </c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</row>
    <row r="18" s="1" customFormat="1" ht="15" spans="1:36">
      <c r="A18" s="8"/>
      <c r="B18" s="22"/>
      <c r="C18" s="14"/>
      <c r="D18" s="23"/>
      <c r="E18" s="4" t="s">
        <v>107</v>
      </c>
      <c r="F18" s="11" t="s">
        <v>106</v>
      </c>
      <c r="G18" s="11" t="s">
        <v>106</v>
      </c>
      <c r="H18" s="20"/>
      <c r="I18" s="20"/>
      <c r="J18" s="20"/>
      <c r="K18" s="20"/>
      <c r="L18" s="20"/>
      <c r="M18" s="20"/>
      <c r="N18" s="20"/>
      <c r="O18" s="20"/>
      <c r="P18" s="32" t="s">
        <v>106</v>
      </c>
      <c r="Q18" s="20"/>
      <c r="R18" s="32" t="s">
        <v>106</v>
      </c>
      <c r="S18" s="32" t="s">
        <v>106</v>
      </c>
      <c r="T18" s="32" t="s">
        <v>106</v>
      </c>
      <c r="U18" s="32" t="s">
        <v>106</v>
      </c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</row>
    <row r="19" s="1" customFormat="1" ht="13" customHeight="1" spans="1:36">
      <c r="A19" s="4">
        <v>8</v>
      </c>
      <c r="B19" s="14"/>
      <c r="C19" s="24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7"/>
    </row>
    <row r="20" s="1" customFormat="1" hidden="1" spans="1:8">
      <c r="A20" s="8"/>
      <c r="B20" s="2"/>
      <c r="C20" s="2"/>
      <c r="D20" s="2"/>
      <c r="E20" s="2"/>
      <c r="F20" s="2"/>
      <c r="G20" s="2"/>
      <c r="H20" s="2"/>
    </row>
    <row r="21" s="1" customFormat="1" spans="1:8">
      <c r="A21" s="26"/>
      <c r="B21" s="2"/>
      <c r="C21" s="2"/>
      <c r="D21" s="2"/>
      <c r="E21" s="2"/>
      <c r="F21" s="2"/>
      <c r="G21" s="2"/>
      <c r="H21" s="2"/>
    </row>
    <row r="22" s="1" customFormat="1" spans="1:8">
      <c r="A22" s="26"/>
      <c r="B22" s="2"/>
      <c r="C22" s="2"/>
      <c r="D22" s="2"/>
      <c r="E22" s="2"/>
      <c r="F22" s="2"/>
      <c r="G22" s="2"/>
      <c r="H22" s="2"/>
    </row>
    <row r="23" s="1" customFormat="1" spans="1:8">
      <c r="A23" s="26"/>
      <c r="B23" s="2"/>
      <c r="C23" s="2"/>
      <c r="D23" s="2"/>
      <c r="E23" s="2"/>
      <c r="F23" s="2"/>
      <c r="G23" s="2"/>
      <c r="H23" s="2"/>
    </row>
    <row r="24" s="1" customFormat="1" spans="1:8">
      <c r="A24" s="26"/>
      <c r="B24" s="2"/>
      <c r="C24" s="2"/>
      <c r="D24" s="2"/>
      <c r="E24" s="2"/>
      <c r="F24" s="2"/>
      <c r="G24" s="2"/>
      <c r="H24" s="2"/>
    </row>
    <row r="25" s="1" customFormat="1" spans="2:8">
      <c r="B25" s="14" t="s">
        <v>1</v>
      </c>
      <c r="C25" s="14" t="s">
        <v>67</v>
      </c>
      <c r="D25" s="14" t="s">
        <v>109</v>
      </c>
      <c r="E25" s="14" t="s">
        <v>110</v>
      </c>
      <c r="F25" s="24" t="s">
        <v>111</v>
      </c>
      <c r="G25" s="25"/>
      <c r="H25" s="27"/>
    </row>
    <row r="26" s="1" customFormat="1" spans="2:8">
      <c r="B26" s="14">
        <v>1</v>
      </c>
      <c r="C26" s="28">
        <v>1</v>
      </c>
      <c r="D26" s="28">
        <v>7</v>
      </c>
      <c r="E26" s="28">
        <v>1</v>
      </c>
      <c r="F26" s="29">
        <f t="shared" ref="F26:F41" si="0">E26*200</f>
        <v>200</v>
      </c>
      <c r="G26" s="30"/>
      <c r="H26" s="31"/>
    </row>
    <row r="27" s="1" customFormat="1" spans="2:8">
      <c r="B27" s="14">
        <v>2</v>
      </c>
      <c r="C27" s="28">
        <v>2</v>
      </c>
      <c r="D27" s="28">
        <v>7</v>
      </c>
      <c r="E27" s="28">
        <v>1</v>
      </c>
      <c r="F27" s="29">
        <f t="shared" si="0"/>
        <v>200</v>
      </c>
      <c r="G27" s="30"/>
      <c r="H27" s="31"/>
    </row>
    <row r="28" s="1" customFormat="1" spans="2:8">
      <c r="B28" s="14">
        <v>3</v>
      </c>
      <c r="C28" s="28">
        <v>3</v>
      </c>
      <c r="D28" s="28">
        <v>2</v>
      </c>
      <c r="E28" s="28">
        <v>0</v>
      </c>
      <c r="F28" s="29">
        <f t="shared" si="0"/>
        <v>0</v>
      </c>
      <c r="G28" s="30"/>
      <c r="H28" s="31"/>
    </row>
    <row r="29" s="1" customFormat="1" spans="2:8">
      <c r="B29" s="14">
        <v>4</v>
      </c>
      <c r="C29" s="28">
        <v>4</v>
      </c>
      <c r="D29" s="28">
        <v>2</v>
      </c>
      <c r="E29" s="28">
        <v>0</v>
      </c>
      <c r="F29" s="29">
        <f t="shared" si="0"/>
        <v>0</v>
      </c>
      <c r="G29" s="30"/>
      <c r="H29" s="31"/>
    </row>
    <row r="30" s="1" customFormat="1" spans="2:8">
      <c r="B30" s="14">
        <v>5</v>
      </c>
      <c r="C30" s="28">
        <v>5</v>
      </c>
      <c r="D30" s="28">
        <v>0</v>
      </c>
      <c r="E30" s="28">
        <v>0</v>
      </c>
      <c r="F30" s="29">
        <f t="shared" si="0"/>
        <v>0</v>
      </c>
      <c r="G30" s="30"/>
      <c r="H30" s="31"/>
    </row>
    <row r="31" s="1" customFormat="1" spans="2:8">
      <c r="B31" s="14">
        <v>6</v>
      </c>
      <c r="C31" s="28">
        <v>6</v>
      </c>
      <c r="D31" s="28">
        <v>2</v>
      </c>
      <c r="E31" s="28">
        <v>0</v>
      </c>
      <c r="F31" s="29">
        <f t="shared" si="0"/>
        <v>0</v>
      </c>
      <c r="G31" s="30"/>
      <c r="H31" s="31"/>
    </row>
    <row r="32" s="1" customFormat="1" spans="2:8">
      <c r="B32" s="14">
        <v>7</v>
      </c>
      <c r="C32" s="28">
        <v>7</v>
      </c>
      <c r="D32" s="28">
        <v>2</v>
      </c>
      <c r="E32" s="28">
        <v>0</v>
      </c>
      <c r="F32" s="29">
        <f t="shared" si="0"/>
        <v>0</v>
      </c>
      <c r="G32" s="30"/>
      <c r="H32" s="31"/>
    </row>
    <row r="33" s="1" customFormat="1" spans="2:8">
      <c r="B33" s="14">
        <v>8</v>
      </c>
      <c r="C33" s="28">
        <v>8</v>
      </c>
      <c r="D33" s="28">
        <v>2</v>
      </c>
      <c r="E33" s="28">
        <v>0</v>
      </c>
      <c r="F33" s="29">
        <f t="shared" si="0"/>
        <v>0</v>
      </c>
      <c r="G33" s="30"/>
      <c r="H33" s="31"/>
    </row>
    <row r="34" s="1" customFormat="1" spans="2:8">
      <c r="B34" s="14">
        <v>9</v>
      </c>
      <c r="C34" s="28">
        <v>9</v>
      </c>
      <c r="D34" s="28">
        <v>2</v>
      </c>
      <c r="E34" s="28">
        <v>0</v>
      </c>
      <c r="F34" s="29">
        <f t="shared" si="0"/>
        <v>0</v>
      </c>
      <c r="G34" s="30"/>
      <c r="H34" s="31"/>
    </row>
    <row r="35" s="1" customFormat="1" spans="2:8">
      <c r="B35" s="14">
        <v>10</v>
      </c>
      <c r="C35" s="28">
        <v>10</v>
      </c>
      <c r="D35" s="28">
        <v>1</v>
      </c>
      <c r="E35" s="28">
        <v>0</v>
      </c>
      <c r="F35" s="29">
        <f t="shared" si="0"/>
        <v>0</v>
      </c>
      <c r="G35" s="30"/>
      <c r="H35" s="31"/>
    </row>
    <row r="36" s="1" customFormat="1" spans="2:8">
      <c r="B36" s="14">
        <v>11</v>
      </c>
      <c r="C36" s="28">
        <v>11</v>
      </c>
      <c r="D36" s="28">
        <v>7</v>
      </c>
      <c r="E36" s="28">
        <v>1</v>
      </c>
      <c r="F36" s="29">
        <f t="shared" si="0"/>
        <v>200</v>
      </c>
      <c r="G36" s="30"/>
      <c r="H36" s="31"/>
    </row>
    <row r="37" s="1" customFormat="1" spans="2:8">
      <c r="B37" s="14">
        <v>12</v>
      </c>
      <c r="C37" s="28">
        <v>12</v>
      </c>
      <c r="D37" s="28">
        <v>3</v>
      </c>
      <c r="E37" s="28">
        <v>0</v>
      </c>
      <c r="F37" s="29">
        <f t="shared" si="0"/>
        <v>0</v>
      </c>
      <c r="G37" s="30"/>
      <c r="H37" s="31"/>
    </row>
    <row r="38" s="1" customFormat="1" spans="2:8">
      <c r="B38" s="14">
        <v>13</v>
      </c>
      <c r="C38" s="28">
        <v>13</v>
      </c>
      <c r="D38" s="28">
        <v>6</v>
      </c>
      <c r="E38" s="28">
        <v>1</v>
      </c>
      <c r="F38" s="29">
        <f t="shared" si="0"/>
        <v>200</v>
      </c>
      <c r="G38" s="30"/>
      <c r="H38" s="31"/>
    </row>
    <row r="39" s="1" customFormat="1" spans="2:8">
      <c r="B39" s="14">
        <v>14</v>
      </c>
      <c r="C39" s="28">
        <v>14</v>
      </c>
      <c r="D39" s="28">
        <v>6</v>
      </c>
      <c r="E39" s="28">
        <v>1</v>
      </c>
      <c r="F39" s="29">
        <f t="shared" si="0"/>
        <v>200</v>
      </c>
      <c r="G39" s="30"/>
      <c r="H39" s="31"/>
    </row>
    <row r="40" s="1" customFormat="1" spans="2:8">
      <c r="B40" s="14">
        <v>15</v>
      </c>
      <c r="C40" s="28">
        <v>15</v>
      </c>
      <c r="D40" s="28">
        <v>3</v>
      </c>
      <c r="E40" s="28">
        <v>0</v>
      </c>
      <c r="F40" s="29">
        <f t="shared" si="0"/>
        <v>0</v>
      </c>
      <c r="G40" s="30"/>
      <c r="H40" s="31"/>
    </row>
    <row r="41" s="1" customFormat="1" spans="2:8">
      <c r="B41" s="14">
        <v>16</v>
      </c>
      <c r="C41" s="28">
        <v>16</v>
      </c>
      <c r="D41" s="28">
        <v>3</v>
      </c>
      <c r="E41" s="28">
        <v>0</v>
      </c>
      <c r="F41" s="29">
        <f t="shared" si="0"/>
        <v>0</v>
      </c>
      <c r="G41" s="30"/>
      <c r="H41" s="31"/>
    </row>
    <row r="42" s="1" customFormat="1" spans="2:8">
      <c r="B42" s="14">
        <v>17</v>
      </c>
      <c r="C42" s="28" t="s">
        <v>99</v>
      </c>
      <c r="D42" s="28"/>
      <c r="E42" s="28"/>
      <c r="F42" s="29">
        <f>SUM(F26:F41)</f>
        <v>1000</v>
      </c>
      <c r="G42" s="30"/>
      <c r="H42" s="31"/>
    </row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</sheetData>
  <mergeCells count="79">
    <mergeCell ref="F2:AJ2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F34:H34"/>
    <mergeCell ref="F35:H35"/>
    <mergeCell ref="F36:H36"/>
    <mergeCell ref="F37:H37"/>
    <mergeCell ref="F38:H38"/>
    <mergeCell ref="F39:H39"/>
    <mergeCell ref="F40:H40"/>
    <mergeCell ref="F41:H41"/>
    <mergeCell ref="F42:H42"/>
    <mergeCell ref="A2:A4"/>
    <mergeCell ref="A5:A6"/>
    <mergeCell ref="A7:A8"/>
    <mergeCell ref="A9:A10"/>
    <mergeCell ref="A11:A12"/>
    <mergeCell ref="A13:A14"/>
    <mergeCell ref="A15:A16"/>
    <mergeCell ref="A17:A18"/>
    <mergeCell ref="A19:A20"/>
    <mergeCell ref="B2:B4"/>
    <mergeCell ref="B5:B6"/>
    <mergeCell ref="B7:B8"/>
    <mergeCell ref="B9:B10"/>
    <mergeCell ref="B11:B12"/>
    <mergeCell ref="B13:B14"/>
    <mergeCell ref="B15:B16"/>
    <mergeCell ref="B17:B18"/>
    <mergeCell ref="C2:C4"/>
    <mergeCell ref="C5:C10"/>
    <mergeCell ref="C11:C18"/>
    <mergeCell ref="D2:D4"/>
    <mergeCell ref="D5:D6"/>
    <mergeCell ref="D7:D8"/>
    <mergeCell ref="D9:D10"/>
    <mergeCell ref="D11:D12"/>
    <mergeCell ref="D13:D14"/>
    <mergeCell ref="D15:D16"/>
    <mergeCell ref="D17:D18"/>
    <mergeCell ref="E2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$1:A$1048576"/>
    </sheetView>
  </sheetViews>
  <sheetFormatPr defaultColWidth="9" defaultRowHeight="13.5"/>
  <sheetData>
    <row r="1" spans="1:1">
      <c r="A1">
        <v>1</v>
      </c>
    </row>
    <row r="2" spans="1:1">
      <c r="A2">
        <v>3.5</v>
      </c>
    </row>
    <row r="3" spans="1:1">
      <c r="A3">
        <v>1.5</v>
      </c>
    </row>
    <row r="4" spans="1:1">
      <c r="A4">
        <v>2</v>
      </c>
    </row>
    <row r="5" spans="1:1">
      <c r="A5">
        <v>4</v>
      </c>
    </row>
    <row r="6" spans="1:1">
      <c r="A6">
        <v>1</v>
      </c>
    </row>
    <row r="7" spans="1:1">
      <c r="A7">
        <v>3.5</v>
      </c>
    </row>
    <row r="8" spans="1:1">
      <c r="A8">
        <v>3.5</v>
      </c>
    </row>
    <row r="9" spans="1:1">
      <c r="A9">
        <v>3</v>
      </c>
    </row>
    <row r="10" spans="1:1">
      <c r="A10">
        <v>3.5</v>
      </c>
    </row>
    <row r="11" spans="1:1">
      <c r="A11">
        <v>5</v>
      </c>
    </row>
    <row r="12" spans="1:1">
      <c r="A12">
        <v>4</v>
      </c>
    </row>
    <row r="13" spans="1:1">
      <c r="A13">
        <v>4</v>
      </c>
    </row>
    <row r="14" spans="1:1">
      <c r="A14">
        <v>4</v>
      </c>
    </row>
    <row r="15" spans="1:1">
      <c r="A15">
        <v>0.5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9">
    <comment s:ref="F5" rgbClr="97C7B8"/>
    <comment s:ref="G5" rgbClr="97C7B8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劳务费数值</vt:lpstr>
      <vt:lpstr>劳务费</vt:lpstr>
      <vt:lpstr>考勤</vt:lpstr>
      <vt:lpstr>其他</vt:lpstr>
      <vt:lpstr>车间扣款</vt:lpstr>
      <vt:lpstr>车补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WuYanxia</cp:lastModifiedBy>
  <dcterms:created xsi:type="dcterms:W3CDTF">2006-09-13T11:21:00Z</dcterms:created>
  <dcterms:modified xsi:type="dcterms:W3CDTF">2022-05-27T01:32:05Z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2052-11.1.0.11744</vt:lpwstr>
  </property>
  <property fmtid="{D5CDD505-2E9C-101B-9397-08002B2CF9AE}" pid="4" name="KSOReadingLayout">
    <vt:bool>true</vt:bool>
  </property>
  <property fmtid="{D5CDD505-2E9C-101B-9397-08002B2CF9AE}" pid="5" name="ICV">
    <vt:lpwstr>5AA5F4527FAD437B988E8EFD95256354</vt:lpwstr>
  </property>
  <property fmtid="{D5CDD505-2E9C-101B-9397-08002B2CF9AE}" pid="6" name="commondata">
    <vt:lpwstr>eyJoZGlkIjoiOTNlNzI1Y2Q5NTc4ZWZmNDcyMTgzMzg5MGQ3ZjAzMDMifQ==</vt:lpwstr>
  </property>
</Properties>
</file>