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劳务费数值" sheetId="9" r:id="rId1"/>
    <sheet name="劳务费" sheetId="7" r:id="rId2"/>
    <sheet name="考勤" sheetId="6" r:id="rId3"/>
    <sheet name="其他" sheetId="4" r:id="rId4"/>
    <sheet name="分类" sheetId="8" r:id="rId5"/>
  </sheets>
  <externalReferences>
    <externalReference r:id="rId6"/>
    <externalReference r:id="rId7"/>
    <externalReference r:id="rId8"/>
    <externalReference r:id="rId9"/>
  </externalReferences>
  <definedNames>
    <definedName name="_xlnm._FilterDatabase" localSheetId="1" hidden="1">劳务费!$A$2:$P$24</definedName>
    <definedName name="_xlnm._FilterDatabase" localSheetId="2" hidden="1">考勤!$4:$88</definedName>
    <definedName name="_xlnm.Print_Titles" localSheetId="2">考勤!$3:$4</definedName>
  </definedNames>
  <calcPr calcId="144525"/>
</workbook>
</file>

<file path=xl/sharedStrings.xml><?xml version="1.0" encoding="utf-8"?>
<sst xmlns="http://schemas.openxmlformats.org/spreadsheetml/2006/main" count="519" uniqueCount="86">
  <si>
    <t>众智鑫成04月劳务费</t>
  </si>
  <si>
    <t>序号</t>
  </si>
  <si>
    <t>车间</t>
  </si>
  <si>
    <t>姓名</t>
  </si>
  <si>
    <t>入职时间</t>
  </si>
  <si>
    <t>出勤天数</t>
  </si>
  <si>
    <t>总工时</t>
  </si>
  <si>
    <t>单价</t>
  </si>
  <si>
    <t>试用期工时</t>
  </si>
  <si>
    <t>盘点工时</t>
  </si>
  <si>
    <t>其他</t>
  </si>
  <si>
    <t>车间扣款</t>
  </si>
  <si>
    <t>工资</t>
  </si>
  <si>
    <t>饭补</t>
  </si>
  <si>
    <t>工资合计</t>
  </si>
  <si>
    <t>备注</t>
  </si>
  <si>
    <t>底座模块化组装工序</t>
  </si>
  <si>
    <t>刘建海</t>
  </si>
  <si>
    <t>4月13日迟到</t>
  </si>
  <si>
    <t>孙玉博</t>
  </si>
  <si>
    <t>全额薪资（扣一套夏季工服）已退回、4月13日迟到</t>
  </si>
  <si>
    <t>张世广</t>
  </si>
  <si>
    <t/>
  </si>
  <si>
    <t>后视镜组装工序</t>
  </si>
  <si>
    <t>王彦华</t>
  </si>
  <si>
    <t>零部件扔垃圾桶</t>
  </si>
  <si>
    <t>赵斌</t>
  </si>
  <si>
    <t>全额薪资（扣一套秋季工服、1套夏季工服）已退回</t>
  </si>
  <si>
    <t>周颖新</t>
  </si>
  <si>
    <t>全额薪资（扣一套夏季工服）已退回</t>
  </si>
  <si>
    <t>注塑工序</t>
  </si>
  <si>
    <t>刘晶</t>
  </si>
  <si>
    <t>林丽香</t>
  </si>
  <si>
    <t>张春玲</t>
  </si>
  <si>
    <t>座椅总装工序</t>
  </si>
  <si>
    <t>许加信</t>
  </si>
  <si>
    <t>徐桂香</t>
  </si>
  <si>
    <t>高恩浩</t>
  </si>
  <si>
    <t>姜亚玲</t>
  </si>
  <si>
    <t>发泡工序</t>
  </si>
  <si>
    <t>滕秀丽</t>
  </si>
  <si>
    <t>2022年3月</t>
  </si>
  <si>
    <t>阚文艳</t>
  </si>
  <si>
    <t>喷涂工序</t>
  </si>
  <si>
    <t>刘家广</t>
  </si>
  <si>
    <t>杨铎旗</t>
  </si>
  <si>
    <t>康庆坤</t>
  </si>
  <si>
    <t>滕令伟</t>
  </si>
  <si>
    <t>全额薪资（扣一套秋季工服）已退回</t>
  </si>
  <si>
    <t>合计：</t>
  </si>
  <si>
    <t>开票数</t>
  </si>
  <si>
    <t>说明：3天试用期工资为15/小时，转正之后18元/小时，整理现场、盘点等工时按照80%计算，饭补5元/天；</t>
  </si>
  <si>
    <t>河北光华荣昌汽车部件有限公司</t>
  </si>
  <si>
    <t>总装厂座椅车间</t>
  </si>
  <si>
    <t>应出勤天数：</t>
  </si>
  <si>
    <t>日期</t>
  </si>
  <si>
    <t>班组</t>
  </si>
  <si>
    <t>时间</t>
  </si>
  <si>
    <t>餐补出勤</t>
  </si>
  <si>
    <t>正常出勤时长</t>
  </si>
  <si>
    <t>加班（小时）</t>
  </si>
  <si>
    <t>计薪
工时</t>
  </si>
  <si>
    <t>本人签字</t>
  </si>
  <si>
    <t>二</t>
  </si>
  <si>
    <t>三</t>
  </si>
  <si>
    <t>四</t>
  </si>
  <si>
    <t>五</t>
  </si>
  <si>
    <t>六</t>
  </si>
  <si>
    <t>日</t>
  </si>
  <si>
    <t>一</t>
  </si>
  <si>
    <t>平时
加班</t>
  </si>
  <si>
    <t>周末
加班</t>
  </si>
  <si>
    <t>上午</t>
  </si>
  <si>
    <t>放</t>
  </si>
  <si>
    <t>下午</t>
  </si>
  <si>
    <t>离</t>
  </si>
  <si>
    <t>加班</t>
  </si>
  <si>
    <t>假</t>
  </si>
  <si>
    <t>疫情</t>
  </si>
  <si>
    <t>疫</t>
  </si>
  <si>
    <t>事</t>
  </si>
  <si>
    <t>旷</t>
  </si>
  <si>
    <t>迟到</t>
  </si>
  <si>
    <t>休</t>
  </si>
  <si>
    <t>异常情况</t>
  </si>
  <si>
    <t>扣款金额</t>
  </si>
</sst>
</file>

<file path=xl/styles.xml><?xml version="1.0" encoding="utf-8"?>
<styleSheet xmlns="http://schemas.openxmlformats.org/spreadsheetml/2006/main">
  <numFmts count="14">
    <numFmt numFmtId="44" formatCode="_ &quot;￥&quot;* #,##0.00_ ;_ &quot;￥&quot;* \-#,##0.00_ ;_ &quot;￥&quot;* &quot;-&quot;??_ ;_ @_ "/>
    <numFmt numFmtId="176" formatCode="0.0_ "/>
    <numFmt numFmtId="42" formatCode="_ &quot;￥&quot;* #,##0_ ;_ &quot;￥&quot;* \-#,##0_ ;_ &quot;￥&quot;* &quot;-&quot;_ ;_ @_ "/>
    <numFmt numFmtId="41" formatCode="_ * #,##0_ ;_ * \-#,##0_ ;_ * &quot;-&quot;_ ;_ @_ "/>
    <numFmt numFmtId="177" formatCode="dd"/>
    <numFmt numFmtId="178" formatCode="General&quot;月&quot;"/>
    <numFmt numFmtId="43" formatCode="_ * #,##0.00_ ;_ * \-#,##0.00_ ;_ * &quot;-&quot;??_ ;_ @_ "/>
    <numFmt numFmtId="179" formatCode="yyyy\-mm\-dd;@"/>
    <numFmt numFmtId="180" formatCode="aaa"/>
    <numFmt numFmtId="181" formatCode="#,##0.0_ "/>
    <numFmt numFmtId="182" formatCode="0.00_ "/>
    <numFmt numFmtId="183" formatCode="General&quot;年&quot;"/>
    <numFmt numFmtId="184" formatCode="0.0"/>
    <numFmt numFmtId="185" formatCode="yyyy/m/d;@"/>
  </numFmts>
  <fonts count="44">
    <font>
      <sz val="11"/>
      <color theme="1"/>
      <name val="宋体"/>
      <charset val="134"/>
      <scheme val="minor"/>
    </font>
    <font>
      <sz val="10"/>
      <color theme="1"/>
      <name val="宋体"/>
      <charset val="134"/>
      <scheme val="minor"/>
    </font>
    <font>
      <sz val="9"/>
      <color indexed="8"/>
      <name val="宋体"/>
      <charset val="134"/>
    </font>
    <font>
      <sz val="10"/>
      <color theme="1"/>
      <name val="微软雅黑"/>
      <charset val="134"/>
    </font>
    <font>
      <sz val="10"/>
      <color theme="1"/>
      <name val="宋体"/>
      <charset val="134"/>
    </font>
    <font>
      <sz val="10"/>
      <name val="宋体"/>
      <charset val="134"/>
    </font>
    <font>
      <sz val="9"/>
      <color theme="1"/>
      <name val="宋体"/>
      <charset val="134"/>
    </font>
    <font>
      <b/>
      <sz val="14"/>
      <color indexed="8"/>
      <name val="微软雅黑"/>
      <charset val="134"/>
    </font>
    <font>
      <b/>
      <sz val="10"/>
      <color indexed="8"/>
      <name val="微软雅黑"/>
      <charset val="134"/>
    </font>
    <font>
      <sz val="10"/>
      <color indexed="8"/>
      <name val="宋体"/>
      <charset val="134"/>
    </font>
    <font>
      <sz val="11"/>
      <color indexed="8"/>
      <name val="微软雅黑"/>
      <charset val="134"/>
    </font>
    <font>
      <sz val="11"/>
      <color indexed="8"/>
      <name val="宋体"/>
      <charset val="134"/>
    </font>
    <font>
      <sz val="10"/>
      <color indexed="8"/>
      <name val="微软雅黑"/>
      <charset val="134"/>
    </font>
    <font>
      <sz val="8"/>
      <color indexed="8"/>
      <name val="微软雅黑"/>
      <charset val="134"/>
    </font>
    <font>
      <sz val="8"/>
      <color indexed="8"/>
      <name val="宋体"/>
      <charset val="134"/>
    </font>
    <font>
      <b/>
      <sz val="10"/>
      <color indexed="8"/>
      <name val="宋体"/>
      <charset val="134"/>
    </font>
    <font>
      <sz val="10"/>
      <color indexed="8"/>
      <name val="仿宋"/>
      <charset val="134"/>
    </font>
    <font>
      <b/>
      <sz val="11"/>
      <color indexed="8"/>
      <name val="宋体"/>
      <charset val="134"/>
      <scheme val="minor"/>
    </font>
    <font>
      <sz val="9"/>
      <color indexed="8"/>
      <name val="微软雅黑"/>
      <charset val="134"/>
    </font>
    <font>
      <sz val="9"/>
      <color theme="0" tint="-0.15"/>
      <name val="宋体"/>
      <charset val="134"/>
    </font>
    <font>
      <b/>
      <sz val="10"/>
      <color theme="0"/>
      <name val="微软雅黑"/>
      <charset val="134"/>
    </font>
    <font>
      <b/>
      <sz val="10"/>
      <color theme="1"/>
      <name val="微软雅黑"/>
      <charset val="134"/>
    </font>
    <font>
      <b/>
      <sz val="10"/>
      <color theme="1"/>
      <name val="宋体"/>
      <charset val="134"/>
      <scheme val="minor"/>
    </font>
    <font>
      <b/>
      <sz val="9"/>
      <color theme="1"/>
      <name val="宋体"/>
      <charset val="134"/>
      <scheme val="minor"/>
    </font>
    <font>
      <sz val="11"/>
      <color theme="1"/>
      <name val="微软雅黑"/>
      <charset val="134"/>
    </font>
    <font>
      <sz val="11"/>
      <color theme="1"/>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0061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7">
    <fill>
      <patternFill patternType="none"/>
    </fill>
    <fill>
      <patternFill patternType="gray125"/>
    </fill>
    <fill>
      <patternFill patternType="solid">
        <fgColor theme="0"/>
        <bgColor indexed="64"/>
      </patternFill>
    </fill>
    <fill>
      <patternFill patternType="solid">
        <fgColor rgb="FFDFE0E5"/>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7"/>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10" borderId="0" applyNumberFormat="0" applyBorder="0" applyAlignment="0" applyProtection="0">
      <alignment vertical="center"/>
    </xf>
    <xf numFmtId="0" fontId="26"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3" borderId="0" applyNumberFormat="0" applyBorder="0" applyAlignment="0" applyProtection="0">
      <alignment vertical="center"/>
    </xf>
    <xf numFmtId="0" fontId="30" fillId="15" borderId="0" applyNumberFormat="0" applyBorder="0" applyAlignment="0" applyProtection="0">
      <alignment vertical="center"/>
    </xf>
    <xf numFmtId="43" fontId="0" fillId="0" borderId="0" applyFont="0" applyFill="0" applyBorder="0" applyAlignment="0" applyProtection="0">
      <alignment vertical="center"/>
    </xf>
    <xf numFmtId="0" fontId="27" fillId="19"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1" borderId="7" applyNumberFormat="0" applyFont="0" applyAlignment="0" applyProtection="0">
      <alignment vertical="center"/>
    </xf>
    <xf numFmtId="0" fontId="27" fillId="22"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1" fillId="0" borderId="6" applyNumberFormat="0" applyFill="0" applyAlignment="0" applyProtection="0">
      <alignment vertical="center"/>
    </xf>
    <xf numFmtId="0" fontId="37" fillId="0" borderId="6" applyNumberFormat="0" applyFill="0" applyAlignment="0" applyProtection="0">
      <alignment vertical="center"/>
    </xf>
    <xf numFmtId="0" fontId="27" fillId="12" borderId="0" applyNumberFormat="0" applyBorder="0" applyAlignment="0" applyProtection="0">
      <alignment vertical="center"/>
    </xf>
    <xf numFmtId="0" fontId="33" fillId="0" borderId="8" applyNumberFormat="0" applyFill="0" applyAlignment="0" applyProtection="0">
      <alignment vertical="center"/>
    </xf>
    <xf numFmtId="0" fontId="27" fillId="28" borderId="0" applyNumberFormat="0" applyBorder="0" applyAlignment="0" applyProtection="0">
      <alignment vertical="center"/>
    </xf>
    <xf numFmtId="0" fontId="39" fillId="30" borderId="9" applyNumberFormat="0" applyAlignment="0" applyProtection="0">
      <alignment vertical="center"/>
    </xf>
    <xf numFmtId="0" fontId="41" fillId="30" borderId="5" applyNumberFormat="0" applyAlignment="0" applyProtection="0">
      <alignment vertical="center"/>
    </xf>
    <xf numFmtId="0" fontId="42" fillId="31" borderId="11" applyNumberFormat="0" applyAlignment="0" applyProtection="0">
      <alignment vertical="center"/>
    </xf>
    <xf numFmtId="0" fontId="25" fillId="33" borderId="0" applyNumberFormat="0" applyBorder="0" applyAlignment="0" applyProtection="0">
      <alignment vertical="center"/>
    </xf>
    <xf numFmtId="0" fontId="27" fillId="27" borderId="0" applyNumberFormat="0" applyBorder="0" applyAlignment="0" applyProtection="0">
      <alignment vertical="center"/>
    </xf>
    <xf numFmtId="0" fontId="40" fillId="0" borderId="10" applyNumberFormat="0" applyFill="0" applyAlignment="0" applyProtection="0">
      <alignment vertical="center"/>
    </xf>
    <xf numFmtId="0" fontId="43" fillId="0" borderId="12" applyNumberFormat="0" applyFill="0" applyAlignment="0" applyProtection="0">
      <alignment vertical="center"/>
    </xf>
    <xf numFmtId="0" fontId="29" fillId="14" borderId="0" applyNumberFormat="0" applyBorder="0" applyAlignment="0" applyProtection="0">
      <alignment vertical="center"/>
    </xf>
    <xf numFmtId="0" fontId="38" fillId="24" borderId="0" applyNumberFormat="0" applyBorder="0" applyAlignment="0" applyProtection="0">
      <alignment vertical="center"/>
    </xf>
    <xf numFmtId="0" fontId="25" fillId="35" borderId="0" applyNumberFormat="0" applyBorder="0" applyAlignment="0" applyProtection="0">
      <alignment vertical="center"/>
    </xf>
    <xf numFmtId="0" fontId="27" fillId="23" borderId="0" applyNumberFormat="0" applyBorder="0" applyAlignment="0" applyProtection="0">
      <alignment vertical="center"/>
    </xf>
    <xf numFmtId="0" fontId="25" fillId="6" borderId="0" applyNumberFormat="0" applyBorder="0" applyAlignment="0" applyProtection="0">
      <alignment vertical="center"/>
    </xf>
    <xf numFmtId="0" fontId="25" fillId="29" borderId="0" applyNumberFormat="0" applyBorder="0" applyAlignment="0" applyProtection="0">
      <alignment vertical="center"/>
    </xf>
    <xf numFmtId="0" fontId="25" fillId="26" borderId="0" applyNumberFormat="0" applyBorder="0" applyAlignment="0" applyProtection="0">
      <alignment vertical="center"/>
    </xf>
    <xf numFmtId="0" fontId="25" fillId="18" borderId="0" applyNumberFormat="0" applyBorder="0" applyAlignment="0" applyProtection="0">
      <alignment vertical="center"/>
    </xf>
    <xf numFmtId="0" fontId="27" fillId="34" borderId="0" applyNumberFormat="0" applyBorder="0" applyAlignment="0" applyProtection="0">
      <alignment vertical="center"/>
    </xf>
    <xf numFmtId="0" fontId="27" fillId="25" borderId="0" applyNumberFormat="0" applyBorder="0" applyAlignment="0" applyProtection="0">
      <alignment vertical="center"/>
    </xf>
    <xf numFmtId="0" fontId="25" fillId="36" borderId="0" applyNumberFormat="0" applyBorder="0" applyAlignment="0" applyProtection="0">
      <alignment vertical="center"/>
    </xf>
    <xf numFmtId="0" fontId="25" fillId="11" borderId="0" applyNumberFormat="0" applyBorder="0" applyAlignment="0" applyProtection="0">
      <alignment vertical="center"/>
    </xf>
    <xf numFmtId="0" fontId="27" fillId="32" borderId="0" applyNumberFormat="0" applyBorder="0" applyAlignment="0" applyProtection="0">
      <alignment vertical="center"/>
    </xf>
    <xf numFmtId="0" fontId="25" fillId="9" borderId="0" applyNumberFormat="0" applyBorder="0" applyAlignment="0" applyProtection="0">
      <alignment vertical="center"/>
    </xf>
    <xf numFmtId="0" fontId="27" fillId="17" borderId="0" applyNumberFormat="0" applyBorder="0" applyAlignment="0" applyProtection="0">
      <alignment vertical="center"/>
    </xf>
    <xf numFmtId="0" fontId="27" fillId="8" borderId="0" applyNumberFormat="0" applyBorder="0" applyAlignment="0" applyProtection="0">
      <alignment vertical="center"/>
    </xf>
    <xf numFmtId="0" fontId="25" fillId="20" borderId="0" applyNumberFormat="0" applyBorder="0" applyAlignment="0" applyProtection="0">
      <alignment vertical="center"/>
    </xf>
    <xf numFmtId="0" fontId="27" fillId="16" borderId="0" applyNumberFormat="0" applyBorder="0" applyAlignment="0" applyProtection="0">
      <alignment vertical="center"/>
    </xf>
    <xf numFmtId="0" fontId="11" fillId="0" borderId="0">
      <alignment vertical="center"/>
    </xf>
  </cellStyleXfs>
  <cellXfs count="99">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2" fillId="0" borderId="1" xfId="0" applyFont="1" applyFill="1" applyBorder="1" applyAlignment="1" applyProtection="1">
      <alignment vertical="center"/>
      <protection locked="0"/>
    </xf>
    <xf numFmtId="0" fontId="1" fillId="0" borderId="1" xfId="0" applyFont="1" applyBorder="1" applyAlignment="1">
      <alignment horizontal="left" vertical="center"/>
    </xf>
    <xf numFmtId="0" fontId="0" fillId="0" borderId="0" xfId="0" applyFill="1">
      <alignment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2" borderId="1" xfId="0" applyNumberFormat="1" applyFont="1" applyFill="1" applyBorder="1" applyAlignment="1" applyProtection="1">
      <alignment horizontal="center" vertical="center"/>
      <protection locked="0"/>
    </xf>
    <xf numFmtId="179" fontId="4" fillId="0" borderId="1" xfId="0" applyNumberFormat="1" applyFont="1" applyFill="1" applyBorder="1" applyAlignment="1">
      <alignment horizontal="center" vertical="center"/>
    </xf>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0" fontId="4" fillId="3" borderId="1" xfId="0" applyNumberFormat="1" applyFont="1" applyFill="1" applyBorder="1" applyAlignment="1" applyProtection="1">
      <alignment horizontal="center" vertical="center"/>
    </xf>
    <xf numFmtId="179" fontId="4"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0" fillId="0" borderId="0" xfId="0" applyFont="1" applyFill="1" applyBorder="1" applyAlignment="1"/>
    <xf numFmtId="0" fontId="6" fillId="0" borderId="0" xfId="0" applyFont="1" applyFill="1" applyAlignment="1"/>
    <xf numFmtId="0" fontId="0" fillId="2" borderId="0" xfId="0" applyFont="1" applyFill="1" applyBorder="1" applyAlignment="1"/>
    <xf numFmtId="0" fontId="7" fillId="0"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177" fontId="5" fillId="2" borderId="1" xfId="0" applyNumberFormat="1" applyFont="1" applyFill="1" applyBorder="1" applyAlignment="1" applyProtection="1">
      <alignment horizontal="center" vertical="center"/>
    </xf>
    <xf numFmtId="180" fontId="9"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lignment horizontal="center" vertical="center"/>
    </xf>
    <xf numFmtId="0" fontId="9" fillId="0" borderId="3"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0" fontId="9" fillId="5"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6" fillId="0" borderId="1" xfId="0" applyFont="1" applyFill="1" applyBorder="1" applyAlignment="1">
      <alignment horizontal="center" vertical="center"/>
    </xf>
    <xf numFmtId="181" fontId="16" fillId="0" borderId="1" xfId="0" applyNumberFormat="1" applyFont="1" applyFill="1" applyBorder="1" applyAlignment="1">
      <alignment horizontal="right"/>
    </xf>
    <xf numFmtId="0" fontId="17" fillId="0" borderId="1" xfId="49" applyFont="1" applyFill="1" applyBorder="1" applyAlignment="1">
      <alignment horizontal="center" vertical="center"/>
    </xf>
    <xf numFmtId="182" fontId="12" fillId="0" borderId="1" xfId="49" applyNumberFormat="1" applyFont="1" applyFill="1" applyBorder="1" applyAlignment="1">
      <alignment horizontal="center" vertical="center"/>
    </xf>
    <xf numFmtId="0" fontId="9" fillId="2" borderId="2" xfId="0" applyFont="1" applyFill="1" applyBorder="1" applyAlignment="1" applyProtection="1">
      <alignment horizontal="center" vertical="center"/>
      <protection locked="0"/>
    </xf>
    <xf numFmtId="176" fontId="12" fillId="0" borderId="1" xfId="0" applyNumberFormat="1"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5" fillId="6" borderId="1" xfId="0" applyFont="1" applyFill="1" applyBorder="1" applyAlignment="1">
      <alignment horizontal="center" vertical="center"/>
    </xf>
    <xf numFmtId="0" fontId="13" fillId="2" borderId="1" xfId="0" applyNumberFormat="1" applyFont="1" applyFill="1" applyBorder="1" applyAlignment="1">
      <alignment horizontal="center"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0" fillId="2" borderId="0" xfId="0" applyFont="1" applyFill="1" applyBorder="1" applyAlignment="1">
      <alignment horizontal="center" vertical="center"/>
    </xf>
    <xf numFmtId="0" fontId="13"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180" fontId="9" fillId="2" borderId="1" xfId="0" applyNumberFormat="1" applyFont="1" applyFill="1" applyBorder="1" applyAlignment="1" applyProtection="1">
      <alignment horizontal="center" vertical="center"/>
    </xf>
    <xf numFmtId="0" fontId="10"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20" fillId="0" borderId="0" xfId="0" applyFont="1" applyFill="1" applyBorder="1" applyAlignment="1" applyProtection="1">
      <protection locked="0"/>
    </xf>
    <xf numFmtId="183" fontId="21" fillId="0" borderId="0" xfId="0" applyNumberFormat="1" applyFont="1" applyFill="1" applyBorder="1" applyAlignment="1" applyProtection="1">
      <alignment horizontal="left" vertical="center"/>
      <protection locked="0"/>
    </xf>
    <xf numFmtId="178" fontId="8" fillId="0" borderId="0" xfId="0" applyNumberFormat="1" applyFont="1" applyFill="1" applyBorder="1" applyAlignment="1" applyProtection="1">
      <alignment horizontal="left" vertical="center"/>
      <protection locked="0"/>
    </xf>
    <xf numFmtId="0" fontId="20" fillId="0" borderId="0" xfId="0" applyFont="1" applyFill="1" applyBorder="1" applyAlignment="1" applyProtection="1">
      <alignment horizontal="center"/>
      <protection locked="0"/>
    </xf>
    <xf numFmtId="0" fontId="8" fillId="0" borderId="0" xfId="0" applyFont="1" applyFill="1" applyBorder="1" applyAlignment="1" applyProtection="1">
      <alignment vertical="center"/>
    </xf>
    <xf numFmtId="0" fontId="5" fillId="2" borderId="1" xfId="0" applyFont="1" applyFill="1" applyBorder="1" applyAlignment="1" applyProtection="1">
      <alignment horizontal="center" vertical="center"/>
    </xf>
    <xf numFmtId="184" fontId="9" fillId="2" borderId="1" xfId="0" applyNumberFormat="1" applyFont="1" applyFill="1" applyBorder="1" applyAlignment="1" applyProtection="1">
      <alignment horizontal="center" vertical="center"/>
    </xf>
    <xf numFmtId="184" fontId="9" fillId="0"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protection locked="0"/>
    </xf>
    <xf numFmtId="0" fontId="22" fillId="0" borderId="0" xfId="0" applyFont="1" applyFill="1" applyAlignment="1">
      <alignment horizontal="center" vertical="center"/>
    </xf>
    <xf numFmtId="0" fontId="1" fillId="0" borderId="0" xfId="0" applyFont="1" applyFill="1" applyBorder="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22" fillId="0" borderId="1" xfId="0" applyFont="1" applyFill="1" applyBorder="1" applyAlignment="1">
      <alignment horizontal="center" vertical="center"/>
    </xf>
    <xf numFmtId="0" fontId="1" fillId="0" borderId="1" xfId="0" applyFont="1" applyFill="1" applyBorder="1" applyAlignment="1">
      <alignment horizontal="center" vertical="center"/>
    </xf>
    <xf numFmtId="185" fontId="4" fillId="0" borderId="1" xfId="0" applyNumberFormat="1" applyFont="1" applyFill="1" applyBorder="1" applyAlignment="1">
      <alignment horizontal="left" vertical="center"/>
    </xf>
    <xf numFmtId="0" fontId="1" fillId="0" borderId="1" xfId="0" applyFont="1" applyFill="1" applyBorder="1" applyAlignment="1">
      <alignment horizontal="right" vertical="center"/>
    </xf>
    <xf numFmtId="0" fontId="4" fillId="0" borderId="1"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49" fontId="4" fillId="0" borderId="1" xfId="0" applyNumberFormat="1" applyFont="1" applyFill="1" applyBorder="1" applyAlignment="1">
      <alignment horizontal="left" vertical="center"/>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23" fillId="0" borderId="0" xfId="0" applyFont="1" applyFill="1" applyAlignment="1">
      <alignment horizontal="left" vertical="center"/>
    </xf>
    <xf numFmtId="0" fontId="0" fillId="0" borderId="0" xfId="0" applyFill="1" applyBorder="1" applyAlignment="1">
      <alignment horizontal="center" vertical="center"/>
    </xf>
    <xf numFmtId="0" fontId="24" fillId="0" borderId="0" xfId="0" applyFont="1" applyFill="1" applyBorder="1" applyAlignment="1">
      <alignment horizontal="center" vertical="center"/>
    </xf>
    <xf numFmtId="0" fontId="0" fillId="0" borderId="0" xfId="0" applyFill="1" applyAlignment="1">
      <alignment horizontal="center" vertical="center"/>
    </xf>
    <xf numFmtId="0" fontId="22"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5" fillId="0" borderId="1" xfId="0" applyFont="1" applyFill="1" applyBorder="1" applyAlignment="1">
      <alignment wrapText="1"/>
    </xf>
    <xf numFmtId="0" fontId="1" fillId="0" borderId="1" xfId="0" applyFont="1" applyFill="1" applyBorder="1" applyAlignment="1">
      <alignment horizontal="left" vertical="center" wrapText="1"/>
    </xf>
    <xf numFmtId="0" fontId="23" fillId="0" borderId="0" xfId="0" applyFont="1" applyFill="1" applyAlignment="1">
      <alignment horizontal="left" vertical="center" wrapText="1"/>
    </xf>
    <xf numFmtId="0" fontId="0" fillId="0" borderId="0" xfId="0" applyFill="1" applyBorder="1">
      <alignment vertical="center"/>
    </xf>
    <xf numFmtId="0" fontId="0" fillId="0" borderId="0" xfId="0" applyFill="1" applyBorder="1" applyAlignment="1">
      <alignment vertical="center" wrapText="1"/>
    </xf>
    <xf numFmtId="0" fontId="0" fillId="0" borderId="0" xfId="0"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3">
    <dxf>
      <font>
        <color rgb="FF9C0006"/>
      </font>
      <fill>
        <patternFill patternType="solid">
          <bgColor rgb="FFFFC7CE"/>
        </patternFill>
      </fill>
    </dxf>
    <dxf>
      <fill>
        <patternFill patternType="solid">
          <bgColor rgb="FFFF9900"/>
        </patternFill>
      </fill>
    </dxf>
    <dxf>
      <font>
        <color rgb="FF006100"/>
      </font>
      <fill>
        <patternFill patternType="solid">
          <bgColor rgb="FFC6EFCE"/>
        </patternFill>
      </fill>
    </dxf>
  </dxfs>
  <tableStyles count="0" defaultTableStyle="TableStyleMedium9" defaultPivotStyle="PivotStyleLight16"/>
  <colors>
    <mruColors>
      <color rgb="00FFC000"/>
      <color rgb="00FF0000"/>
      <color rgb="00000000"/>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22" fmlaLink="$AJ$1" max="2099" min="2020" page="10" val="2020"/>
</file>

<file path=xl/ctrlProps/ctrlProp10.xml><?xml version="1.0" encoding="utf-8"?>
<formControlPr xmlns="http://schemas.microsoft.com/office/spreadsheetml/2009/9/main" objectType="Spin" dx="22" fmlaLink="$AN$1" max="2099" min="2020" page="10" val="2020"/>
</file>

<file path=xl/ctrlProps/ctrlProp11.xml><?xml version="1.0" encoding="utf-8"?>
<formControlPr xmlns="http://schemas.microsoft.com/office/spreadsheetml/2009/9/main" objectType="Spin" dx="22" fmlaLink="$AI$1" max="2099" min="2020" page="10" val="2020"/>
</file>

<file path=xl/ctrlProps/ctrlProp12.xml><?xml version="1.0" encoding="utf-8"?>
<formControlPr xmlns="http://schemas.microsoft.com/office/spreadsheetml/2009/9/main" objectType="Spin" dx="22" fmlaLink="$AM$1" max="2099" min="2020" page="10" val="2020"/>
</file>

<file path=xl/ctrlProps/ctrlProp13.xml><?xml version="1.0" encoding="utf-8"?>
<formControlPr xmlns="http://schemas.microsoft.com/office/spreadsheetml/2009/9/main" objectType="Spin" dx="22" fmlaLink="$AN$1" max="12" min="1" page="10" val="4"/>
</file>

<file path=xl/ctrlProps/ctrlProp14.xml><?xml version="1.0" encoding="utf-8"?>
<formControlPr xmlns="http://schemas.microsoft.com/office/spreadsheetml/2009/9/main" objectType="Spin" dx="22" fmlaLink="$AM$1" max="2099" min="2020" page="10" val="2020"/>
</file>

<file path=xl/ctrlProps/ctrlProp15.xml><?xml version="1.0" encoding="utf-8"?>
<formControlPr xmlns="http://schemas.microsoft.com/office/spreadsheetml/2009/9/main" objectType="Spin" dx="22" fmlaLink="$AI$1" max="2099" min="2020" page="10" val="2020"/>
</file>

<file path=xl/ctrlProps/ctrlProp16.xml><?xml version="1.0" encoding="utf-8"?>
<formControlPr xmlns="http://schemas.microsoft.com/office/spreadsheetml/2009/9/main" objectType="Spin" dx="22" fmlaLink="$AM$1" max="2099" min="2020" page="10" val="2020"/>
</file>

<file path=xl/ctrlProps/ctrlProp17.xml><?xml version="1.0" encoding="utf-8"?>
<formControlPr xmlns="http://schemas.microsoft.com/office/spreadsheetml/2009/9/main" objectType="Spin" dx="22" fmlaLink="$AM$1" max="2099" min="2020" page="10" val="2020"/>
</file>

<file path=xl/ctrlProps/ctrlProp18.xml><?xml version="1.0" encoding="utf-8"?>
<formControlPr xmlns="http://schemas.microsoft.com/office/spreadsheetml/2009/9/main" objectType="Spin" dx="22" fmlaLink="$AJ$1" max="2099" min="2020" page="10" val="2020"/>
</file>

<file path=xl/ctrlProps/ctrlProp19.xml><?xml version="1.0" encoding="utf-8"?>
<formControlPr xmlns="http://schemas.microsoft.com/office/spreadsheetml/2009/9/main" objectType="Spin" dx="22" fmlaLink="$AO$1" max="12" min="1" page="10" val="1"/>
</file>

<file path=xl/ctrlProps/ctrlProp2.xml><?xml version="1.0" encoding="utf-8"?>
<formControlPr xmlns="http://schemas.microsoft.com/office/spreadsheetml/2009/9/main" objectType="Spin" dx="22" fmlaLink="$AN$1" max="2099" min="2020" page="10" val="2020"/>
</file>

<file path=xl/ctrlProps/ctrlProp20.xml><?xml version="1.0" encoding="utf-8"?>
<formControlPr xmlns="http://schemas.microsoft.com/office/spreadsheetml/2009/9/main" objectType="Spin" dx="22" fmlaLink="$AJ$1" max="2099" min="2020" page="10" val="2020"/>
</file>

<file path=xl/ctrlProps/ctrlProp21.xml><?xml version="1.0" encoding="utf-8"?>
<formControlPr xmlns="http://schemas.microsoft.com/office/spreadsheetml/2009/9/main" objectType="Spin" dx="22" fmlaLink="$AN$1" max="2099" min="2020" page="10" val="2020"/>
</file>

<file path=xl/ctrlProps/ctrlProp22.xml><?xml version="1.0" encoding="utf-8"?>
<formControlPr xmlns="http://schemas.microsoft.com/office/spreadsheetml/2009/9/main" objectType="Spin" dx="22" fmlaLink="$AO$1" max="12" min="1" page="10" val="1"/>
</file>

<file path=xl/ctrlProps/ctrlProp23.xml><?xml version="1.0" encoding="utf-8"?>
<formControlPr xmlns="http://schemas.microsoft.com/office/spreadsheetml/2009/9/main" objectType="Spin" dx="22" fmlaLink="$AN$1" max="2099" min="2020" page="10" val="2020"/>
</file>

<file path=xl/ctrlProps/ctrlProp24.xml><?xml version="1.0" encoding="utf-8"?>
<formControlPr xmlns="http://schemas.microsoft.com/office/spreadsheetml/2009/9/main" objectType="Spin" dx="22" fmlaLink="$AJ$1" max="2099" min="2020" page="10" val="2020"/>
</file>

<file path=xl/ctrlProps/ctrlProp25.xml><?xml version="1.0" encoding="utf-8"?>
<formControlPr xmlns="http://schemas.microsoft.com/office/spreadsheetml/2009/9/main" objectType="Spin" dx="22" fmlaLink="$AN$1" max="2099" min="2020" page="10" val="2020"/>
</file>

<file path=xl/ctrlProps/ctrlProp26.xml><?xml version="1.0" encoding="utf-8"?>
<formControlPr xmlns="http://schemas.microsoft.com/office/spreadsheetml/2009/9/main" objectType="Spin" dx="22" fmlaLink="$AO$1" max="12" min="1" page="10" val="1"/>
</file>

<file path=xl/ctrlProps/ctrlProp27.xml><?xml version="1.0" encoding="utf-8"?>
<formControlPr xmlns="http://schemas.microsoft.com/office/spreadsheetml/2009/9/main" objectType="Spin" dx="22" fmlaLink="$AN$1" max="2099" min="2020" page="10" val="2020"/>
</file>

<file path=xl/ctrlProps/ctrlProp28.xml><?xml version="1.0" encoding="utf-8"?>
<formControlPr xmlns="http://schemas.microsoft.com/office/spreadsheetml/2009/9/main" objectType="Spin" dx="22" fmlaLink="$AJ$1" max="2099" min="2020" page="10" val="2020"/>
</file>

<file path=xl/ctrlProps/ctrlProp29.xml><?xml version="1.0" encoding="utf-8"?>
<formControlPr xmlns="http://schemas.microsoft.com/office/spreadsheetml/2009/9/main" objectType="Spin" dx="22" fmlaLink="$AN$1" max="2099" min="2020" page="10" val="2020"/>
</file>

<file path=xl/ctrlProps/ctrlProp3.xml><?xml version="1.0" encoding="utf-8"?>
<formControlPr xmlns="http://schemas.microsoft.com/office/spreadsheetml/2009/9/main" objectType="Spin" dx="22" fmlaLink="$AO$1" max="12" min="1" page="10" val="1"/>
</file>

<file path=xl/ctrlProps/ctrlProp30.xml><?xml version="1.0" encoding="utf-8"?>
<formControlPr xmlns="http://schemas.microsoft.com/office/spreadsheetml/2009/9/main" objectType="Spin" dx="22" fmlaLink="$AO$1" max="12" min="1" page="10" val="1"/>
</file>

<file path=xl/ctrlProps/ctrlProp31.xml><?xml version="1.0" encoding="utf-8"?>
<formControlPr xmlns="http://schemas.microsoft.com/office/spreadsheetml/2009/9/main" objectType="Spin" dx="22" fmlaLink="$AN$1" max="2099" min="2020" page="10" val="2020"/>
</file>

<file path=xl/ctrlProps/ctrlProp32.xml><?xml version="1.0" encoding="utf-8"?>
<formControlPr xmlns="http://schemas.microsoft.com/office/spreadsheetml/2009/9/main" objectType="Spin" dx="22" fmlaLink="$AJ$1" max="2099" min="2020" page="10" val="2020"/>
</file>

<file path=xl/ctrlProps/ctrlProp33.xml><?xml version="1.0" encoding="utf-8"?>
<formControlPr xmlns="http://schemas.microsoft.com/office/spreadsheetml/2009/9/main" objectType="Spin" dx="22" fmlaLink="$AN$1" max="2099" min="2020" page="10" val="2020"/>
</file>

<file path=xl/ctrlProps/ctrlProp34.xml><?xml version="1.0" encoding="utf-8"?>
<formControlPr xmlns="http://schemas.microsoft.com/office/spreadsheetml/2009/9/main" objectType="Spin" dx="22" fmlaLink="$AN$1" max="2099" min="2020" page="10" val="2020"/>
</file>

<file path=xl/ctrlProps/ctrlProp35.xml><?xml version="1.0" encoding="utf-8"?>
<formControlPr xmlns="http://schemas.microsoft.com/office/spreadsheetml/2009/9/main" objectType="Spin" dx="22" fmlaLink="$AI$1" max="2099" min="2020" page="10" val="2020"/>
</file>

<file path=xl/ctrlProps/ctrlProp36.xml><?xml version="1.0" encoding="utf-8"?>
<formControlPr xmlns="http://schemas.microsoft.com/office/spreadsheetml/2009/9/main" objectType="Spin" dx="22" fmlaLink="$AM$1" max="2099" min="2020" page="10" val="2020"/>
</file>

<file path=xl/ctrlProps/ctrlProp37.xml><?xml version="1.0" encoding="utf-8"?>
<formControlPr xmlns="http://schemas.microsoft.com/office/spreadsheetml/2009/9/main" objectType="Spin" dx="22" fmlaLink="$AN$1" max="12" min="1" page="10" val="4"/>
</file>

<file path=xl/ctrlProps/ctrlProp38.xml><?xml version="1.0" encoding="utf-8"?>
<formControlPr xmlns="http://schemas.microsoft.com/office/spreadsheetml/2009/9/main" objectType="Spin" dx="22" fmlaLink="$AM$1" max="2099" min="2020" page="10" val="2020"/>
</file>

<file path=xl/ctrlProps/ctrlProp39.xml><?xml version="1.0" encoding="utf-8"?>
<formControlPr xmlns="http://schemas.microsoft.com/office/spreadsheetml/2009/9/main" objectType="Spin" dx="22" fmlaLink="$AI$1" max="2099" min="2020" page="10" val="2020"/>
</file>

<file path=xl/ctrlProps/ctrlProp4.xml><?xml version="1.0" encoding="utf-8"?>
<formControlPr xmlns="http://schemas.microsoft.com/office/spreadsheetml/2009/9/main" objectType="Spin" dx="22" fmlaLink="$AN$1" max="2099" min="2020" page="10" val="2020"/>
</file>

<file path=xl/ctrlProps/ctrlProp40.xml><?xml version="1.0" encoding="utf-8"?>
<formControlPr xmlns="http://schemas.microsoft.com/office/spreadsheetml/2009/9/main" objectType="Spin" dx="22" fmlaLink="$AM$1" max="2099" min="2020" page="10" val="2020"/>
</file>

<file path=xl/ctrlProps/ctrlProp41.xml><?xml version="1.0" encoding="utf-8"?>
<formControlPr xmlns="http://schemas.microsoft.com/office/spreadsheetml/2009/9/main" objectType="Spin" dx="22" fmlaLink="$AM$1" max="2099" min="2020" page="10" val="2020"/>
</file>

<file path=xl/ctrlProps/ctrlProp42.xml><?xml version="1.0" encoding="utf-8"?>
<formControlPr xmlns="http://schemas.microsoft.com/office/spreadsheetml/2009/9/main" objectType="Spin" dx="22" fmlaLink="$AJ$1" max="2099" min="2020" page="10" val="2020"/>
</file>

<file path=xl/ctrlProps/ctrlProp43.xml><?xml version="1.0" encoding="utf-8"?>
<formControlPr xmlns="http://schemas.microsoft.com/office/spreadsheetml/2009/9/main" objectType="Spin" dx="22" fmlaLink="$AO$1" max="12" min="1" page="10" val="1"/>
</file>

<file path=xl/ctrlProps/ctrlProp44.xml><?xml version="1.0" encoding="utf-8"?>
<formControlPr xmlns="http://schemas.microsoft.com/office/spreadsheetml/2009/9/main" objectType="Spin" dx="22" fmlaLink="$AJ$1" max="2099" min="2020" page="10" val="2020"/>
</file>

<file path=xl/ctrlProps/ctrlProp45.xml><?xml version="1.0" encoding="utf-8"?>
<formControlPr xmlns="http://schemas.microsoft.com/office/spreadsheetml/2009/9/main" objectType="Spin" dx="22" fmlaLink="$AN$1" max="2099" min="2020" page="10" val="2020"/>
</file>

<file path=xl/ctrlProps/ctrlProp46.xml><?xml version="1.0" encoding="utf-8"?>
<formControlPr xmlns="http://schemas.microsoft.com/office/spreadsheetml/2009/9/main" objectType="Spin" dx="22" fmlaLink="$AO$1" max="12" min="1" page="10" val="1"/>
</file>

<file path=xl/ctrlProps/ctrlProp47.xml><?xml version="1.0" encoding="utf-8"?>
<formControlPr xmlns="http://schemas.microsoft.com/office/spreadsheetml/2009/9/main" objectType="Spin" dx="22" fmlaLink="$AN$1" max="2099" min="2020" page="10" val="2020"/>
</file>

<file path=xl/ctrlProps/ctrlProp48.xml><?xml version="1.0" encoding="utf-8"?>
<formControlPr xmlns="http://schemas.microsoft.com/office/spreadsheetml/2009/9/main" objectType="Spin" dx="22" fmlaLink="$AL$1" max="2099" min="2020" page="10" val="2022"/>
</file>

<file path=xl/ctrlProps/ctrlProp49.xml><?xml version="1.0" encoding="utf-8"?>
<formControlPr xmlns="http://schemas.microsoft.com/office/spreadsheetml/2009/9/main" objectType="Spin" dx="22" fmlaLink="$AN$1" max="12" min="1" page="10" val="4"/>
</file>

<file path=xl/ctrlProps/ctrlProp5.xml><?xml version="1.0" encoding="utf-8"?>
<formControlPr xmlns="http://schemas.microsoft.com/office/spreadsheetml/2009/9/main" objectType="Spin" dx="22" fmlaLink="$AJ$1" max="2099" min="2020" page="10" val="2020"/>
</file>

<file path=xl/ctrlProps/ctrlProp50.xml><?xml version="1.0" encoding="utf-8"?>
<formControlPr xmlns="http://schemas.microsoft.com/office/spreadsheetml/2009/9/main" objectType="Spin" dx="22" fmlaLink="$AL$1" max="2100" min="1900" page="10" val="2022"/>
</file>

<file path=xl/ctrlProps/ctrlProp51.xml><?xml version="1.0" encoding="utf-8"?>
<formControlPr xmlns="http://schemas.microsoft.com/office/spreadsheetml/2009/9/main" objectType="Spin" dx="22" fmlaLink="$AJ$1" max="2099" min="2020" page="10" val="2020"/>
</file>

<file path=xl/ctrlProps/ctrlProp52.xml><?xml version="1.0" encoding="utf-8"?>
<formControlPr xmlns="http://schemas.microsoft.com/office/spreadsheetml/2009/9/main" objectType="Spin" dx="22" fmlaLink="$AN$1" max="2099" min="2020" page="10" val="2020"/>
</file>

<file path=xl/ctrlProps/ctrlProp53.xml><?xml version="1.0" encoding="utf-8"?>
<formControlPr xmlns="http://schemas.microsoft.com/office/spreadsheetml/2009/9/main" objectType="Spin" dx="22" fmlaLink="$AO$1" max="12" min="1" page="10" val="1"/>
</file>

<file path=xl/ctrlProps/ctrlProp54.xml><?xml version="1.0" encoding="utf-8"?>
<formControlPr xmlns="http://schemas.microsoft.com/office/spreadsheetml/2009/9/main" objectType="Spin" dx="22" fmlaLink="$AN$1" max="2099" min="2020" page="10" val="2020"/>
</file>

<file path=xl/ctrlProps/ctrlProp55.xml><?xml version="1.0" encoding="utf-8"?>
<formControlPr xmlns="http://schemas.microsoft.com/office/spreadsheetml/2009/9/main" objectType="Spin" dx="22" fmlaLink="$AL$1" max="2099" min="2020" page="10" val="2022"/>
</file>

<file path=xl/ctrlProps/ctrlProp56.xml><?xml version="1.0" encoding="utf-8"?>
<formControlPr xmlns="http://schemas.microsoft.com/office/spreadsheetml/2009/9/main" objectType="Spin" dx="22" fmlaLink="$AN$1" max="12" min="1" page="10" val="4"/>
</file>

<file path=xl/ctrlProps/ctrlProp57.xml><?xml version="1.0" encoding="utf-8"?>
<formControlPr xmlns="http://schemas.microsoft.com/office/spreadsheetml/2009/9/main" objectType="Spin" dx="22" fmlaLink="$AL$1" max="2100" min="1900" page="10" val="2022"/>
</file>

<file path=xl/ctrlProps/ctrlProp6.xml><?xml version="1.0" encoding="utf-8"?>
<formControlPr xmlns="http://schemas.microsoft.com/office/spreadsheetml/2009/9/main" objectType="Spin" dx="22" fmlaLink="$AN$1" max="2099" min="2020" page="10" val="2020"/>
</file>

<file path=xl/ctrlProps/ctrlProp7.xml><?xml version="1.0" encoding="utf-8"?>
<formControlPr xmlns="http://schemas.microsoft.com/office/spreadsheetml/2009/9/main" objectType="Spin" dx="22" fmlaLink="$AN$1" max="2099" min="2020" page="10" val="2020"/>
</file>

<file path=xl/ctrlProps/ctrlProp8.xml><?xml version="1.0" encoding="utf-8"?>
<formControlPr xmlns="http://schemas.microsoft.com/office/spreadsheetml/2009/9/main" objectType="Spin" dx="22" fmlaLink="$AJ$1" max="2099" min="2020" page="10" val="2020"/>
</file>

<file path=xl/ctrlProps/ctrlProp9.xml><?xml version="1.0" encoding="utf-8"?>
<formControlPr xmlns="http://schemas.microsoft.com/office/spreadsheetml/2009/9/main" objectType="Spin" dx="22" fmlaLink="$AN$1" max="2099" min="2020" page="10" val="2020"/>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xdr:colOff>
      <xdr:row>27</xdr:row>
      <xdr:rowOff>0</xdr:rowOff>
    </xdr:from>
    <xdr:to>
      <xdr:col>2</xdr:col>
      <xdr:colOff>95250</xdr:colOff>
      <xdr:row>27</xdr:row>
      <xdr:rowOff>171450</xdr:rowOff>
    </xdr:to>
    <xdr:sp>
      <xdr:nvSpPr>
        <xdr:cNvPr id="2" name="Text Box 2"/>
        <xdr:cNvSpPr txBox="1"/>
      </xdr:nvSpPr>
      <xdr:spPr>
        <a:xfrm>
          <a:off x="1685925" y="6369050"/>
          <a:ext cx="76200" cy="171450"/>
        </a:xfrm>
        <a:prstGeom prst="rect">
          <a:avLst/>
        </a:prstGeom>
        <a:noFill/>
        <a:ln w="9525">
          <a:noFill/>
        </a:ln>
      </xdr:spPr>
    </xdr:sp>
    <xdr:clientData/>
  </xdr:twoCellAnchor>
  <xdr:twoCellAnchor editAs="oneCell">
    <xdr:from>
      <xdr:col>2</xdr:col>
      <xdr:colOff>19050</xdr:colOff>
      <xdr:row>27</xdr:row>
      <xdr:rowOff>0</xdr:rowOff>
    </xdr:from>
    <xdr:to>
      <xdr:col>2</xdr:col>
      <xdr:colOff>95250</xdr:colOff>
      <xdr:row>27</xdr:row>
      <xdr:rowOff>171450</xdr:rowOff>
    </xdr:to>
    <xdr:sp>
      <xdr:nvSpPr>
        <xdr:cNvPr id="3" name="Text Box 2"/>
        <xdr:cNvSpPr txBox="1"/>
      </xdr:nvSpPr>
      <xdr:spPr>
        <a:xfrm>
          <a:off x="1685925" y="6369050"/>
          <a:ext cx="76200" cy="171450"/>
        </a:xfrm>
        <a:prstGeom prst="rect">
          <a:avLst/>
        </a:prstGeom>
        <a:noFill/>
        <a:ln w="9525">
          <a:noFill/>
        </a:ln>
      </xdr:spPr>
    </xdr:sp>
    <xdr:clientData/>
  </xdr:twoCellAnchor>
  <xdr:twoCellAnchor editAs="oneCell">
    <xdr:from>
      <xdr:col>2</xdr:col>
      <xdr:colOff>19050</xdr:colOff>
      <xdr:row>27</xdr:row>
      <xdr:rowOff>0</xdr:rowOff>
    </xdr:from>
    <xdr:to>
      <xdr:col>2</xdr:col>
      <xdr:colOff>95250</xdr:colOff>
      <xdr:row>27</xdr:row>
      <xdr:rowOff>171450</xdr:rowOff>
    </xdr:to>
    <xdr:sp>
      <xdr:nvSpPr>
        <xdr:cNvPr id="4" name="Text Box 2"/>
        <xdr:cNvSpPr txBox="1"/>
      </xdr:nvSpPr>
      <xdr:spPr>
        <a:xfrm>
          <a:off x="1685925" y="6369050"/>
          <a:ext cx="76200" cy="17145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38" name="Spinner 14" hidden="1">
              <a:extLst>
                <a:ext uri="{63B3BB69-23CF-44E3-9099-C40C66FF867C}">
                  <a14:compatExt spid="_x0000_s1038"/>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39" name="Spinner 15" hidden="1">
              <a:extLst>
                <a:ext uri="{63B3BB69-23CF-44E3-9099-C40C66FF867C}">
                  <a14:compatExt spid="_x0000_s1039"/>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285750</xdr:colOff>
          <xdr:row>0</xdr:row>
          <xdr:rowOff>19050</xdr:rowOff>
        </xdr:from>
        <xdr:to>
          <xdr:col>41</xdr:col>
          <xdr:colOff>0</xdr:colOff>
          <xdr:row>0</xdr:row>
          <xdr:rowOff>267970</xdr:rowOff>
        </xdr:to>
        <xdr:sp>
          <xdr:nvSpPr>
            <xdr:cNvPr id="1040" name="Spinner 16" hidden="1">
              <a:extLst>
                <a:ext uri="{63B3BB69-23CF-44E3-9099-C40C66FF867C}">
                  <a14:compatExt spid="_x0000_s1040"/>
                </a:ext>
              </a:extLst>
            </xdr:cNvPr>
            <xdr:cNvSpPr/>
          </xdr:nvSpPr>
          <xdr:spPr>
            <a:xfrm>
              <a:off x="16925925" y="19050"/>
              <a:ext cx="600075" cy="2489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1" name="Spinner 17" hidden="1">
              <a:extLst>
                <a:ext uri="{63B3BB69-23CF-44E3-9099-C40C66FF867C}">
                  <a14:compatExt spid="_x0000_s1041"/>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42" name="Spinner 18" hidden="1">
              <a:extLst>
                <a:ext uri="{63B3BB69-23CF-44E3-9099-C40C66FF867C}">
                  <a14:compatExt spid="_x0000_s1042"/>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3" name="Spinner 19" hidden="1">
              <a:extLst>
                <a:ext uri="{63B3BB69-23CF-44E3-9099-C40C66FF867C}">
                  <a14:compatExt spid="_x0000_s1043"/>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5" name="Spinner 21" hidden="1">
              <a:extLst>
                <a:ext uri="{63B3BB69-23CF-44E3-9099-C40C66FF867C}">
                  <a14:compatExt spid="_x0000_s1045"/>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46" name="Spinner 22" hidden="1">
              <a:extLst>
                <a:ext uri="{63B3BB69-23CF-44E3-9099-C40C66FF867C}">
                  <a14:compatExt spid="_x0000_s1046"/>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7" name="Spinner 23" hidden="1">
              <a:extLst>
                <a:ext uri="{63B3BB69-23CF-44E3-9099-C40C66FF867C}">
                  <a14:compatExt spid="_x0000_s1047"/>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9" name="Spinner 25" hidden="1">
              <a:extLst>
                <a:ext uri="{63B3BB69-23CF-44E3-9099-C40C66FF867C}">
                  <a14:compatExt spid="_x0000_s1049"/>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50" name="Spinner 26" hidden="1">
              <a:extLst>
                <a:ext uri="{63B3BB69-23CF-44E3-9099-C40C66FF867C}">
                  <a14:compatExt spid="_x0000_s1050"/>
                </a:ext>
              </a:extLst>
            </xdr:cNvPr>
            <xdr:cNvSpPr/>
          </xdr:nvSpPr>
          <xdr:spPr>
            <a:xfrm>
              <a:off x="1358328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51" name="Spinner 27" hidden="1">
              <a:extLst>
                <a:ext uri="{63B3BB69-23CF-44E3-9099-C40C66FF867C}">
                  <a14:compatExt spid="_x0000_s1051"/>
                </a:ext>
              </a:extLst>
            </xdr:cNvPr>
            <xdr:cNvSpPr/>
          </xdr:nvSpPr>
          <xdr:spPr>
            <a:xfrm>
              <a:off x="1570799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52" name="Spinner 28" hidden="1">
              <a:extLst>
                <a:ext uri="{63B3BB69-23CF-44E3-9099-C40C66FF867C}">
                  <a14:compatExt spid="_x0000_s1052"/>
                </a:ext>
              </a:extLst>
            </xdr:cNvPr>
            <xdr:cNvSpPr/>
          </xdr:nvSpPr>
          <xdr:spPr>
            <a:xfrm>
              <a:off x="1612709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53" name="Spinner 29" hidden="1">
              <a:extLst>
                <a:ext uri="{63B3BB69-23CF-44E3-9099-C40C66FF867C}">
                  <a14:compatExt spid="_x0000_s1053"/>
                </a:ext>
              </a:extLst>
            </xdr:cNvPr>
            <xdr:cNvSpPr/>
          </xdr:nvSpPr>
          <xdr:spPr>
            <a:xfrm>
              <a:off x="1570799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54" name="Spinner 30" hidden="1">
              <a:extLst>
                <a:ext uri="{63B3BB69-23CF-44E3-9099-C40C66FF867C}">
                  <a14:compatExt spid="_x0000_s1054"/>
                </a:ext>
              </a:extLst>
            </xdr:cNvPr>
            <xdr:cNvSpPr/>
          </xdr:nvSpPr>
          <xdr:spPr>
            <a:xfrm>
              <a:off x="1358328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55" name="Spinner 31" hidden="1">
              <a:extLst>
                <a:ext uri="{63B3BB69-23CF-44E3-9099-C40C66FF867C}">
                  <a14:compatExt spid="_x0000_s1055"/>
                </a:ext>
              </a:extLst>
            </xdr:cNvPr>
            <xdr:cNvSpPr/>
          </xdr:nvSpPr>
          <xdr:spPr>
            <a:xfrm>
              <a:off x="1570799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56" name="Spinner 32" hidden="1">
              <a:extLst>
                <a:ext uri="{63B3BB69-23CF-44E3-9099-C40C66FF867C}">
                  <a14:compatExt spid="_x0000_s1056"/>
                </a:ext>
              </a:extLst>
            </xdr:cNvPr>
            <xdr:cNvSpPr/>
          </xdr:nvSpPr>
          <xdr:spPr>
            <a:xfrm>
              <a:off x="1570799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57" name="Spinner 33" hidden="1">
              <a:extLst>
                <a:ext uri="{63B3BB69-23CF-44E3-9099-C40C66FF867C}">
                  <a14:compatExt spid="_x0000_s1057"/>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381000</xdr:colOff>
          <xdr:row>0</xdr:row>
          <xdr:rowOff>635</xdr:rowOff>
        </xdr:from>
        <xdr:to>
          <xdr:col>41</xdr:col>
          <xdr:colOff>9525</xdr:colOff>
          <xdr:row>0</xdr:row>
          <xdr:rowOff>248285</xdr:rowOff>
        </xdr:to>
        <xdr:sp>
          <xdr:nvSpPr>
            <xdr:cNvPr id="1058" name="Spinner 34" hidden="1">
              <a:extLst>
                <a:ext uri="{63B3BB69-23CF-44E3-9099-C40C66FF867C}">
                  <a14:compatExt spid="_x0000_s1058"/>
                </a:ext>
              </a:extLst>
            </xdr:cNvPr>
            <xdr:cNvSpPr/>
          </xdr:nvSpPr>
          <xdr:spPr>
            <a:xfrm>
              <a:off x="17021175" y="635"/>
              <a:ext cx="5143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59" name="Spinner 35" hidden="1">
              <a:extLst>
                <a:ext uri="{63B3BB69-23CF-44E3-9099-C40C66FF867C}">
                  <a14:compatExt spid="_x0000_s1059"/>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60" name="Spinner 36" hidden="1">
              <a:extLst>
                <a:ext uri="{63B3BB69-23CF-44E3-9099-C40C66FF867C}">
                  <a14:compatExt spid="_x0000_s1060"/>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419100</xdr:colOff>
          <xdr:row>0</xdr:row>
          <xdr:rowOff>19050</xdr:rowOff>
        </xdr:from>
        <xdr:to>
          <xdr:col>40</xdr:col>
          <xdr:colOff>572135</xdr:colOff>
          <xdr:row>0</xdr:row>
          <xdr:rowOff>248285</xdr:rowOff>
        </xdr:to>
        <xdr:sp>
          <xdr:nvSpPr>
            <xdr:cNvPr id="1061" name="Spinner 37" hidden="1">
              <a:extLst>
                <a:ext uri="{63B3BB69-23CF-44E3-9099-C40C66FF867C}">
                  <a14:compatExt spid="_x0000_s1061"/>
                </a:ext>
              </a:extLst>
            </xdr:cNvPr>
            <xdr:cNvSpPr/>
          </xdr:nvSpPr>
          <xdr:spPr>
            <a:xfrm>
              <a:off x="1705927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62" name="Spinner 38" hidden="1">
              <a:extLst>
                <a:ext uri="{63B3BB69-23CF-44E3-9099-C40C66FF867C}">
                  <a14:compatExt spid="_x0000_s1062"/>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590550</xdr:colOff>
          <xdr:row>0</xdr:row>
          <xdr:rowOff>9525</xdr:rowOff>
        </xdr:from>
        <xdr:to>
          <xdr:col>35</xdr:col>
          <xdr:colOff>590550</xdr:colOff>
          <xdr:row>0</xdr:row>
          <xdr:rowOff>257175</xdr:rowOff>
        </xdr:to>
        <xdr:sp>
          <xdr:nvSpPr>
            <xdr:cNvPr id="1066" name="Spinner 42" hidden="1">
              <a:extLst>
                <a:ext uri="{63B3BB69-23CF-44E3-9099-C40C66FF867C}">
                  <a14:compatExt spid="_x0000_s1066"/>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790575</xdr:colOff>
          <xdr:row>0</xdr:row>
          <xdr:rowOff>257175</xdr:rowOff>
        </xdr:to>
        <xdr:sp>
          <xdr:nvSpPr>
            <xdr:cNvPr id="1067" name="Spinner 43" hidden="1">
              <a:extLst>
                <a:ext uri="{63B3BB69-23CF-44E3-9099-C40C66FF867C}">
                  <a14:compatExt spid="_x0000_s1067"/>
                </a:ext>
              </a:extLst>
            </xdr:cNvPr>
            <xdr:cNvSpPr/>
          </xdr:nvSpPr>
          <xdr:spPr>
            <a:xfrm>
              <a:off x="16336645" y="9525"/>
              <a:ext cx="16192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419100</xdr:colOff>
          <xdr:row>0</xdr:row>
          <xdr:rowOff>19050</xdr:rowOff>
        </xdr:from>
        <xdr:to>
          <xdr:col>40</xdr:col>
          <xdr:colOff>572135</xdr:colOff>
          <xdr:row>0</xdr:row>
          <xdr:rowOff>248285</xdr:rowOff>
        </xdr:to>
        <xdr:sp>
          <xdr:nvSpPr>
            <xdr:cNvPr id="1068" name="Spinner 44" hidden="1">
              <a:extLst>
                <a:ext uri="{63B3BB69-23CF-44E3-9099-C40C66FF867C}">
                  <a14:compatExt spid="_x0000_s1068"/>
                </a:ext>
              </a:extLst>
            </xdr:cNvPr>
            <xdr:cNvSpPr/>
          </xdr:nvSpPr>
          <xdr:spPr>
            <a:xfrm>
              <a:off x="1705927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790575</xdr:colOff>
          <xdr:row>0</xdr:row>
          <xdr:rowOff>257175</xdr:rowOff>
        </xdr:to>
        <xdr:sp>
          <xdr:nvSpPr>
            <xdr:cNvPr id="1069" name="Spinner 45" hidden="1">
              <a:extLst>
                <a:ext uri="{63B3BB69-23CF-44E3-9099-C40C66FF867C}">
                  <a14:compatExt spid="_x0000_s1069"/>
                </a:ext>
              </a:extLst>
            </xdr:cNvPr>
            <xdr:cNvSpPr/>
          </xdr:nvSpPr>
          <xdr:spPr>
            <a:xfrm>
              <a:off x="16336645" y="9525"/>
              <a:ext cx="16192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70" name="Spinner 46" hidden="1">
              <a:extLst>
                <a:ext uri="{63B3BB69-23CF-44E3-9099-C40C66FF867C}">
                  <a14:compatExt spid="_x0000_s1070"/>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71" name="Spinner 47" hidden="1">
              <a:extLst>
                <a:ext uri="{63B3BB69-23CF-44E3-9099-C40C66FF867C}">
                  <a14:compatExt spid="_x0000_s1071"/>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333375</xdr:colOff>
          <xdr:row>0</xdr:row>
          <xdr:rowOff>9525</xdr:rowOff>
        </xdr:from>
        <xdr:to>
          <xdr:col>40</xdr:col>
          <xdr:colOff>333375</xdr:colOff>
          <xdr:row>0</xdr:row>
          <xdr:rowOff>258445</xdr:rowOff>
        </xdr:to>
        <xdr:sp>
          <xdr:nvSpPr>
            <xdr:cNvPr id="1072" name="Spinner 48" hidden="1">
              <a:extLst>
                <a:ext uri="{63B3BB69-23CF-44E3-9099-C40C66FF867C}">
                  <a14:compatExt spid="_x0000_s1072"/>
                </a:ext>
              </a:extLst>
            </xdr:cNvPr>
            <xdr:cNvSpPr/>
          </xdr:nvSpPr>
          <xdr:spPr>
            <a:xfrm>
              <a:off x="16973550" y="9525"/>
              <a:ext cx="0" cy="2489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73" name="Spinner 49" hidden="1">
              <a:extLst>
                <a:ext uri="{63B3BB69-23CF-44E3-9099-C40C66FF867C}">
                  <a14:compatExt spid="_x0000_s1073"/>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74" name="Spinner 50" hidden="1">
              <a:extLst>
                <a:ext uri="{63B3BB69-23CF-44E3-9099-C40C66FF867C}">
                  <a14:compatExt spid="_x0000_s1074"/>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75" name="Spinner 51" hidden="1">
              <a:extLst>
                <a:ext uri="{63B3BB69-23CF-44E3-9099-C40C66FF867C}">
                  <a14:compatExt spid="_x0000_s1075"/>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76" name="Spinner 52" hidden="1">
              <a:extLst>
                <a:ext uri="{63B3BB69-23CF-44E3-9099-C40C66FF867C}">
                  <a14:compatExt spid="_x0000_s1076"/>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77" name="Spinner 53" hidden="1">
              <a:extLst>
                <a:ext uri="{63B3BB69-23CF-44E3-9099-C40C66FF867C}">
                  <a14:compatExt spid="_x0000_s1077"/>
                </a:ext>
              </a:extLst>
            </xdr:cNvPr>
            <xdr:cNvSpPr/>
          </xdr:nvSpPr>
          <xdr:spPr>
            <a:xfrm>
              <a:off x="1358328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8" name="Spinner 54" hidden="1">
              <a:extLst>
                <a:ext uri="{63B3BB69-23CF-44E3-9099-C40C66FF867C}">
                  <a14:compatExt spid="_x0000_s1078"/>
                </a:ext>
              </a:extLst>
            </xdr:cNvPr>
            <xdr:cNvSpPr/>
          </xdr:nvSpPr>
          <xdr:spPr>
            <a:xfrm>
              <a:off x="1570799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79" name="Spinner 55" hidden="1">
              <a:extLst>
                <a:ext uri="{63B3BB69-23CF-44E3-9099-C40C66FF867C}">
                  <a14:compatExt spid="_x0000_s1079"/>
                </a:ext>
              </a:extLst>
            </xdr:cNvPr>
            <xdr:cNvSpPr/>
          </xdr:nvSpPr>
          <xdr:spPr>
            <a:xfrm>
              <a:off x="1612709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0" name="Spinner 56" hidden="1">
              <a:extLst>
                <a:ext uri="{63B3BB69-23CF-44E3-9099-C40C66FF867C}">
                  <a14:compatExt spid="_x0000_s1080"/>
                </a:ext>
              </a:extLst>
            </xdr:cNvPr>
            <xdr:cNvSpPr/>
          </xdr:nvSpPr>
          <xdr:spPr>
            <a:xfrm>
              <a:off x="1570799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81" name="Spinner 57" hidden="1">
              <a:extLst>
                <a:ext uri="{63B3BB69-23CF-44E3-9099-C40C66FF867C}">
                  <a14:compatExt spid="_x0000_s1081"/>
                </a:ext>
              </a:extLst>
            </xdr:cNvPr>
            <xdr:cNvSpPr/>
          </xdr:nvSpPr>
          <xdr:spPr>
            <a:xfrm>
              <a:off x="1358328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2" name="Spinner 58" hidden="1">
              <a:extLst>
                <a:ext uri="{63B3BB69-23CF-44E3-9099-C40C66FF867C}">
                  <a14:compatExt spid="_x0000_s1082"/>
                </a:ext>
              </a:extLst>
            </xdr:cNvPr>
            <xdr:cNvSpPr/>
          </xdr:nvSpPr>
          <xdr:spPr>
            <a:xfrm>
              <a:off x="1570799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3" name="Spinner 59" hidden="1">
              <a:extLst>
                <a:ext uri="{63B3BB69-23CF-44E3-9099-C40C66FF867C}">
                  <a14:compatExt spid="_x0000_s1083"/>
                </a:ext>
              </a:extLst>
            </xdr:cNvPr>
            <xdr:cNvSpPr/>
          </xdr:nvSpPr>
          <xdr:spPr>
            <a:xfrm>
              <a:off x="1570799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84" name="Spinner 60" hidden="1">
              <a:extLst>
                <a:ext uri="{63B3BB69-23CF-44E3-9099-C40C66FF867C}">
                  <a14:compatExt spid="_x0000_s1084"/>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381000</xdr:colOff>
          <xdr:row>0</xdr:row>
          <xdr:rowOff>635</xdr:rowOff>
        </xdr:from>
        <xdr:to>
          <xdr:col>40</xdr:col>
          <xdr:colOff>381000</xdr:colOff>
          <xdr:row>0</xdr:row>
          <xdr:rowOff>248285</xdr:rowOff>
        </xdr:to>
        <xdr:sp>
          <xdr:nvSpPr>
            <xdr:cNvPr id="1085" name="Spinner 61" hidden="1">
              <a:extLst>
                <a:ext uri="{63B3BB69-23CF-44E3-9099-C40C66FF867C}">
                  <a14:compatExt spid="_x0000_s1085"/>
                </a:ext>
              </a:extLst>
            </xdr:cNvPr>
            <xdr:cNvSpPr/>
          </xdr:nvSpPr>
          <xdr:spPr>
            <a:xfrm>
              <a:off x="17021175" y="63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86" name="Spinner 62" hidden="1">
              <a:extLst>
                <a:ext uri="{63B3BB69-23CF-44E3-9099-C40C66FF867C}">
                  <a14:compatExt spid="_x0000_s1086"/>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87" name="Spinner 63" hidden="1">
              <a:extLst>
                <a:ext uri="{63B3BB69-23CF-44E3-9099-C40C66FF867C}">
                  <a14:compatExt spid="_x0000_s1087"/>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419100</xdr:colOff>
          <xdr:row>0</xdr:row>
          <xdr:rowOff>19050</xdr:rowOff>
        </xdr:from>
        <xdr:to>
          <xdr:col>40</xdr:col>
          <xdr:colOff>572135</xdr:colOff>
          <xdr:row>0</xdr:row>
          <xdr:rowOff>248285</xdr:rowOff>
        </xdr:to>
        <xdr:sp>
          <xdr:nvSpPr>
            <xdr:cNvPr id="1088" name="Spinner 64" hidden="1">
              <a:extLst>
                <a:ext uri="{63B3BB69-23CF-44E3-9099-C40C66FF867C}">
                  <a14:compatExt spid="_x0000_s1088"/>
                </a:ext>
              </a:extLst>
            </xdr:cNvPr>
            <xdr:cNvSpPr/>
          </xdr:nvSpPr>
          <xdr:spPr>
            <a:xfrm>
              <a:off x="1705927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89" name="Spinner 65" hidden="1">
              <a:extLst>
                <a:ext uri="{63B3BB69-23CF-44E3-9099-C40C66FF867C}">
                  <a14:compatExt spid="_x0000_s1089"/>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628650</xdr:colOff>
          <xdr:row>0</xdr:row>
          <xdr:rowOff>285750</xdr:rowOff>
        </xdr:to>
        <xdr:sp>
          <xdr:nvSpPr>
            <xdr:cNvPr id="1090" name="Spinner 66" hidden="1">
              <a:extLst>
                <a:ext uri="{63B3BB69-23CF-44E3-9099-C40C66FF867C}">
                  <a14:compatExt spid="_x0000_s1090"/>
                </a:ext>
              </a:extLst>
            </xdr:cNvPr>
            <xdr:cNvSpPr/>
          </xdr:nvSpPr>
          <xdr:spPr>
            <a:xfrm>
              <a:off x="15193645" y="9525"/>
              <a:ext cx="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647065</xdr:colOff>
          <xdr:row>0</xdr:row>
          <xdr:rowOff>9525</xdr:rowOff>
        </xdr:from>
        <xdr:to>
          <xdr:col>39</xdr:col>
          <xdr:colOff>904875</xdr:colOff>
          <xdr:row>0</xdr:row>
          <xdr:rowOff>285750</xdr:rowOff>
        </xdr:to>
        <xdr:sp>
          <xdr:nvSpPr>
            <xdr:cNvPr id="1091" name="Spinner 67" hidden="1">
              <a:extLst>
                <a:ext uri="{63B3BB69-23CF-44E3-9099-C40C66FF867C}">
                  <a14:compatExt spid="_x0000_s1091"/>
                </a:ext>
              </a:extLst>
            </xdr:cNvPr>
            <xdr:cNvSpPr/>
          </xdr:nvSpPr>
          <xdr:spPr>
            <a:xfrm>
              <a:off x="16355060" y="9525"/>
              <a:ext cx="25781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266700</xdr:colOff>
          <xdr:row>0</xdr:row>
          <xdr:rowOff>0</xdr:rowOff>
        </xdr:from>
        <xdr:to>
          <xdr:col>39</xdr:col>
          <xdr:colOff>8890</xdr:colOff>
          <xdr:row>0</xdr:row>
          <xdr:rowOff>276225</xdr:rowOff>
        </xdr:to>
        <xdr:sp>
          <xdr:nvSpPr>
            <xdr:cNvPr id="1092" name="Spinner 68" hidden="1">
              <a:extLst>
                <a:ext uri="{63B3BB69-23CF-44E3-9099-C40C66FF867C}">
                  <a14:compatExt spid="_x0000_s1092"/>
                </a:ext>
              </a:extLst>
            </xdr:cNvPr>
            <xdr:cNvSpPr/>
          </xdr:nvSpPr>
          <xdr:spPr>
            <a:xfrm>
              <a:off x="15460345" y="0"/>
              <a:ext cx="25654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105" name="Spinner 81" hidden="1">
              <a:extLst>
                <a:ext uri="{63B3BB69-23CF-44E3-9099-C40C66FF867C}">
                  <a14:compatExt spid="_x0000_s1105"/>
                </a:ext>
              </a:extLst>
            </xdr:cNvPr>
            <xdr:cNvSpPr/>
          </xdr:nvSpPr>
          <xdr:spPr>
            <a:xfrm>
              <a:off x="1405001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106" name="Spinner 82" hidden="1">
              <a:extLst>
                <a:ext uri="{63B3BB69-23CF-44E3-9099-C40C66FF867C}">
                  <a14:compatExt spid="_x0000_s1106"/>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419100</xdr:colOff>
          <xdr:row>0</xdr:row>
          <xdr:rowOff>19050</xdr:rowOff>
        </xdr:from>
        <xdr:to>
          <xdr:col>40</xdr:col>
          <xdr:colOff>572135</xdr:colOff>
          <xdr:row>0</xdr:row>
          <xdr:rowOff>248285</xdr:rowOff>
        </xdr:to>
        <xdr:sp>
          <xdr:nvSpPr>
            <xdr:cNvPr id="1107" name="Spinner 83" hidden="1">
              <a:extLst>
                <a:ext uri="{63B3BB69-23CF-44E3-9099-C40C66FF867C}">
                  <a14:compatExt spid="_x0000_s1107"/>
                </a:ext>
              </a:extLst>
            </xdr:cNvPr>
            <xdr:cNvSpPr/>
          </xdr:nvSpPr>
          <xdr:spPr>
            <a:xfrm>
              <a:off x="1705927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108" name="Spinner 84" hidden="1">
              <a:extLst>
                <a:ext uri="{63B3BB69-23CF-44E3-9099-C40C66FF867C}">
                  <a14:compatExt spid="_x0000_s1108"/>
                </a:ext>
              </a:extLst>
            </xdr:cNvPr>
            <xdr:cNvSpPr/>
          </xdr:nvSpPr>
          <xdr:spPr>
            <a:xfrm>
              <a:off x="16336645" y="9525"/>
              <a:ext cx="257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8255</xdr:rowOff>
        </xdr:from>
        <xdr:to>
          <xdr:col>37</xdr:col>
          <xdr:colOff>628650</xdr:colOff>
          <xdr:row>0</xdr:row>
          <xdr:rowOff>284480</xdr:rowOff>
        </xdr:to>
        <xdr:sp>
          <xdr:nvSpPr>
            <xdr:cNvPr id="1109" name="Spinner 85" hidden="1">
              <a:extLst>
                <a:ext uri="{63B3BB69-23CF-44E3-9099-C40C66FF867C}">
                  <a14:compatExt spid="_x0000_s1109"/>
                </a:ext>
              </a:extLst>
            </xdr:cNvPr>
            <xdr:cNvSpPr/>
          </xdr:nvSpPr>
          <xdr:spPr>
            <a:xfrm>
              <a:off x="15193645" y="8255"/>
              <a:ext cx="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647065</xdr:colOff>
          <xdr:row>0</xdr:row>
          <xdr:rowOff>8255</xdr:rowOff>
        </xdr:from>
        <xdr:to>
          <xdr:col>39</xdr:col>
          <xdr:colOff>904875</xdr:colOff>
          <xdr:row>0</xdr:row>
          <xdr:rowOff>284480</xdr:rowOff>
        </xdr:to>
        <xdr:sp>
          <xdr:nvSpPr>
            <xdr:cNvPr id="1110" name="Spinner 86" hidden="1">
              <a:extLst>
                <a:ext uri="{63B3BB69-23CF-44E3-9099-C40C66FF867C}">
                  <a14:compatExt spid="_x0000_s1110"/>
                </a:ext>
              </a:extLst>
            </xdr:cNvPr>
            <xdr:cNvSpPr/>
          </xdr:nvSpPr>
          <xdr:spPr>
            <a:xfrm>
              <a:off x="16355060" y="8255"/>
              <a:ext cx="25781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266700</xdr:colOff>
          <xdr:row>0</xdr:row>
          <xdr:rowOff>0</xdr:rowOff>
        </xdr:from>
        <xdr:to>
          <xdr:col>39</xdr:col>
          <xdr:colOff>8890</xdr:colOff>
          <xdr:row>0</xdr:row>
          <xdr:rowOff>276225</xdr:rowOff>
        </xdr:to>
        <xdr:sp>
          <xdr:nvSpPr>
            <xdr:cNvPr id="1111" name="Spinner 87" hidden="1">
              <a:extLst>
                <a:ext uri="{63B3BB69-23CF-44E3-9099-C40C66FF867C}">
                  <a14:compatExt spid="_x0000_s1111"/>
                </a:ext>
              </a:extLst>
            </xdr:cNvPr>
            <xdr:cNvSpPr/>
          </xdr:nvSpPr>
          <xdr:spPr>
            <a:xfrm>
              <a:off x="15460345" y="0"/>
              <a:ext cx="256540" cy="276225"/>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1.&#20154;&#21592;&#26723;&#26696;\1.&#23384;&#26723;\2022.2\0.&#24231;&#26885;&#20107;&#19994;&#37096;&#21592;&#24037;&#26723;&#26696;-2022.2&#21021;&#21464;&#211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eChat%20Files\wxid_q8j8b0zqugwi22\FileStorage\File\2022-05\&#21518;&#35270;&#38236;&#36710;&#38388;&#32771;&#212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istrator.SKY-20170420IVX\AppData\Roaming\kingsoft\office6\backup\1&#26376;&#32771;&#21220;&#27169;&#2649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heyong\AppData\Roaming\kingsoft\office6\backup\&#27880;&#22609;9&#26376;&#32771;&#212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商用车平台人员"/>
      <sheetName val="平台人员变动"/>
      <sheetName val="后勤人员"/>
      <sheetName val="后勤人员变动"/>
      <sheetName val="一线员工"/>
      <sheetName val="一线员工变动"/>
      <sheetName val="后勤劳务工"/>
      <sheetName val="一线后劳务工"/>
      <sheetName val="1月13、14、15、20日公司招聘临时工"/>
      <sheetName val="劳务及公司临时工"/>
      <sheetName val="劳务及公司临时工变动"/>
      <sheetName val="配件厂"/>
      <sheetName val="Sheet2"/>
      <sheetName val="待调整人员"/>
      <sheetName val="劳务田"/>
      <sheetName val="劳务张"/>
      <sheetName val="Sheet3"/>
      <sheetName val="北京转入"/>
      <sheetName val="车间临时工"/>
      <sheetName val="关键岗位人员"/>
      <sheetName val="Sheet1"/>
      <sheetName val="宏达翔"/>
      <sheetName val="众智鑫成"/>
      <sheetName val="刘海霞身份证"/>
    </sheetNames>
    <sheetDataSet>
      <sheetData sheetId="0"/>
      <sheetData sheetId="1"/>
      <sheetData sheetId="2"/>
      <sheetData sheetId="3"/>
      <sheetData sheetId="4"/>
      <sheetData sheetId="5"/>
      <sheetData sheetId="6"/>
      <sheetData sheetId="7"/>
      <sheetData sheetId="8"/>
      <sheetData sheetId="9">
        <row r="1">
          <cell r="C1" t="str">
            <v>姓名</v>
          </cell>
          <cell r="D1" t="str">
            <v>劳务</v>
          </cell>
          <cell r="E1" t="str">
            <v>电话</v>
          </cell>
          <cell r="F1" t="str">
            <v>身份证号</v>
          </cell>
          <cell r="G1" t="str">
            <v>出生年月</v>
          </cell>
          <cell r="H1" t="str">
            <v>年龄</v>
          </cell>
          <cell r="I1" t="str">
            <v>性别</v>
          </cell>
          <cell r="J1" t="str">
            <v>上岗时间</v>
          </cell>
        </row>
        <row r="2">
          <cell r="C2" t="str">
            <v>孙明明</v>
          </cell>
          <cell r="D2" t="str">
            <v>劳务田</v>
          </cell>
          <cell r="E2">
            <v>13127379865</v>
          </cell>
          <cell r="F2" t="str">
            <v>130921198410152020</v>
          </cell>
          <cell r="G2" t="str">
            <v>1984-10-15</v>
          </cell>
          <cell r="H2">
            <v>37</v>
          </cell>
          <cell r="I2" t="str">
            <v>女</v>
          </cell>
          <cell r="J2">
            <v>44529</v>
          </cell>
        </row>
        <row r="3">
          <cell r="C3" t="str">
            <v>张艳华</v>
          </cell>
          <cell r="D3" t="str">
            <v>劳务田</v>
          </cell>
          <cell r="E3">
            <v>18331787145</v>
          </cell>
          <cell r="F3" t="str">
            <v>132629197801138420</v>
          </cell>
          <cell r="G3" t="str">
            <v>1978-01-13</v>
          </cell>
          <cell r="H3">
            <v>44</v>
          </cell>
          <cell r="I3" t="str">
            <v>女</v>
          </cell>
          <cell r="J3">
            <v>44532</v>
          </cell>
        </row>
        <row r="4">
          <cell r="C4" t="str">
            <v>张余香</v>
          </cell>
          <cell r="D4" t="str">
            <v>劳务田</v>
          </cell>
          <cell r="E4">
            <v>15075477908</v>
          </cell>
          <cell r="F4" t="str">
            <v>132934197105031926</v>
          </cell>
          <cell r="G4" t="str">
            <v>1971-05-03</v>
          </cell>
          <cell r="H4">
            <v>50</v>
          </cell>
          <cell r="I4" t="str">
            <v>女</v>
          </cell>
          <cell r="J4">
            <v>44536</v>
          </cell>
        </row>
        <row r="5">
          <cell r="C5" t="str">
            <v>张如珍</v>
          </cell>
          <cell r="D5" t="str">
            <v>劳务田</v>
          </cell>
          <cell r="E5">
            <v>13633179421</v>
          </cell>
          <cell r="F5" t="str">
            <v>132930197202033020</v>
          </cell>
          <cell r="G5" t="str">
            <v>1972-02-03</v>
          </cell>
          <cell r="H5">
            <v>50</v>
          </cell>
          <cell r="I5" t="str">
            <v>女</v>
          </cell>
          <cell r="J5">
            <v>44559</v>
          </cell>
        </row>
        <row r="6">
          <cell r="C6" t="str">
            <v>柴爱霞</v>
          </cell>
          <cell r="D6" t="str">
            <v>劳务田</v>
          </cell>
          <cell r="E6">
            <v>15131718377</v>
          </cell>
          <cell r="F6" t="str">
            <v>132930198006053029</v>
          </cell>
          <cell r="G6" t="str">
            <v>1980-06-05</v>
          </cell>
          <cell r="H6">
            <v>41</v>
          </cell>
          <cell r="I6" t="str">
            <v>女</v>
          </cell>
          <cell r="J6">
            <v>44600</v>
          </cell>
        </row>
        <row r="7">
          <cell r="C7" t="str">
            <v>蔡华岭</v>
          </cell>
          <cell r="D7" t="str">
            <v>劳务田</v>
          </cell>
          <cell r="E7">
            <v>15130801806</v>
          </cell>
          <cell r="F7" t="str">
            <v>132930197104243016</v>
          </cell>
          <cell r="G7" t="str">
            <v>1971-04-24</v>
          </cell>
          <cell r="H7">
            <v>50</v>
          </cell>
          <cell r="I7" t="str">
            <v>男</v>
          </cell>
          <cell r="J7">
            <v>44532</v>
          </cell>
        </row>
        <row r="8">
          <cell r="C8" t="str">
            <v>陈艳红</v>
          </cell>
          <cell r="D8" t="str">
            <v>劳务田</v>
          </cell>
          <cell r="E8">
            <v>15531739231</v>
          </cell>
          <cell r="F8" t="str">
            <v>130921199702152625</v>
          </cell>
          <cell r="G8" t="str">
            <v>1997-02-15</v>
          </cell>
          <cell r="H8">
            <v>25</v>
          </cell>
          <cell r="I8" t="str">
            <v>女</v>
          </cell>
          <cell r="J8">
            <v>44598</v>
          </cell>
        </row>
        <row r="9">
          <cell r="C9" t="str">
            <v>魏淑丽</v>
          </cell>
          <cell r="D9" t="str">
            <v>劳务田</v>
          </cell>
          <cell r="E9">
            <v>13831707782</v>
          </cell>
          <cell r="F9" t="str">
            <v>132930198004182425</v>
          </cell>
          <cell r="G9" t="str">
            <v>1980-04-18</v>
          </cell>
          <cell r="H9">
            <v>41</v>
          </cell>
          <cell r="I9" t="str">
            <v>女</v>
          </cell>
          <cell r="J9">
            <v>44598</v>
          </cell>
        </row>
        <row r="10">
          <cell r="C10" t="str">
            <v>王华</v>
          </cell>
          <cell r="D10" t="str">
            <v>劳务田</v>
          </cell>
        </row>
        <row r="10">
          <cell r="F10" t="str">
            <v>211122197804072225</v>
          </cell>
          <cell r="G10" t="str">
            <v>1978-04-07</v>
          </cell>
          <cell r="H10">
            <v>43</v>
          </cell>
          <cell r="I10" t="str">
            <v>女</v>
          </cell>
          <cell r="J10">
            <v>44600</v>
          </cell>
        </row>
        <row r="11">
          <cell r="C11" t="str">
            <v>张洪亮</v>
          </cell>
          <cell r="D11" t="str">
            <v>劳务田</v>
          </cell>
          <cell r="E11">
            <v>15133752826</v>
          </cell>
          <cell r="F11" t="str">
            <v>130983199203162430</v>
          </cell>
          <cell r="G11" t="str">
            <v>1992-03-16</v>
          </cell>
          <cell r="H11">
            <v>29</v>
          </cell>
          <cell r="I11" t="str">
            <v>男</v>
          </cell>
          <cell r="J11">
            <v>44529</v>
          </cell>
        </row>
        <row r="12">
          <cell r="C12" t="str">
            <v>何守轩</v>
          </cell>
          <cell r="D12" t="str">
            <v>劳务张</v>
          </cell>
          <cell r="E12">
            <v>17734076916</v>
          </cell>
          <cell r="F12" t="str">
            <v>130983200402070315</v>
          </cell>
          <cell r="G12" t="str">
            <v>2004-02-07</v>
          </cell>
          <cell r="H12">
            <v>18</v>
          </cell>
          <cell r="I12" t="str">
            <v>男</v>
          </cell>
          <cell r="J12">
            <v>44560</v>
          </cell>
        </row>
        <row r="13">
          <cell r="C13" t="str">
            <v>赵童</v>
          </cell>
          <cell r="D13" t="str">
            <v>劳务田</v>
          </cell>
          <cell r="E13">
            <v>18617728700</v>
          </cell>
          <cell r="F13" t="str">
            <v>130983200205113910</v>
          </cell>
          <cell r="G13" t="str">
            <v>2002-05-11</v>
          </cell>
          <cell r="H13">
            <v>19</v>
          </cell>
          <cell r="I13" t="str">
            <v>男</v>
          </cell>
          <cell r="J13">
            <v>44565</v>
          </cell>
        </row>
        <row r="14">
          <cell r="C14" t="str">
            <v>高振刚</v>
          </cell>
          <cell r="D14" t="str">
            <v>劳务田</v>
          </cell>
          <cell r="E14">
            <v>15612788267</v>
          </cell>
          <cell r="F14" t="str">
            <v>13092520021008521X</v>
          </cell>
          <cell r="G14" t="str">
            <v>2002-10-08</v>
          </cell>
          <cell r="H14">
            <v>19</v>
          </cell>
          <cell r="I14" t="str">
            <v>男</v>
          </cell>
          <cell r="J14">
            <v>44567</v>
          </cell>
        </row>
        <row r="15">
          <cell r="C15" t="str">
            <v>杨方硕</v>
          </cell>
          <cell r="D15" t="str">
            <v>劳务田</v>
          </cell>
          <cell r="E15">
            <v>15832726768</v>
          </cell>
          <cell r="F15" t="str">
            <v>130924200510173215</v>
          </cell>
          <cell r="G15" t="str">
            <v>2005-10-17</v>
          </cell>
          <cell r="H15">
            <v>16</v>
          </cell>
          <cell r="I15" t="str">
            <v>男</v>
          </cell>
          <cell r="J15">
            <v>44575</v>
          </cell>
        </row>
        <row r="16">
          <cell r="C16" t="str">
            <v>孙洪达</v>
          </cell>
          <cell r="D16" t="str">
            <v>劳务田</v>
          </cell>
          <cell r="E16">
            <v>15028656228</v>
          </cell>
          <cell r="F16" t="str">
            <v>130924200411163230</v>
          </cell>
          <cell r="G16" t="str">
            <v>2004-11-16</v>
          </cell>
          <cell r="H16">
            <v>17</v>
          </cell>
          <cell r="I16" t="str">
            <v>男</v>
          </cell>
          <cell r="J16">
            <v>44580</v>
          </cell>
        </row>
        <row r="17">
          <cell r="C17" t="str">
            <v>刘建海</v>
          </cell>
          <cell r="D17" t="str">
            <v>劳务张</v>
          </cell>
          <cell r="E17">
            <v>15713179616</v>
          </cell>
          <cell r="F17" t="str">
            <v>130924199905020533</v>
          </cell>
          <cell r="G17" t="str">
            <v>1999-05-02</v>
          </cell>
          <cell r="H17">
            <v>22</v>
          </cell>
          <cell r="I17" t="str">
            <v>男</v>
          </cell>
          <cell r="J17">
            <v>44604</v>
          </cell>
        </row>
        <row r="18">
          <cell r="C18" t="str">
            <v>孙玉博</v>
          </cell>
          <cell r="D18" t="str">
            <v>劳务张</v>
          </cell>
          <cell r="E18">
            <v>1774598672</v>
          </cell>
          <cell r="F18" t="str">
            <v>130983200401262251</v>
          </cell>
          <cell r="G18" t="str">
            <v>2004-01-26</v>
          </cell>
          <cell r="H18">
            <v>18</v>
          </cell>
          <cell r="I18" t="str">
            <v>女</v>
          </cell>
          <cell r="J18">
            <v>44613</v>
          </cell>
        </row>
        <row r="19">
          <cell r="C19" t="str">
            <v>施东良</v>
          </cell>
          <cell r="D19" t="str">
            <v>劳务田</v>
          </cell>
          <cell r="E19">
            <v>19531155537</v>
          </cell>
          <cell r="F19" t="str">
            <v>130983200302282214</v>
          </cell>
          <cell r="G19" t="str">
            <v>2003-02-28</v>
          </cell>
          <cell r="H19">
            <v>19</v>
          </cell>
          <cell r="I19" t="str">
            <v>男</v>
          </cell>
          <cell r="J19">
            <v>44614</v>
          </cell>
        </row>
        <row r="20">
          <cell r="C20" t="str">
            <v>秦甲庆</v>
          </cell>
          <cell r="D20" t="str">
            <v>劳务田</v>
          </cell>
          <cell r="E20">
            <v>13722777955</v>
          </cell>
          <cell r="F20" t="str">
            <v>130925198601265437</v>
          </cell>
          <cell r="G20" t="str">
            <v>1986-01-26</v>
          </cell>
          <cell r="H20">
            <v>36</v>
          </cell>
          <cell r="I20" t="str">
            <v>男</v>
          </cell>
          <cell r="J20">
            <v>44534</v>
          </cell>
        </row>
        <row r="21">
          <cell r="C21" t="str">
            <v>高思文</v>
          </cell>
          <cell r="D21" t="str">
            <v>劳务张</v>
          </cell>
          <cell r="E21">
            <v>18713631870</v>
          </cell>
          <cell r="F21" t="str">
            <v>130924200112020926</v>
          </cell>
          <cell r="G21" t="str">
            <v>2001-12-02</v>
          </cell>
          <cell r="H21">
            <v>20</v>
          </cell>
          <cell r="I21" t="str">
            <v>女</v>
          </cell>
          <cell r="J21">
            <v>44537</v>
          </cell>
        </row>
        <row r="22">
          <cell r="C22" t="str">
            <v>赵连林</v>
          </cell>
          <cell r="D22" t="str">
            <v>劳务田</v>
          </cell>
          <cell r="E22">
            <v>18331750571</v>
          </cell>
          <cell r="F22" t="str">
            <v>130983200406232414</v>
          </cell>
          <cell r="G22" t="str">
            <v>2004-06-23</v>
          </cell>
          <cell r="H22">
            <v>17</v>
          </cell>
          <cell r="I22" t="str">
            <v>男</v>
          </cell>
          <cell r="J22">
            <v>44554</v>
          </cell>
        </row>
        <row r="23">
          <cell r="C23" t="str">
            <v>高俊岚</v>
          </cell>
          <cell r="D23" t="str">
            <v>劳务田</v>
          </cell>
          <cell r="E23">
            <v>18832770405</v>
          </cell>
          <cell r="F23" t="str">
            <v>130983200112312830</v>
          </cell>
          <cell r="G23" t="str">
            <v>2001-12-31</v>
          </cell>
          <cell r="H23">
            <v>20</v>
          </cell>
          <cell r="I23" t="str">
            <v>男</v>
          </cell>
          <cell r="J23">
            <v>44558</v>
          </cell>
        </row>
        <row r="24">
          <cell r="C24" t="str">
            <v>许加信</v>
          </cell>
          <cell r="D24" t="str">
            <v>劳务张</v>
          </cell>
          <cell r="E24">
            <v>19536627234</v>
          </cell>
          <cell r="F24" t="str">
            <v>132930199406201152</v>
          </cell>
          <cell r="G24" t="str">
            <v>1994-06-20</v>
          </cell>
          <cell r="H24">
            <v>27</v>
          </cell>
          <cell r="I24" t="str">
            <v>男</v>
          </cell>
          <cell r="J24">
            <v>44560</v>
          </cell>
        </row>
        <row r="25">
          <cell r="C25" t="str">
            <v>孔令军</v>
          </cell>
          <cell r="D25" t="str">
            <v>劳务田</v>
          </cell>
          <cell r="E25">
            <v>15632799620</v>
          </cell>
          <cell r="F25" t="str">
            <v>13293019811005243X</v>
          </cell>
          <cell r="G25" t="str">
            <v>1981-10-05</v>
          </cell>
          <cell r="H25">
            <v>40</v>
          </cell>
          <cell r="I25" t="str">
            <v>男</v>
          </cell>
          <cell r="J25">
            <v>44560</v>
          </cell>
        </row>
        <row r="26">
          <cell r="C26" t="str">
            <v>孔德超</v>
          </cell>
          <cell r="D26" t="str">
            <v>劳务田</v>
          </cell>
          <cell r="E26">
            <v>15028699786</v>
          </cell>
          <cell r="F26" t="str">
            <v>130983198903292418</v>
          </cell>
          <cell r="G26" t="str">
            <v>1989-03-29</v>
          </cell>
          <cell r="H26">
            <v>32</v>
          </cell>
          <cell r="I26" t="str">
            <v>男</v>
          </cell>
          <cell r="J26">
            <v>44568</v>
          </cell>
        </row>
        <row r="27">
          <cell r="C27" t="str">
            <v>孔德朋</v>
          </cell>
          <cell r="D27" t="str">
            <v>劳务田</v>
          </cell>
          <cell r="E27">
            <v>17731794615</v>
          </cell>
          <cell r="F27" t="str">
            <v>130983199011302435</v>
          </cell>
          <cell r="G27" t="str">
            <v>1990-11-30</v>
          </cell>
          <cell r="H27">
            <v>31</v>
          </cell>
          <cell r="I27" t="str">
            <v>男</v>
          </cell>
          <cell r="J27">
            <v>44568</v>
          </cell>
        </row>
        <row r="28">
          <cell r="C28" t="str">
            <v>高恩浩</v>
          </cell>
          <cell r="D28" t="str">
            <v>劳务张</v>
          </cell>
          <cell r="E28">
            <v>17631732226</v>
          </cell>
          <cell r="F28" t="str">
            <v>130902200206210175</v>
          </cell>
          <cell r="G28" t="str">
            <v>2002-06-21</v>
          </cell>
          <cell r="H28">
            <v>19</v>
          </cell>
          <cell r="I28" t="str">
            <v>男</v>
          </cell>
          <cell r="J28">
            <v>44603</v>
          </cell>
        </row>
        <row r="29">
          <cell r="C29" t="str">
            <v>徐桂香</v>
          </cell>
          <cell r="D29" t="str">
            <v>劳务张</v>
          </cell>
          <cell r="E29">
            <v>15226765486</v>
          </cell>
          <cell r="F29" t="str">
            <v>132930197303022427</v>
          </cell>
          <cell r="G29" t="str">
            <v>1973-03-02</v>
          </cell>
          <cell r="H29">
            <v>49</v>
          </cell>
          <cell r="I29" t="str">
            <v>女</v>
          </cell>
          <cell r="J29">
            <v>44603</v>
          </cell>
        </row>
        <row r="30">
          <cell r="C30" t="str">
            <v>姜亚玲</v>
          </cell>
          <cell r="D30" t="str">
            <v>劳务张</v>
          </cell>
          <cell r="E30">
            <v>15233776547</v>
          </cell>
          <cell r="F30" t="str">
            <v>132930199209011122</v>
          </cell>
          <cell r="G30" t="str">
            <v>1992-09-01</v>
          </cell>
          <cell r="H30">
            <v>29</v>
          </cell>
          <cell r="I30" t="str">
            <v>女</v>
          </cell>
          <cell r="J30">
            <v>44607</v>
          </cell>
        </row>
        <row r="31">
          <cell r="C31" t="str">
            <v>张世广</v>
          </cell>
          <cell r="D31" t="str">
            <v>劳务张</v>
          </cell>
          <cell r="E31">
            <v>15076711863</v>
          </cell>
          <cell r="F31" t="str">
            <v>130983200409211811</v>
          </cell>
          <cell r="G31" t="str">
            <v>2004-09-21</v>
          </cell>
          <cell r="H31">
            <v>17</v>
          </cell>
          <cell r="I31" t="str">
            <v>男</v>
          </cell>
          <cell r="J31">
            <v>44620</v>
          </cell>
        </row>
        <row r="32">
          <cell r="C32" t="str">
            <v>郭定国</v>
          </cell>
          <cell r="D32" t="str">
            <v>劳务张</v>
          </cell>
          <cell r="E32">
            <v>15028682951</v>
          </cell>
          <cell r="F32" t="str">
            <v>132930198808013571</v>
          </cell>
          <cell r="G32" t="str">
            <v>1988-08-01</v>
          </cell>
          <cell r="H32">
            <v>33</v>
          </cell>
          <cell r="I32" t="str">
            <v>男</v>
          </cell>
          <cell r="J32">
            <v>44619</v>
          </cell>
        </row>
        <row r="33">
          <cell r="C33" t="str">
            <v>张俊平</v>
          </cell>
          <cell r="D33" t="str">
            <v>劳务田</v>
          </cell>
          <cell r="E33" t="str">
            <v>15230730087</v>
          </cell>
          <cell r="F33" t="str">
            <v>13293419770711522X</v>
          </cell>
          <cell r="G33" t="str">
            <v>1977-07-11</v>
          </cell>
          <cell r="H33">
            <v>44</v>
          </cell>
          <cell r="I33" t="str">
            <v>女</v>
          </cell>
          <cell r="J33">
            <v>43720</v>
          </cell>
        </row>
        <row r="34">
          <cell r="C34" t="str">
            <v>田淑娟</v>
          </cell>
          <cell r="D34" t="str">
            <v>劳务田</v>
          </cell>
          <cell r="E34" t="str">
            <v>18713080345</v>
          </cell>
          <cell r="F34" t="str">
            <v>130925198708056424</v>
          </cell>
          <cell r="G34" t="str">
            <v>1987-08-05</v>
          </cell>
          <cell r="H34">
            <v>34</v>
          </cell>
          <cell r="I34" t="str">
            <v>女</v>
          </cell>
          <cell r="J34">
            <v>43720</v>
          </cell>
        </row>
        <row r="35">
          <cell r="C35" t="str">
            <v>杨琴丽</v>
          </cell>
          <cell r="D35" t="str">
            <v>劳务田</v>
          </cell>
          <cell r="E35" t="str">
            <v>18231726182</v>
          </cell>
          <cell r="F35" t="str">
            <v>13292919760418132X</v>
          </cell>
          <cell r="G35" t="str">
            <v>1976-04-18</v>
          </cell>
          <cell r="H35">
            <v>45</v>
          </cell>
          <cell r="I35" t="str">
            <v>女</v>
          </cell>
          <cell r="J35">
            <v>43720</v>
          </cell>
        </row>
        <row r="36">
          <cell r="C36" t="str">
            <v>刘双</v>
          </cell>
          <cell r="D36" t="str">
            <v>劳务田</v>
          </cell>
          <cell r="E36" t="str">
            <v>18632786283</v>
          </cell>
          <cell r="F36" t="str">
            <v>130983199108161122</v>
          </cell>
          <cell r="G36" t="str">
            <v>1991-08-16</v>
          </cell>
          <cell r="H36">
            <v>30</v>
          </cell>
          <cell r="I36" t="str">
            <v>女</v>
          </cell>
          <cell r="J36">
            <v>43885</v>
          </cell>
        </row>
        <row r="37">
          <cell r="C37" t="str">
            <v>赵梅煜</v>
          </cell>
          <cell r="D37" t="str">
            <v>劳务田</v>
          </cell>
          <cell r="E37" t="str">
            <v>15733771732</v>
          </cell>
          <cell r="F37" t="str">
            <v>130983199711110362</v>
          </cell>
          <cell r="G37" t="str">
            <v>1997-11-11</v>
          </cell>
          <cell r="H37">
            <v>24</v>
          </cell>
          <cell r="I37" t="str">
            <v>女</v>
          </cell>
          <cell r="J37">
            <v>44123</v>
          </cell>
        </row>
        <row r="38">
          <cell r="C38" t="str">
            <v>王保田</v>
          </cell>
          <cell r="D38" t="str">
            <v>劳务田</v>
          </cell>
          <cell r="E38" t="str">
            <v>18265788915</v>
          </cell>
          <cell r="F38" t="str">
            <v>372324196304043211</v>
          </cell>
          <cell r="G38" t="str">
            <v>1963-04-04</v>
          </cell>
          <cell r="H38">
            <v>58</v>
          </cell>
          <cell r="I38" t="str">
            <v>男</v>
          </cell>
          <cell r="J38">
            <v>43737</v>
          </cell>
        </row>
        <row r="39">
          <cell r="C39" t="str">
            <v>林丽香</v>
          </cell>
          <cell r="D39" t="str">
            <v>劳务张</v>
          </cell>
          <cell r="E39" t="str">
            <v>15230735985</v>
          </cell>
          <cell r="F39" t="str">
            <v>132934197003164621</v>
          </cell>
          <cell r="G39" t="str">
            <v>1970-03-16</v>
          </cell>
          <cell r="H39">
            <v>51</v>
          </cell>
          <cell r="I39" t="str">
            <v>女</v>
          </cell>
          <cell r="J39">
            <v>44302</v>
          </cell>
        </row>
        <row r="40">
          <cell r="C40" t="str">
            <v>刘晶</v>
          </cell>
          <cell r="D40" t="str">
            <v>劳务张</v>
          </cell>
          <cell r="E40">
            <v>17736790605</v>
          </cell>
          <cell r="F40" t="str">
            <v>232301199105272749</v>
          </cell>
          <cell r="G40" t="str">
            <v>1991-05-27</v>
          </cell>
          <cell r="H40">
            <v>30</v>
          </cell>
          <cell r="I40" t="str">
            <v>女</v>
          </cell>
          <cell r="J40">
            <v>44613</v>
          </cell>
        </row>
        <row r="41">
          <cell r="C41" t="str">
            <v>张春玲</v>
          </cell>
          <cell r="D41" t="str">
            <v>劳务张</v>
          </cell>
          <cell r="E41">
            <v>16631711990</v>
          </cell>
          <cell r="F41" t="str">
            <v>132930197310111823</v>
          </cell>
          <cell r="G41" t="str">
            <v>1973-10-11</v>
          </cell>
          <cell r="H41">
            <v>48</v>
          </cell>
          <cell r="I41" t="str">
            <v>女</v>
          </cell>
          <cell r="J41">
            <v>44613</v>
          </cell>
        </row>
        <row r="42">
          <cell r="C42" t="str">
            <v>王彦华</v>
          </cell>
          <cell r="D42" t="str">
            <v>劳务张</v>
          </cell>
          <cell r="E42">
            <v>17736475515</v>
          </cell>
          <cell r="F42" t="str">
            <v>372922198411046062</v>
          </cell>
          <cell r="G42" t="str">
            <v>1984-11-04</v>
          </cell>
          <cell r="H42">
            <v>37</v>
          </cell>
          <cell r="I42" t="str">
            <v>女</v>
          </cell>
          <cell r="J42">
            <v>43476</v>
          </cell>
        </row>
        <row r="43">
          <cell r="C43" t="str">
            <v>赵斌</v>
          </cell>
          <cell r="D43" t="str">
            <v>劳务张</v>
          </cell>
          <cell r="E43" t="str">
            <v>1763320997</v>
          </cell>
          <cell r="F43" t="str">
            <v>130983199903053534</v>
          </cell>
          <cell r="G43" t="str">
            <v>1999-03-05</v>
          </cell>
          <cell r="H43">
            <v>22</v>
          </cell>
          <cell r="I43" t="str">
            <v>男</v>
          </cell>
          <cell r="J43">
            <v>44069</v>
          </cell>
        </row>
        <row r="44">
          <cell r="C44" t="str">
            <v>左之正</v>
          </cell>
          <cell r="D44" t="str">
            <v>劳务田</v>
          </cell>
          <cell r="E44" t="str">
            <v>13111772713</v>
          </cell>
          <cell r="F44" t="str">
            <v>130983200003050018</v>
          </cell>
          <cell r="G44" t="str">
            <v>2000-03-05</v>
          </cell>
          <cell r="H44">
            <v>21</v>
          </cell>
          <cell r="I44" t="str">
            <v>男</v>
          </cell>
          <cell r="J44">
            <v>44323</v>
          </cell>
        </row>
        <row r="45">
          <cell r="C45" t="str">
            <v>周颖新</v>
          </cell>
          <cell r="D45" t="str">
            <v>劳务张</v>
          </cell>
          <cell r="E45">
            <v>19931714363</v>
          </cell>
          <cell r="F45" t="str">
            <v>130983200305030514</v>
          </cell>
          <cell r="G45" t="str">
            <v>2003-05-03</v>
          </cell>
          <cell r="H45">
            <v>18</v>
          </cell>
          <cell r="I45" t="str">
            <v>男</v>
          </cell>
          <cell r="J45">
            <v>44546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后视镜"/>
      <sheetName val="数据源"/>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tabSelected="1" workbookViewId="0">
      <selection activeCell="A26" sqref="$A26:$XFD33"/>
    </sheetView>
  </sheetViews>
  <sheetFormatPr defaultColWidth="9" defaultRowHeight="18" customHeight="1"/>
  <cols>
    <col min="1" max="1" width="5" style="75" customWidth="1"/>
    <col min="2" max="2" width="16.875" style="76" customWidth="1"/>
    <col min="3" max="3" width="14" style="76" customWidth="1"/>
    <col min="4" max="4" width="11" style="76" customWidth="1"/>
    <col min="5" max="5" width="8.375" style="76" customWidth="1"/>
    <col min="6" max="8" width="9" style="76" customWidth="1"/>
    <col min="9" max="9" width="6.5" style="76" customWidth="1"/>
    <col min="10" max="10" width="7.5" style="76" customWidth="1"/>
    <col min="11" max="11" width="7.875" style="76" customWidth="1"/>
    <col min="12" max="12" width="9" style="76" customWidth="1"/>
    <col min="13" max="13" width="6.875" style="76" customWidth="1"/>
    <col min="14" max="14" width="9" style="76" customWidth="1"/>
    <col min="15" max="15" width="18.25" style="77" customWidth="1"/>
    <col min="16" max="16" width="12.625" style="76" hidden="1" customWidth="1"/>
    <col min="17" max="16384" width="9" style="76"/>
  </cols>
  <sheetData>
    <row r="1" s="76" customFormat="1" customHeight="1" spans="1:15">
      <c r="A1" s="73" t="s">
        <v>0</v>
      </c>
      <c r="B1" s="73"/>
      <c r="C1" s="73"/>
      <c r="D1" s="73"/>
      <c r="E1" s="73"/>
      <c r="F1" s="73"/>
      <c r="G1" s="73"/>
      <c r="H1" s="73"/>
      <c r="I1" s="73"/>
      <c r="J1" s="73"/>
      <c r="K1" s="73"/>
      <c r="L1" s="73"/>
      <c r="M1" s="73"/>
      <c r="N1" s="73"/>
      <c r="O1" s="91"/>
    </row>
    <row r="2" s="73" customFormat="1" ht="28" customHeight="1" spans="1:15">
      <c r="A2" s="78" t="s">
        <v>1</v>
      </c>
      <c r="B2" s="78" t="s">
        <v>2</v>
      </c>
      <c r="C2" s="78" t="s">
        <v>3</v>
      </c>
      <c r="D2" s="78" t="s">
        <v>4</v>
      </c>
      <c r="E2" s="78" t="s">
        <v>5</v>
      </c>
      <c r="F2" s="78" t="s">
        <v>6</v>
      </c>
      <c r="G2" s="78" t="s">
        <v>7</v>
      </c>
      <c r="H2" s="78" t="s">
        <v>8</v>
      </c>
      <c r="I2" s="78" t="s">
        <v>9</v>
      </c>
      <c r="J2" s="78" t="s">
        <v>10</v>
      </c>
      <c r="K2" s="78" t="s">
        <v>11</v>
      </c>
      <c r="L2" s="78" t="s">
        <v>12</v>
      </c>
      <c r="M2" s="78" t="s">
        <v>13</v>
      </c>
      <c r="N2" s="78" t="s">
        <v>14</v>
      </c>
      <c r="O2" s="92" t="s">
        <v>15</v>
      </c>
    </row>
    <row r="3" s="5" customFormat="1" customHeight="1" spans="1:16">
      <c r="A3" s="79">
        <v>6</v>
      </c>
      <c r="B3" s="11" t="s">
        <v>16</v>
      </c>
      <c r="C3" s="11" t="s">
        <v>17</v>
      </c>
      <c r="D3" s="80">
        <v>44604</v>
      </c>
      <c r="E3" s="10">
        <v>5.5</v>
      </c>
      <c r="F3" s="10">
        <v>48</v>
      </c>
      <c r="G3" s="10">
        <v>18.5</v>
      </c>
      <c r="H3" s="81"/>
      <c r="I3" s="10"/>
      <c r="J3" s="10">
        <v>-10</v>
      </c>
      <c r="K3" s="10"/>
      <c r="L3" s="81">
        <v>878</v>
      </c>
      <c r="M3" s="81">
        <v>27.5</v>
      </c>
      <c r="N3" s="81">
        <v>905.5</v>
      </c>
      <c r="O3" s="93" t="s">
        <v>18</v>
      </c>
      <c r="P3" s="5">
        <v>18.2916666666667</v>
      </c>
    </row>
    <row r="4" s="5" customFormat="1" customHeight="1" spans="1:16">
      <c r="A4" s="79">
        <v>7</v>
      </c>
      <c r="B4" s="11" t="s">
        <v>16</v>
      </c>
      <c r="C4" s="11" t="s">
        <v>19</v>
      </c>
      <c r="D4" s="80">
        <v>44613</v>
      </c>
      <c r="E4" s="10">
        <v>5.5</v>
      </c>
      <c r="F4" s="10">
        <v>48</v>
      </c>
      <c r="G4" s="10">
        <v>18.5</v>
      </c>
      <c r="H4" s="81"/>
      <c r="I4" s="10"/>
      <c r="J4" s="10">
        <v>-55</v>
      </c>
      <c r="K4" s="10"/>
      <c r="L4" s="81">
        <v>833</v>
      </c>
      <c r="M4" s="81">
        <v>27.5</v>
      </c>
      <c r="N4" s="81">
        <v>860.5</v>
      </c>
      <c r="O4" s="93" t="s">
        <v>20</v>
      </c>
      <c r="P4" s="5">
        <v>17.3541666666667</v>
      </c>
    </row>
    <row r="5" s="5" customFormat="1" customHeight="1" spans="1:16">
      <c r="A5" s="79">
        <v>8</v>
      </c>
      <c r="B5" s="11" t="s">
        <v>16</v>
      </c>
      <c r="C5" s="11" t="s">
        <v>21</v>
      </c>
      <c r="D5" s="80">
        <v>44620</v>
      </c>
      <c r="E5" s="10">
        <v>2</v>
      </c>
      <c r="F5" s="10">
        <v>18</v>
      </c>
      <c r="G5" s="10">
        <v>18.5</v>
      </c>
      <c r="H5" s="81"/>
      <c r="I5" s="10"/>
      <c r="J5" s="10">
        <v>0</v>
      </c>
      <c r="K5" s="10"/>
      <c r="L5" s="81">
        <v>333</v>
      </c>
      <c r="M5" s="81">
        <v>10</v>
      </c>
      <c r="N5" s="81">
        <v>343</v>
      </c>
      <c r="O5" s="93" t="s">
        <v>22</v>
      </c>
      <c r="P5" s="5">
        <v>18.5</v>
      </c>
    </row>
    <row r="6" s="5" customFormat="1" customHeight="1" spans="1:16">
      <c r="A6" s="79">
        <v>12</v>
      </c>
      <c r="B6" s="11" t="s">
        <v>23</v>
      </c>
      <c r="C6" s="82" t="s">
        <v>24</v>
      </c>
      <c r="D6" s="80">
        <v>43476</v>
      </c>
      <c r="E6" s="10">
        <v>13</v>
      </c>
      <c r="F6" s="10">
        <v>133</v>
      </c>
      <c r="G6" s="10">
        <v>18</v>
      </c>
      <c r="H6" s="81"/>
      <c r="I6" s="10"/>
      <c r="J6" s="10">
        <v>-60</v>
      </c>
      <c r="K6" s="10"/>
      <c r="L6" s="81">
        <v>2334</v>
      </c>
      <c r="M6" s="81">
        <v>65</v>
      </c>
      <c r="N6" s="81">
        <v>2399</v>
      </c>
      <c r="O6" s="93" t="s">
        <v>25</v>
      </c>
      <c r="P6" s="5">
        <v>17.5488721804511</v>
      </c>
    </row>
    <row r="7" s="5" customFormat="1" customHeight="1" spans="1:16">
      <c r="A7" s="79">
        <v>13</v>
      </c>
      <c r="B7" s="11" t="s">
        <v>23</v>
      </c>
      <c r="C7" s="82" t="s">
        <v>26</v>
      </c>
      <c r="D7" s="80">
        <v>44069</v>
      </c>
      <c r="E7" s="10">
        <v>12.5</v>
      </c>
      <c r="F7" s="10">
        <v>141</v>
      </c>
      <c r="G7" s="10">
        <v>18</v>
      </c>
      <c r="H7" s="81"/>
      <c r="I7" s="10"/>
      <c r="J7" s="10">
        <v>-105</v>
      </c>
      <c r="K7" s="10"/>
      <c r="L7" s="81">
        <v>2433</v>
      </c>
      <c r="M7" s="81">
        <v>62.5</v>
      </c>
      <c r="N7" s="81">
        <v>2495.5</v>
      </c>
      <c r="O7" s="93" t="s">
        <v>27</v>
      </c>
      <c r="P7" s="5">
        <v>17.2553191489362</v>
      </c>
    </row>
    <row r="8" s="5" customFormat="1" customHeight="1" spans="1:16">
      <c r="A8" s="79">
        <v>14</v>
      </c>
      <c r="B8" s="11" t="s">
        <v>23</v>
      </c>
      <c r="C8" s="82" t="s">
        <v>28</v>
      </c>
      <c r="D8" s="80">
        <v>44546</v>
      </c>
      <c r="E8" s="10">
        <v>8.5</v>
      </c>
      <c r="F8" s="10">
        <v>94.5</v>
      </c>
      <c r="G8" s="10">
        <v>18</v>
      </c>
      <c r="H8" s="81"/>
      <c r="I8" s="10"/>
      <c r="J8" s="10">
        <v>-45</v>
      </c>
      <c r="K8" s="10"/>
      <c r="L8" s="81">
        <v>1656</v>
      </c>
      <c r="M8" s="81">
        <v>42.5</v>
      </c>
      <c r="N8" s="81">
        <v>1698.5</v>
      </c>
      <c r="O8" s="93" t="s">
        <v>29</v>
      </c>
      <c r="P8" s="5">
        <v>17.5238095238095</v>
      </c>
    </row>
    <row r="9" s="5" customFormat="1" customHeight="1" spans="1:16">
      <c r="A9" s="79">
        <v>18</v>
      </c>
      <c r="B9" s="11" t="s">
        <v>30</v>
      </c>
      <c r="C9" s="11" t="s">
        <v>31</v>
      </c>
      <c r="D9" s="80">
        <v>44613</v>
      </c>
      <c r="E9" s="10">
        <v>10</v>
      </c>
      <c r="F9" s="10">
        <v>114.5</v>
      </c>
      <c r="G9" s="10">
        <v>18</v>
      </c>
      <c r="H9" s="81"/>
      <c r="I9" s="10"/>
      <c r="J9" s="10">
        <v>0</v>
      </c>
      <c r="K9" s="10"/>
      <c r="L9" s="81">
        <v>2061</v>
      </c>
      <c r="M9" s="81">
        <v>50</v>
      </c>
      <c r="N9" s="81">
        <v>2111</v>
      </c>
      <c r="O9" s="93" t="s">
        <v>22</v>
      </c>
      <c r="P9" s="5">
        <v>18</v>
      </c>
    </row>
    <row r="10" s="5" customFormat="1" customHeight="1" spans="1:16">
      <c r="A10" s="79">
        <v>17</v>
      </c>
      <c r="B10" s="11" t="s">
        <v>30</v>
      </c>
      <c r="C10" s="83" t="s">
        <v>32</v>
      </c>
      <c r="D10" s="80">
        <v>44302</v>
      </c>
      <c r="E10" s="10">
        <v>23</v>
      </c>
      <c r="F10" s="10">
        <v>259.5</v>
      </c>
      <c r="G10" s="10">
        <v>18</v>
      </c>
      <c r="H10" s="81"/>
      <c r="I10" s="10"/>
      <c r="J10" s="10">
        <v>0</v>
      </c>
      <c r="K10" s="10"/>
      <c r="L10" s="81">
        <v>4671</v>
      </c>
      <c r="M10" s="81">
        <v>115</v>
      </c>
      <c r="N10" s="81">
        <v>4786</v>
      </c>
      <c r="O10" s="93" t="s">
        <v>22</v>
      </c>
      <c r="P10" s="5">
        <v>18</v>
      </c>
    </row>
    <row r="11" s="5" customFormat="1" customHeight="1" spans="1:16">
      <c r="A11" s="79">
        <v>19</v>
      </c>
      <c r="B11" s="11" t="s">
        <v>30</v>
      </c>
      <c r="C11" s="11" t="s">
        <v>33</v>
      </c>
      <c r="D11" s="80">
        <v>44613</v>
      </c>
      <c r="E11" s="10">
        <v>17</v>
      </c>
      <c r="F11" s="10">
        <v>180</v>
      </c>
      <c r="G11" s="10">
        <v>18</v>
      </c>
      <c r="H11" s="81"/>
      <c r="I11" s="10"/>
      <c r="J11" s="10">
        <v>0</v>
      </c>
      <c r="K11" s="10"/>
      <c r="L11" s="81">
        <v>3240</v>
      </c>
      <c r="M11" s="81">
        <v>85</v>
      </c>
      <c r="N11" s="81">
        <v>3325</v>
      </c>
      <c r="O11" s="93" t="s">
        <v>22</v>
      </c>
      <c r="P11" s="5">
        <v>18</v>
      </c>
    </row>
    <row r="12" s="5" customFormat="1" customHeight="1" spans="1:16">
      <c r="A12" s="79">
        <v>21</v>
      </c>
      <c r="B12" s="11" t="s">
        <v>34</v>
      </c>
      <c r="C12" s="11" t="s">
        <v>35</v>
      </c>
      <c r="D12" s="80">
        <v>44560</v>
      </c>
      <c r="E12" s="10">
        <v>13</v>
      </c>
      <c r="F12" s="10">
        <v>130</v>
      </c>
      <c r="G12" s="10">
        <v>19.5</v>
      </c>
      <c r="H12" s="81"/>
      <c r="I12" s="10"/>
      <c r="J12" s="10">
        <v>0</v>
      </c>
      <c r="K12" s="10"/>
      <c r="L12" s="81">
        <v>2535</v>
      </c>
      <c r="M12" s="81">
        <v>65</v>
      </c>
      <c r="N12" s="81">
        <v>2600</v>
      </c>
      <c r="O12" s="93" t="s">
        <v>22</v>
      </c>
      <c r="P12" s="5">
        <v>19.5</v>
      </c>
    </row>
    <row r="13" s="5" customFormat="1" customHeight="1" spans="1:16">
      <c r="A13" s="79">
        <v>26</v>
      </c>
      <c r="B13" s="11" t="s">
        <v>34</v>
      </c>
      <c r="C13" s="11" t="s">
        <v>36</v>
      </c>
      <c r="D13" s="80">
        <v>44603</v>
      </c>
      <c r="E13" s="10">
        <v>10.5</v>
      </c>
      <c r="F13" s="10">
        <v>101.5</v>
      </c>
      <c r="G13" s="10">
        <v>19.5</v>
      </c>
      <c r="H13" s="81"/>
      <c r="I13" s="10"/>
      <c r="J13" s="10">
        <v>0</v>
      </c>
      <c r="K13" s="10"/>
      <c r="L13" s="81">
        <v>1979.25</v>
      </c>
      <c r="M13" s="81">
        <v>52.5</v>
      </c>
      <c r="N13" s="81">
        <v>2031.75</v>
      </c>
      <c r="O13" s="93" t="s">
        <v>22</v>
      </c>
      <c r="P13" s="5">
        <v>19.5</v>
      </c>
    </row>
    <row r="14" s="5" customFormat="1" customHeight="1" spans="1:16">
      <c r="A14" s="79">
        <v>27</v>
      </c>
      <c r="B14" s="11" t="s">
        <v>34</v>
      </c>
      <c r="C14" s="11" t="s">
        <v>37</v>
      </c>
      <c r="D14" s="80">
        <v>44603</v>
      </c>
      <c r="E14" s="10">
        <v>13</v>
      </c>
      <c r="F14" s="10">
        <v>113.5</v>
      </c>
      <c r="G14" s="10">
        <v>19.5</v>
      </c>
      <c r="H14" s="81"/>
      <c r="I14" s="10"/>
      <c r="J14" s="10">
        <v>0</v>
      </c>
      <c r="K14" s="10"/>
      <c r="L14" s="81">
        <v>2213.25</v>
      </c>
      <c r="M14" s="81">
        <v>65</v>
      </c>
      <c r="N14" s="81">
        <v>2278.25</v>
      </c>
      <c r="O14" s="93" t="s">
        <v>22</v>
      </c>
      <c r="P14" s="5">
        <v>19.5</v>
      </c>
    </row>
    <row r="15" s="5" customFormat="1" customHeight="1" spans="1:16">
      <c r="A15" s="79">
        <v>28</v>
      </c>
      <c r="B15" s="11" t="s">
        <v>34</v>
      </c>
      <c r="C15" s="11" t="s">
        <v>38</v>
      </c>
      <c r="D15" s="80">
        <v>44607</v>
      </c>
      <c r="E15" s="10">
        <v>20.5</v>
      </c>
      <c r="F15" s="10">
        <v>232.5</v>
      </c>
      <c r="G15" s="10">
        <v>19.5</v>
      </c>
      <c r="H15" s="81"/>
      <c r="I15" s="10"/>
      <c r="J15" s="10">
        <v>-45</v>
      </c>
      <c r="K15" s="10"/>
      <c r="L15" s="81">
        <v>4488.75</v>
      </c>
      <c r="M15" s="81">
        <v>102.5</v>
      </c>
      <c r="N15" s="81">
        <v>4591.25</v>
      </c>
      <c r="O15" s="93" t="s">
        <v>29</v>
      </c>
      <c r="P15" s="5">
        <v>19.3064516129032</v>
      </c>
    </row>
    <row r="16" s="5" customFormat="1" customHeight="1" spans="1:16">
      <c r="A16" s="79"/>
      <c r="B16" s="11" t="s">
        <v>39</v>
      </c>
      <c r="C16" s="11" t="s">
        <v>40</v>
      </c>
      <c r="D16" s="84" t="s">
        <v>41</v>
      </c>
      <c r="E16" s="10">
        <v>19</v>
      </c>
      <c r="F16" s="10">
        <v>200</v>
      </c>
      <c r="G16" s="10">
        <v>18</v>
      </c>
      <c r="H16" s="81"/>
      <c r="I16" s="10"/>
      <c r="J16" s="10">
        <v>0</v>
      </c>
      <c r="K16" s="10"/>
      <c r="L16" s="81">
        <v>3600</v>
      </c>
      <c r="M16" s="81">
        <v>95</v>
      </c>
      <c r="N16" s="81">
        <v>3695</v>
      </c>
      <c r="O16" s="93" t="s">
        <v>22</v>
      </c>
      <c r="P16" s="5">
        <v>18</v>
      </c>
    </row>
    <row r="17" s="5" customFormat="1" customHeight="1" spans="1:16">
      <c r="A17" s="79"/>
      <c r="B17" s="11" t="s">
        <v>39</v>
      </c>
      <c r="C17" s="11" t="s">
        <v>42</v>
      </c>
      <c r="D17" s="84" t="s">
        <v>41</v>
      </c>
      <c r="E17" s="10">
        <v>19</v>
      </c>
      <c r="F17" s="10">
        <v>200</v>
      </c>
      <c r="G17" s="10">
        <v>18</v>
      </c>
      <c r="H17" s="81"/>
      <c r="I17" s="10"/>
      <c r="J17" s="10">
        <v>0</v>
      </c>
      <c r="K17" s="10"/>
      <c r="L17" s="81">
        <v>3600</v>
      </c>
      <c r="M17" s="81">
        <v>95</v>
      </c>
      <c r="N17" s="81">
        <v>3695</v>
      </c>
      <c r="O17" s="93" t="s">
        <v>22</v>
      </c>
      <c r="P17" s="5">
        <v>18</v>
      </c>
    </row>
    <row r="18" s="5" customFormat="1" customHeight="1" spans="1:16">
      <c r="A18" s="79"/>
      <c r="B18" s="11" t="s">
        <v>43</v>
      </c>
      <c r="C18" s="11" t="s">
        <v>44</v>
      </c>
      <c r="D18" s="84" t="s">
        <v>41</v>
      </c>
      <c r="E18" s="10">
        <v>15</v>
      </c>
      <c r="F18" s="10">
        <v>163.5</v>
      </c>
      <c r="G18" s="10">
        <v>18</v>
      </c>
      <c r="H18" s="81"/>
      <c r="I18" s="10"/>
      <c r="J18" s="10">
        <v>-45</v>
      </c>
      <c r="K18" s="10"/>
      <c r="L18" s="81">
        <v>2898</v>
      </c>
      <c r="M18" s="81">
        <v>75</v>
      </c>
      <c r="N18" s="81">
        <v>2973</v>
      </c>
      <c r="O18" s="93" t="s">
        <v>29</v>
      </c>
      <c r="P18" s="5">
        <v>17.7247706422018</v>
      </c>
    </row>
    <row r="19" s="5" customFormat="1" customHeight="1" spans="1:16">
      <c r="A19" s="79"/>
      <c r="B19" s="11" t="s">
        <v>43</v>
      </c>
      <c r="C19" s="11" t="s">
        <v>45</v>
      </c>
      <c r="D19" s="84" t="s">
        <v>41</v>
      </c>
      <c r="E19" s="10">
        <v>10</v>
      </c>
      <c r="F19" s="10">
        <v>109.5</v>
      </c>
      <c r="G19" s="10">
        <v>18</v>
      </c>
      <c r="H19" s="81"/>
      <c r="I19" s="10"/>
      <c r="J19" s="10">
        <v>-45</v>
      </c>
      <c r="K19" s="10"/>
      <c r="L19" s="81">
        <v>1926</v>
      </c>
      <c r="M19" s="81">
        <v>50</v>
      </c>
      <c r="N19" s="81">
        <v>1976</v>
      </c>
      <c r="O19" s="93" t="s">
        <v>29</v>
      </c>
      <c r="P19" s="5">
        <v>17.5890410958904</v>
      </c>
    </row>
    <row r="20" s="5" customFormat="1" customHeight="1" spans="1:16">
      <c r="A20" s="79"/>
      <c r="B20" s="11" t="s">
        <v>34</v>
      </c>
      <c r="C20" s="11" t="s">
        <v>46</v>
      </c>
      <c r="D20" s="84" t="s">
        <v>41</v>
      </c>
      <c r="E20" s="10">
        <v>13.5</v>
      </c>
      <c r="F20" s="10">
        <v>112.5</v>
      </c>
      <c r="G20" s="10">
        <v>19.5</v>
      </c>
      <c r="H20" s="81"/>
      <c r="I20" s="10"/>
      <c r="J20" s="10">
        <v>-45</v>
      </c>
      <c r="K20" s="10"/>
      <c r="L20" s="81">
        <v>2148.75</v>
      </c>
      <c r="M20" s="81">
        <v>67.5</v>
      </c>
      <c r="N20" s="81">
        <v>2216.25</v>
      </c>
      <c r="O20" s="93" t="s">
        <v>29</v>
      </c>
      <c r="P20" s="5">
        <v>19.1</v>
      </c>
    </row>
    <row r="21" s="5" customFormat="1" customHeight="1" spans="1:16">
      <c r="A21" s="79"/>
      <c r="B21" s="11" t="s">
        <v>34</v>
      </c>
      <c r="C21" s="11" t="s">
        <v>47</v>
      </c>
      <c r="D21" s="84" t="s">
        <v>41</v>
      </c>
      <c r="E21" s="10">
        <v>16</v>
      </c>
      <c r="F21" s="10">
        <v>134.5</v>
      </c>
      <c r="G21" s="10">
        <v>19.5</v>
      </c>
      <c r="H21" s="81"/>
      <c r="I21" s="10"/>
      <c r="J21" s="10">
        <v>-60</v>
      </c>
      <c r="K21" s="10"/>
      <c r="L21" s="81">
        <v>2562.75</v>
      </c>
      <c r="M21" s="81">
        <v>80</v>
      </c>
      <c r="N21" s="81">
        <v>2642.75</v>
      </c>
      <c r="O21" s="93" t="s">
        <v>48</v>
      </c>
      <c r="P21" s="5">
        <v>19.0539033457249</v>
      </c>
    </row>
    <row r="22" s="76" customFormat="1" ht="21" customHeight="1" spans="1:15">
      <c r="A22" s="79" t="s">
        <v>49</v>
      </c>
      <c r="B22" s="85"/>
      <c r="C22" s="85"/>
      <c r="D22" s="86"/>
      <c r="E22" s="81">
        <v>246.5</v>
      </c>
      <c r="F22" s="81">
        <v>2534</v>
      </c>
      <c r="G22" s="81">
        <v>352.5</v>
      </c>
      <c r="H22" s="81">
        <v>0</v>
      </c>
      <c r="I22" s="81">
        <v>0</v>
      </c>
      <c r="J22" s="81">
        <v>-515</v>
      </c>
      <c r="K22" s="81">
        <v>0</v>
      </c>
      <c r="L22" s="81">
        <v>46390.75</v>
      </c>
      <c r="M22" s="81">
        <v>1232.5</v>
      </c>
      <c r="N22" s="81">
        <v>47623.25</v>
      </c>
      <c r="O22" s="94"/>
    </row>
    <row r="23" s="76" customFormat="1" ht="21" customHeight="1" spans="1:15">
      <c r="A23" s="75" t="s">
        <v>50</v>
      </c>
      <c r="B23" s="75"/>
      <c r="C23" s="75">
        <v>50480.65</v>
      </c>
      <c r="D23" s="75"/>
      <c r="E23" s="75"/>
      <c r="F23" s="75"/>
      <c r="G23" s="75"/>
      <c r="H23" s="75"/>
      <c r="I23" s="75"/>
      <c r="J23" s="75"/>
      <c r="K23" s="75"/>
      <c r="L23" s="75"/>
      <c r="M23" s="75"/>
      <c r="N23" s="75"/>
      <c r="O23" s="75"/>
    </row>
    <row r="24" s="76" customFormat="1" ht="22" customHeight="1" spans="1:15">
      <c r="A24" s="87" t="s">
        <v>51</v>
      </c>
      <c r="B24" s="87"/>
      <c r="C24" s="87"/>
      <c r="D24" s="87"/>
      <c r="E24" s="87"/>
      <c r="F24" s="87"/>
      <c r="G24" s="87"/>
      <c r="H24" s="87"/>
      <c r="I24" s="87"/>
      <c r="J24" s="87"/>
      <c r="K24" s="87"/>
      <c r="L24" s="87"/>
      <c r="M24" s="87"/>
      <c r="N24" s="87"/>
      <c r="O24" s="95"/>
    </row>
    <row r="25" s="74" customFormat="1" customHeight="1" spans="1:15">
      <c r="A25" s="88"/>
      <c r="B25" s="89"/>
      <c r="C25" s="89"/>
      <c r="D25" s="89"/>
      <c r="E25" s="89"/>
      <c r="F25" s="89"/>
      <c r="G25" s="89"/>
      <c r="H25" s="89"/>
      <c r="I25" s="96"/>
      <c r="J25" s="96"/>
      <c r="K25" s="96"/>
      <c r="L25" s="96"/>
      <c r="M25" s="96"/>
      <c r="N25" s="96"/>
      <c r="O25" s="97"/>
    </row>
  </sheetData>
  <mergeCells count="4">
    <mergeCell ref="A1:O1"/>
    <mergeCell ref="A23:B23"/>
    <mergeCell ref="C23:O23"/>
    <mergeCell ref="A24:O24"/>
  </mergeCells>
  <conditionalFormatting sqref="C$1:C$1048576">
    <cfRule type="duplicateValues" dxfId="0" priority="1"/>
    <cfRule type="duplicateValues" dxfId="0" priority="2"/>
    <cfRule type="duplicateValues" dxfId="0" priority="3"/>
    <cfRule type="duplicateValues" dxfId="0" priority="4"/>
    <cfRule type="duplicateValues" dxfId="0" priority="5"/>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workbookViewId="0">
      <selection activeCell="A1" sqref="$A1:$XFD1048576"/>
    </sheetView>
  </sheetViews>
  <sheetFormatPr defaultColWidth="9" defaultRowHeight="18" customHeight="1"/>
  <cols>
    <col min="1" max="1" width="5" style="75" customWidth="1"/>
    <col min="2" max="2" width="16.875" style="76" customWidth="1"/>
    <col min="3" max="3" width="14" style="76" customWidth="1"/>
    <col min="4" max="4" width="11" style="76" customWidth="1"/>
    <col min="5" max="5" width="8.375" style="76" customWidth="1"/>
    <col min="6" max="8" width="9" style="76" customWidth="1"/>
    <col min="9" max="9" width="6.5" style="76" customWidth="1"/>
    <col min="10" max="10" width="7.5" style="76" customWidth="1"/>
    <col min="11" max="11" width="7.875" style="76" customWidth="1"/>
    <col min="12" max="12" width="9" style="76" customWidth="1"/>
    <col min="13" max="13" width="6.875" style="76" customWidth="1"/>
    <col min="14" max="14" width="9" style="76" customWidth="1"/>
    <col min="15" max="15" width="18.25" style="77" customWidth="1"/>
    <col min="16" max="16" width="12.625" style="76" hidden="1" customWidth="1"/>
    <col min="17" max="16384" width="9" style="76"/>
  </cols>
  <sheetData>
    <row r="1" customHeight="1" spans="1:15">
      <c r="A1" s="73" t="s">
        <v>0</v>
      </c>
      <c r="B1" s="73"/>
      <c r="C1" s="73"/>
      <c r="D1" s="73"/>
      <c r="E1" s="73"/>
      <c r="F1" s="73"/>
      <c r="G1" s="73"/>
      <c r="H1" s="73"/>
      <c r="I1" s="73"/>
      <c r="J1" s="73"/>
      <c r="K1" s="73"/>
      <c r="L1" s="73"/>
      <c r="M1" s="73"/>
      <c r="N1" s="73"/>
      <c r="O1" s="91"/>
    </row>
    <row r="2" s="73" customFormat="1" ht="28" customHeight="1" spans="1:15">
      <c r="A2" s="78" t="s">
        <v>1</v>
      </c>
      <c r="B2" s="78" t="s">
        <v>2</v>
      </c>
      <c r="C2" s="78" t="s">
        <v>3</v>
      </c>
      <c r="D2" s="78" t="s">
        <v>4</v>
      </c>
      <c r="E2" s="78" t="s">
        <v>5</v>
      </c>
      <c r="F2" s="78" t="s">
        <v>6</v>
      </c>
      <c r="G2" s="78" t="s">
        <v>7</v>
      </c>
      <c r="H2" s="78" t="s">
        <v>8</v>
      </c>
      <c r="I2" s="78" t="s">
        <v>9</v>
      </c>
      <c r="J2" s="78" t="s">
        <v>10</v>
      </c>
      <c r="K2" s="78" t="s">
        <v>11</v>
      </c>
      <c r="L2" s="78" t="s">
        <v>12</v>
      </c>
      <c r="M2" s="78" t="s">
        <v>13</v>
      </c>
      <c r="N2" s="78" t="s">
        <v>14</v>
      </c>
      <c r="O2" s="92" t="s">
        <v>15</v>
      </c>
    </row>
    <row r="3" s="5" customFormat="1" customHeight="1" spans="1:16">
      <c r="A3" s="79">
        <v>6</v>
      </c>
      <c r="B3" s="11" t="s">
        <v>16</v>
      </c>
      <c r="C3" s="11" t="s">
        <v>17</v>
      </c>
      <c r="D3" s="80">
        <f>VLOOKUP(C3,[1]劳务及公司临时工!$C:$J,8,0)</f>
        <v>44604</v>
      </c>
      <c r="E3" s="10">
        <f>VLOOKUP(C3,考勤!$A:$AM,35,0)</f>
        <v>5.5</v>
      </c>
      <c r="F3" s="10">
        <f>VLOOKUP(C3,考勤!$A:$AM,39,0)</f>
        <v>48</v>
      </c>
      <c r="G3" s="10">
        <v>18.5</v>
      </c>
      <c r="H3" s="81"/>
      <c r="I3" s="10"/>
      <c r="J3" s="10">
        <f>IFERROR(VLOOKUP(C3,其他!B:D,3,0),0)</f>
        <v>-10</v>
      </c>
      <c r="K3" s="10"/>
      <c r="L3" s="81">
        <f t="shared" ref="L3:L11" si="0">H3*15+(F3-H3-I3)*G3+I3*G3*80%+J3+K3</f>
        <v>878</v>
      </c>
      <c r="M3" s="81">
        <f t="shared" ref="M3:M11" si="1">E3*5</f>
        <v>27.5</v>
      </c>
      <c r="N3" s="81">
        <f t="shared" ref="N3:N11" si="2">L3+M3</f>
        <v>905.5</v>
      </c>
      <c r="O3" s="93" t="str">
        <f>IFERROR(VLOOKUP(C3,其他!B:E,2,0),"")</f>
        <v>4月13日迟到</v>
      </c>
      <c r="P3" s="5">
        <f t="shared" ref="P3:P11" si="3">L3/F3</f>
        <v>18.2916666666667</v>
      </c>
    </row>
    <row r="4" s="5" customFormat="1" customHeight="1" spans="1:16">
      <c r="A4" s="79">
        <v>7</v>
      </c>
      <c r="B4" s="11" t="s">
        <v>16</v>
      </c>
      <c r="C4" s="11" t="s">
        <v>19</v>
      </c>
      <c r="D4" s="80">
        <f>VLOOKUP(C4,[1]劳务及公司临时工!$C:$J,8,0)</f>
        <v>44613</v>
      </c>
      <c r="E4" s="10">
        <f>VLOOKUP(C4,考勤!$A:$AM,35,0)</f>
        <v>5.5</v>
      </c>
      <c r="F4" s="10">
        <f>VLOOKUP(C4,考勤!$A:$AM,39,0)</f>
        <v>48</v>
      </c>
      <c r="G4" s="10">
        <v>18.5</v>
      </c>
      <c r="H4" s="81"/>
      <c r="I4" s="10"/>
      <c r="J4" s="10">
        <f>IFERROR(VLOOKUP(C4,其他!B:D,3,0),0)</f>
        <v>-55</v>
      </c>
      <c r="K4" s="10"/>
      <c r="L4" s="81">
        <f t="shared" si="0"/>
        <v>833</v>
      </c>
      <c r="M4" s="81">
        <f t="shared" si="1"/>
        <v>27.5</v>
      </c>
      <c r="N4" s="81">
        <f t="shared" si="2"/>
        <v>860.5</v>
      </c>
      <c r="O4" s="93" t="str">
        <f>IFERROR(VLOOKUP(C4,其他!B:E,2,0),"")</f>
        <v>全额薪资（扣一套夏季工服）已退回、4月13日迟到</v>
      </c>
      <c r="P4" s="5">
        <f t="shared" si="3"/>
        <v>17.3541666666667</v>
      </c>
    </row>
    <row r="5" s="5" customFormat="1" customHeight="1" spans="1:16">
      <c r="A5" s="79">
        <v>8</v>
      </c>
      <c r="B5" s="11" t="s">
        <v>16</v>
      </c>
      <c r="C5" s="11" t="s">
        <v>21</v>
      </c>
      <c r="D5" s="80">
        <f>VLOOKUP(C5,[1]劳务及公司临时工!$C:$J,8,0)</f>
        <v>44620</v>
      </c>
      <c r="E5" s="10">
        <f>VLOOKUP(C5,考勤!$A:$AM,35,0)</f>
        <v>2</v>
      </c>
      <c r="F5" s="10">
        <f>VLOOKUP(C5,考勤!$A:$AM,39,0)</f>
        <v>18</v>
      </c>
      <c r="G5" s="10">
        <v>18.5</v>
      </c>
      <c r="H5" s="81"/>
      <c r="I5" s="10"/>
      <c r="J5" s="10">
        <f>IFERROR(VLOOKUP(C5,其他!B:D,3,0),0)</f>
        <v>0</v>
      </c>
      <c r="K5" s="10"/>
      <c r="L5" s="81">
        <f t="shared" si="0"/>
        <v>333</v>
      </c>
      <c r="M5" s="81">
        <f t="shared" si="1"/>
        <v>10</v>
      </c>
      <c r="N5" s="81">
        <f t="shared" si="2"/>
        <v>343</v>
      </c>
      <c r="O5" s="93" t="str">
        <f>IFERROR(VLOOKUP(C5,其他!B:E,2,0),"")</f>
        <v/>
      </c>
      <c r="P5" s="5">
        <f t="shared" si="3"/>
        <v>18.5</v>
      </c>
    </row>
    <row r="6" s="5" customFormat="1" customHeight="1" spans="1:16">
      <c r="A6" s="79">
        <v>12</v>
      </c>
      <c r="B6" s="11" t="s">
        <v>23</v>
      </c>
      <c r="C6" s="82" t="s">
        <v>24</v>
      </c>
      <c r="D6" s="80">
        <f>VLOOKUP(C6,[1]劳务及公司临时工!$C:$J,8,0)</f>
        <v>43476</v>
      </c>
      <c r="E6" s="10">
        <f>VLOOKUP(C6,考勤!$A:$AM,35,0)</f>
        <v>13</v>
      </c>
      <c r="F6" s="10">
        <f>VLOOKUP(C6,考勤!$A:$AM,39,0)</f>
        <v>133</v>
      </c>
      <c r="G6" s="10">
        <v>18</v>
      </c>
      <c r="H6" s="81"/>
      <c r="I6" s="10"/>
      <c r="J6" s="10">
        <f>IFERROR(VLOOKUP(C6,其他!B:D,3,0),0)</f>
        <v>-60</v>
      </c>
      <c r="K6" s="10"/>
      <c r="L6" s="81">
        <f t="shared" si="0"/>
        <v>2334</v>
      </c>
      <c r="M6" s="81">
        <f t="shared" si="1"/>
        <v>65</v>
      </c>
      <c r="N6" s="81">
        <f t="shared" si="2"/>
        <v>2399</v>
      </c>
      <c r="O6" s="93" t="str">
        <f>IFERROR(VLOOKUP(C6,其他!B:E,2,0),"")</f>
        <v>零部件扔垃圾桶</v>
      </c>
      <c r="P6" s="5">
        <f t="shared" si="3"/>
        <v>17.5488721804511</v>
      </c>
    </row>
    <row r="7" s="5" customFormat="1" customHeight="1" spans="1:16">
      <c r="A7" s="79">
        <v>13</v>
      </c>
      <c r="B7" s="11" t="s">
        <v>23</v>
      </c>
      <c r="C7" s="82" t="s">
        <v>26</v>
      </c>
      <c r="D7" s="80">
        <f>VLOOKUP(C7,[1]劳务及公司临时工!$C:$J,8,0)</f>
        <v>44069</v>
      </c>
      <c r="E7" s="10">
        <f>VLOOKUP(C7,考勤!$A:$AM,35,0)</f>
        <v>12.5</v>
      </c>
      <c r="F7" s="10">
        <f>VLOOKUP(C7,考勤!$A:$AM,39,0)</f>
        <v>141</v>
      </c>
      <c r="G7" s="10">
        <v>18</v>
      </c>
      <c r="H7" s="81"/>
      <c r="I7" s="10"/>
      <c r="J7" s="10">
        <f>IFERROR(VLOOKUP(C7,其他!B:D,3,0),0)</f>
        <v>-105</v>
      </c>
      <c r="K7" s="10"/>
      <c r="L7" s="81">
        <f t="shared" si="0"/>
        <v>2433</v>
      </c>
      <c r="M7" s="81">
        <f t="shared" si="1"/>
        <v>62.5</v>
      </c>
      <c r="N7" s="81">
        <f t="shared" si="2"/>
        <v>2495.5</v>
      </c>
      <c r="O7" s="93" t="str">
        <f>IFERROR(VLOOKUP(C7,其他!B:E,2,0),"")</f>
        <v>全额薪资（扣一套秋季工服、1套夏季工服）已退回</v>
      </c>
      <c r="P7" s="5">
        <f t="shared" si="3"/>
        <v>17.2553191489362</v>
      </c>
    </row>
    <row r="8" s="5" customFormat="1" customHeight="1" spans="1:16">
      <c r="A8" s="79">
        <v>14</v>
      </c>
      <c r="B8" s="11" t="s">
        <v>23</v>
      </c>
      <c r="C8" s="82" t="s">
        <v>28</v>
      </c>
      <c r="D8" s="80">
        <f>VLOOKUP(C8,[1]劳务及公司临时工!$C:$J,8,0)</f>
        <v>44546</v>
      </c>
      <c r="E8" s="10">
        <f>VLOOKUP(C8,考勤!$A:$AM,35,0)</f>
        <v>8.5</v>
      </c>
      <c r="F8" s="10">
        <f>VLOOKUP(C8,考勤!$A:$AM,39,0)</f>
        <v>94.5</v>
      </c>
      <c r="G8" s="10">
        <v>18</v>
      </c>
      <c r="H8" s="81"/>
      <c r="I8" s="10"/>
      <c r="J8" s="10">
        <f>IFERROR(VLOOKUP(C8,其他!B:D,3,0),0)</f>
        <v>-45</v>
      </c>
      <c r="K8" s="10"/>
      <c r="L8" s="81">
        <f t="shared" si="0"/>
        <v>1656</v>
      </c>
      <c r="M8" s="81">
        <f t="shared" si="1"/>
        <v>42.5</v>
      </c>
      <c r="N8" s="81">
        <f t="shared" si="2"/>
        <v>1698.5</v>
      </c>
      <c r="O8" s="93" t="str">
        <f>IFERROR(VLOOKUP(C8,其他!B:E,2,0),"")</f>
        <v>全额薪资（扣一套夏季工服）已退回</v>
      </c>
      <c r="P8" s="5">
        <f t="shared" si="3"/>
        <v>17.5238095238095</v>
      </c>
    </row>
    <row r="9" s="5" customFormat="1" customHeight="1" spans="1:16">
      <c r="A9" s="79">
        <v>18</v>
      </c>
      <c r="B9" s="11" t="s">
        <v>30</v>
      </c>
      <c r="C9" s="11" t="s">
        <v>31</v>
      </c>
      <c r="D9" s="80">
        <f>VLOOKUP(C9,[1]劳务及公司临时工!$C:$J,8,0)</f>
        <v>44613</v>
      </c>
      <c r="E9" s="10">
        <f>VLOOKUP(C9,考勤!$A:$AM,35,0)</f>
        <v>10</v>
      </c>
      <c r="F9" s="10">
        <f>VLOOKUP(C9,考勤!$A:$AM,39,0)</f>
        <v>114.5</v>
      </c>
      <c r="G9" s="10">
        <v>18</v>
      </c>
      <c r="H9" s="81"/>
      <c r="I9" s="10"/>
      <c r="J9" s="10">
        <f>IFERROR(VLOOKUP(C9,其他!B:D,3,0),0)</f>
        <v>0</v>
      </c>
      <c r="K9" s="10"/>
      <c r="L9" s="81">
        <f t="shared" si="0"/>
        <v>2061</v>
      </c>
      <c r="M9" s="81">
        <f t="shared" si="1"/>
        <v>50</v>
      </c>
      <c r="N9" s="81">
        <f t="shared" si="2"/>
        <v>2111</v>
      </c>
      <c r="O9" s="93" t="str">
        <f>IFERROR(VLOOKUP(C9,其他!B:E,2,0),"")</f>
        <v/>
      </c>
      <c r="P9" s="5">
        <f t="shared" si="3"/>
        <v>18</v>
      </c>
    </row>
    <row r="10" s="5" customFormat="1" customHeight="1" spans="1:16">
      <c r="A10" s="79">
        <v>17</v>
      </c>
      <c r="B10" s="11" t="s">
        <v>30</v>
      </c>
      <c r="C10" s="83" t="s">
        <v>32</v>
      </c>
      <c r="D10" s="80">
        <f>VLOOKUP(C10,[1]劳务及公司临时工!$C:$J,8,0)</f>
        <v>44302</v>
      </c>
      <c r="E10" s="10">
        <f>VLOOKUP(C10,考勤!$A:$AM,35,0)</f>
        <v>23</v>
      </c>
      <c r="F10" s="10">
        <f>VLOOKUP(C10,考勤!$A:$AM,39,0)</f>
        <v>259.5</v>
      </c>
      <c r="G10" s="10">
        <v>18</v>
      </c>
      <c r="H10" s="81"/>
      <c r="I10" s="10"/>
      <c r="J10" s="10">
        <f>IFERROR(VLOOKUP(C10,其他!B:D,3,0),0)</f>
        <v>0</v>
      </c>
      <c r="K10" s="10"/>
      <c r="L10" s="81">
        <f t="shared" si="0"/>
        <v>4671</v>
      </c>
      <c r="M10" s="81">
        <f t="shared" si="1"/>
        <v>115</v>
      </c>
      <c r="N10" s="81">
        <f t="shared" si="2"/>
        <v>4786</v>
      </c>
      <c r="O10" s="93" t="str">
        <f>IFERROR(VLOOKUP(C10,其他!B:E,2,0),"")</f>
        <v/>
      </c>
      <c r="P10" s="5">
        <f t="shared" si="3"/>
        <v>18</v>
      </c>
    </row>
    <row r="11" s="5" customFormat="1" customHeight="1" spans="1:16">
      <c r="A11" s="79">
        <v>19</v>
      </c>
      <c r="B11" s="11" t="s">
        <v>30</v>
      </c>
      <c r="C11" s="11" t="s">
        <v>33</v>
      </c>
      <c r="D11" s="80">
        <f>VLOOKUP(C11,[1]劳务及公司临时工!$C:$J,8,0)</f>
        <v>44613</v>
      </c>
      <c r="E11" s="10">
        <f>VLOOKUP(C11,考勤!$A:$AM,35,0)</f>
        <v>17</v>
      </c>
      <c r="F11" s="10">
        <f>VLOOKUP(C11,考勤!$A:$AM,39,0)</f>
        <v>180</v>
      </c>
      <c r="G11" s="10">
        <v>18</v>
      </c>
      <c r="H11" s="81"/>
      <c r="I11" s="10"/>
      <c r="J11" s="10">
        <f>IFERROR(VLOOKUP(C11,其他!B:D,3,0),0)</f>
        <v>0</v>
      </c>
      <c r="K11" s="10"/>
      <c r="L11" s="81">
        <f t="shared" si="0"/>
        <v>3240</v>
      </c>
      <c r="M11" s="81">
        <f t="shared" si="1"/>
        <v>85</v>
      </c>
      <c r="N11" s="81">
        <f t="shared" si="2"/>
        <v>3325</v>
      </c>
      <c r="O11" s="93" t="str">
        <f>IFERROR(VLOOKUP(C11,其他!B:E,2,0),"")</f>
        <v/>
      </c>
      <c r="P11" s="5">
        <f t="shared" si="3"/>
        <v>18</v>
      </c>
    </row>
    <row r="12" s="5" customFormat="1" customHeight="1" spans="1:16">
      <c r="A12" s="79">
        <v>21</v>
      </c>
      <c r="B12" s="11" t="s">
        <v>34</v>
      </c>
      <c r="C12" s="11" t="s">
        <v>35</v>
      </c>
      <c r="D12" s="80">
        <f>VLOOKUP(C12,[1]劳务及公司临时工!$C:$J,8,0)</f>
        <v>44560</v>
      </c>
      <c r="E12" s="10">
        <f>VLOOKUP(C12,考勤!$A:$AM,35,0)</f>
        <v>13</v>
      </c>
      <c r="F12" s="10">
        <f>VLOOKUP(C12,考勤!$A:$AM,39,0)</f>
        <v>130</v>
      </c>
      <c r="G12" s="10">
        <v>19.5</v>
      </c>
      <c r="H12" s="81"/>
      <c r="I12" s="10"/>
      <c r="J12" s="10">
        <f>IFERROR(VLOOKUP(C12,其他!B:D,3,0),0)</f>
        <v>0</v>
      </c>
      <c r="K12" s="10"/>
      <c r="L12" s="81">
        <f t="shared" ref="L12:L23" si="4">H12*15+(F12-H12-I12)*G12+I12*G12*80%+J12+K12</f>
        <v>2535</v>
      </c>
      <c r="M12" s="81">
        <f t="shared" ref="M12:M23" si="5">E12*5</f>
        <v>65</v>
      </c>
      <c r="N12" s="81">
        <f t="shared" ref="N12:N23" si="6">L12+M12</f>
        <v>2600</v>
      </c>
      <c r="O12" s="93" t="str">
        <f>IFERROR(VLOOKUP(C12,其他!B:E,2,0),"")</f>
        <v/>
      </c>
      <c r="P12" s="5">
        <f t="shared" ref="P12:P23" si="7">L12/F12</f>
        <v>19.5</v>
      </c>
    </row>
    <row r="13" s="5" customFormat="1" customHeight="1" spans="1:16">
      <c r="A13" s="79">
        <v>26</v>
      </c>
      <c r="B13" s="11" t="s">
        <v>34</v>
      </c>
      <c r="C13" s="11" t="s">
        <v>36</v>
      </c>
      <c r="D13" s="80">
        <f>VLOOKUP(C13,[1]劳务及公司临时工!$C:$J,8,0)</f>
        <v>44603</v>
      </c>
      <c r="E13" s="10">
        <f>VLOOKUP(C13,考勤!$A:$AM,35,0)</f>
        <v>10.5</v>
      </c>
      <c r="F13" s="10">
        <f>VLOOKUP(C13,考勤!$A:$AM,39,0)</f>
        <v>101.5</v>
      </c>
      <c r="G13" s="10">
        <v>19.5</v>
      </c>
      <c r="H13" s="81"/>
      <c r="I13" s="10"/>
      <c r="J13" s="10">
        <f>IFERROR(VLOOKUP(C13,其他!B:D,3,0),0)</f>
        <v>0</v>
      </c>
      <c r="K13" s="10"/>
      <c r="L13" s="81">
        <f t="shared" si="4"/>
        <v>1979.25</v>
      </c>
      <c r="M13" s="81">
        <f t="shared" si="5"/>
        <v>52.5</v>
      </c>
      <c r="N13" s="81">
        <f t="shared" si="6"/>
        <v>2031.75</v>
      </c>
      <c r="O13" s="93" t="str">
        <f>IFERROR(VLOOKUP(C13,其他!B:E,2,0),"")</f>
        <v/>
      </c>
      <c r="P13" s="5">
        <f t="shared" si="7"/>
        <v>19.5</v>
      </c>
    </row>
    <row r="14" s="5" customFormat="1" customHeight="1" spans="1:16">
      <c r="A14" s="79">
        <v>27</v>
      </c>
      <c r="B14" s="11" t="s">
        <v>34</v>
      </c>
      <c r="C14" s="11" t="s">
        <v>37</v>
      </c>
      <c r="D14" s="80">
        <f>VLOOKUP(C14,[1]劳务及公司临时工!$C:$J,8,0)</f>
        <v>44603</v>
      </c>
      <c r="E14" s="10">
        <f>VLOOKUP(C14,考勤!$A:$AM,35,0)</f>
        <v>13</v>
      </c>
      <c r="F14" s="10">
        <f>VLOOKUP(C14,考勤!$A:$AM,39,0)</f>
        <v>113.5</v>
      </c>
      <c r="G14" s="10">
        <v>19.5</v>
      </c>
      <c r="H14" s="81"/>
      <c r="I14" s="10"/>
      <c r="J14" s="10">
        <f>IFERROR(VLOOKUP(C14,其他!B:D,3,0),0)</f>
        <v>0</v>
      </c>
      <c r="K14" s="10"/>
      <c r="L14" s="81">
        <f t="shared" si="4"/>
        <v>2213.25</v>
      </c>
      <c r="M14" s="81">
        <f t="shared" si="5"/>
        <v>65</v>
      </c>
      <c r="N14" s="81">
        <f t="shared" si="6"/>
        <v>2278.25</v>
      </c>
      <c r="O14" s="93" t="str">
        <f>IFERROR(VLOOKUP(C14,其他!B:E,2,0),"")</f>
        <v/>
      </c>
      <c r="P14" s="5">
        <f t="shared" si="7"/>
        <v>19.5</v>
      </c>
    </row>
    <row r="15" s="5" customFormat="1" customHeight="1" spans="1:16">
      <c r="A15" s="79">
        <v>28</v>
      </c>
      <c r="B15" s="11" t="s">
        <v>34</v>
      </c>
      <c r="C15" s="11" t="s">
        <v>38</v>
      </c>
      <c r="D15" s="80">
        <f>VLOOKUP(C15,[1]劳务及公司临时工!$C:$J,8,0)</f>
        <v>44607</v>
      </c>
      <c r="E15" s="10">
        <f>VLOOKUP(C15,考勤!$A:$AM,35,0)</f>
        <v>20.5</v>
      </c>
      <c r="F15" s="10">
        <f>VLOOKUP(C15,考勤!$A:$AM,39,0)</f>
        <v>232.5</v>
      </c>
      <c r="G15" s="10">
        <v>19.5</v>
      </c>
      <c r="H15" s="81"/>
      <c r="I15" s="10"/>
      <c r="J15" s="10">
        <f>IFERROR(VLOOKUP(C15,其他!B:D,3,0),0)</f>
        <v>-45</v>
      </c>
      <c r="K15" s="10"/>
      <c r="L15" s="81">
        <f t="shared" si="4"/>
        <v>4488.75</v>
      </c>
      <c r="M15" s="81">
        <f t="shared" si="5"/>
        <v>102.5</v>
      </c>
      <c r="N15" s="81">
        <f t="shared" si="6"/>
        <v>4591.25</v>
      </c>
      <c r="O15" s="93" t="str">
        <f>IFERROR(VLOOKUP(C15,其他!B:E,2,0),"")</f>
        <v>全额薪资（扣一套夏季工服）已退回</v>
      </c>
      <c r="P15" s="5">
        <f t="shared" si="7"/>
        <v>19.3064516129032</v>
      </c>
    </row>
    <row r="16" s="5" customFormat="1" customHeight="1" spans="1:16">
      <c r="A16" s="79"/>
      <c r="B16" s="11" t="s">
        <v>39</v>
      </c>
      <c r="C16" s="11" t="s">
        <v>40</v>
      </c>
      <c r="D16" s="84" t="s">
        <v>41</v>
      </c>
      <c r="E16" s="10">
        <f>VLOOKUP(C16,考勤!$A:$AM,35,0)</f>
        <v>19</v>
      </c>
      <c r="F16" s="10">
        <f>VLOOKUP(C16,考勤!$A:$AM,39,0)</f>
        <v>200</v>
      </c>
      <c r="G16" s="10">
        <v>18</v>
      </c>
      <c r="H16" s="81"/>
      <c r="I16" s="10"/>
      <c r="J16" s="10">
        <f>IFERROR(VLOOKUP(C16,其他!B:D,3,0),0)</f>
        <v>0</v>
      </c>
      <c r="K16" s="10"/>
      <c r="L16" s="81">
        <f t="shared" si="4"/>
        <v>3600</v>
      </c>
      <c r="M16" s="81">
        <f t="shared" si="5"/>
        <v>95</v>
      </c>
      <c r="N16" s="81">
        <f t="shared" si="6"/>
        <v>3695</v>
      </c>
      <c r="O16" s="93" t="str">
        <f>IFERROR(VLOOKUP(C16,其他!B:E,2,0),"")</f>
        <v/>
      </c>
      <c r="P16" s="5">
        <f t="shared" si="7"/>
        <v>18</v>
      </c>
    </row>
    <row r="17" s="5" customFormat="1" customHeight="1" spans="1:16">
      <c r="A17" s="79"/>
      <c r="B17" s="11" t="s">
        <v>39</v>
      </c>
      <c r="C17" s="11" t="s">
        <v>42</v>
      </c>
      <c r="D17" s="84" t="s">
        <v>41</v>
      </c>
      <c r="E17" s="10">
        <f>VLOOKUP(C17,考勤!$A:$AM,35,0)</f>
        <v>19</v>
      </c>
      <c r="F17" s="10">
        <f>VLOOKUP(C17,考勤!$A:$AM,39,0)</f>
        <v>200</v>
      </c>
      <c r="G17" s="10">
        <v>18</v>
      </c>
      <c r="H17" s="81"/>
      <c r="I17" s="10"/>
      <c r="J17" s="10">
        <f>IFERROR(VLOOKUP(C17,其他!B:D,3,0),0)</f>
        <v>0</v>
      </c>
      <c r="K17" s="10"/>
      <c r="L17" s="81">
        <f t="shared" si="4"/>
        <v>3600</v>
      </c>
      <c r="M17" s="81">
        <f t="shared" si="5"/>
        <v>95</v>
      </c>
      <c r="N17" s="81">
        <f t="shared" si="6"/>
        <v>3695</v>
      </c>
      <c r="O17" s="93" t="str">
        <f>IFERROR(VLOOKUP(C17,其他!B:E,2,0),"")</f>
        <v/>
      </c>
      <c r="P17" s="5">
        <f t="shared" si="7"/>
        <v>18</v>
      </c>
    </row>
    <row r="18" s="5" customFormat="1" customHeight="1" spans="1:16">
      <c r="A18" s="79"/>
      <c r="B18" s="11" t="s">
        <v>43</v>
      </c>
      <c r="C18" s="11" t="s">
        <v>44</v>
      </c>
      <c r="D18" s="84" t="s">
        <v>41</v>
      </c>
      <c r="E18" s="10">
        <f>VLOOKUP(C18,考勤!$A:$AM,35,0)</f>
        <v>15</v>
      </c>
      <c r="F18" s="10">
        <f>VLOOKUP(C18,考勤!$A:$AM,39,0)</f>
        <v>163.5</v>
      </c>
      <c r="G18" s="10">
        <v>18</v>
      </c>
      <c r="H18" s="81"/>
      <c r="I18" s="10"/>
      <c r="J18" s="10">
        <f>IFERROR(VLOOKUP(C18,其他!B:D,3,0),0)</f>
        <v>-45</v>
      </c>
      <c r="K18" s="10"/>
      <c r="L18" s="81">
        <f t="shared" si="4"/>
        <v>2898</v>
      </c>
      <c r="M18" s="81">
        <f t="shared" si="5"/>
        <v>75</v>
      </c>
      <c r="N18" s="81">
        <f t="shared" si="6"/>
        <v>2973</v>
      </c>
      <c r="O18" s="93" t="str">
        <f>IFERROR(VLOOKUP(C18,其他!B:E,2,0),"")</f>
        <v>全额薪资（扣一套夏季工服）已退回</v>
      </c>
      <c r="P18" s="5">
        <f t="shared" si="7"/>
        <v>17.7247706422018</v>
      </c>
    </row>
    <row r="19" s="5" customFormat="1" customHeight="1" spans="1:16">
      <c r="A19" s="79"/>
      <c r="B19" s="11" t="s">
        <v>43</v>
      </c>
      <c r="C19" s="11" t="s">
        <v>45</v>
      </c>
      <c r="D19" s="84" t="s">
        <v>41</v>
      </c>
      <c r="E19" s="10">
        <f>VLOOKUP(C19,考勤!$A:$AM,35,0)</f>
        <v>10</v>
      </c>
      <c r="F19" s="10">
        <f>VLOOKUP(C19,考勤!$A:$AM,39,0)</f>
        <v>109.5</v>
      </c>
      <c r="G19" s="10">
        <v>18</v>
      </c>
      <c r="H19" s="81"/>
      <c r="I19" s="10"/>
      <c r="J19" s="10">
        <f>IFERROR(VLOOKUP(C19,其他!B:D,3,0),0)</f>
        <v>-45</v>
      </c>
      <c r="K19" s="10"/>
      <c r="L19" s="81">
        <f t="shared" si="4"/>
        <v>1926</v>
      </c>
      <c r="M19" s="81">
        <f t="shared" si="5"/>
        <v>50</v>
      </c>
      <c r="N19" s="81">
        <f t="shared" si="6"/>
        <v>1976</v>
      </c>
      <c r="O19" s="93" t="str">
        <f>IFERROR(VLOOKUP(C19,其他!B:E,2,0),"")</f>
        <v>全额薪资（扣一套夏季工服）已退回</v>
      </c>
      <c r="P19" s="5">
        <f t="shared" si="7"/>
        <v>17.5890410958904</v>
      </c>
    </row>
    <row r="20" s="5" customFormat="1" customHeight="1" spans="1:16">
      <c r="A20" s="79"/>
      <c r="B20" s="11" t="s">
        <v>34</v>
      </c>
      <c r="C20" s="11" t="s">
        <v>46</v>
      </c>
      <c r="D20" s="84" t="s">
        <v>41</v>
      </c>
      <c r="E20" s="10">
        <f>VLOOKUP(C20,考勤!$A:$AM,35,0)</f>
        <v>13.5</v>
      </c>
      <c r="F20" s="10">
        <f>VLOOKUP(C20,考勤!$A:$AM,39,0)</f>
        <v>112.5</v>
      </c>
      <c r="G20" s="10">
        <v>19.5</v>
      </c>
      <c r="H20" s="81"/>
      <c r="I20" s="10"/>
      <c r="J20" s="10">
        <f>IFERROR(VLOOKUP(C20,其他!B:D,3,0),0)</f>
        <v>-45</v>
      </c>
      <c r="K20" s="10"/>
      <c r="L20" s="81">
        <f t="shared" si="4"/>
        <v>2148.75</v>
      </c>
      <c r="M20" s="81">
        <f t="shared" si="5"/>
        <v>67.5</v>
      </c>
      <c r="N20" s="81">
        <f t="shared" si="6"/>
        <v>2216.25</v>
      </c>
      <c r="O20" s="93" t="str">
        <f>IFERROR(VLOOKUP(C20,其他!B:E,2,0),"")</f>
        <v>全额薪资（扣一套夏季工服）已退回</v>
      </c>
      <c r="P20" s="5">
        <f t="shared" si="7"/>
        <v>19.1</v>
      </c>
    </row>
    <row r="21" s="5" customFormat="1" customHeight="1" spans="1:16">
      <c r="A21" s="79"/>
      <c r="B21" s="11" t="s">
        <v>34</v>
      </c>
      <c r="C21" s="11" t="s">
        <v>47</v>
      </c>
      <c r="D21" s="84" t="s">
        <v>41</v>
      </c>
      <c r="E21" s="10">
        <f>VLOOKUP(C21,考勤!$A:$AM,35,0)</f>
        <v>16</v>
      </c>
      <c r="F21" s="10">
        <f>VLOOKUP(C21,考勤!$A:$AM,39,0)</f>
        <v>134.5</v>
      </c>
      <c r="G21" s="10">
        <v>19.5</v>
      </c>
      <c r="H21" s="81"/>
      <c r="I21" s="10"/>
      <c r="J21" s="10">
        <f>IFERROR(VLOOKUP(C21,其他!B:D,3,0),0)</f>
        <v>-60</v>
      </c>
      <c r="K21" s="10"/>
      <c r="L21" s="81">
        <f t="shared" si="4"/>
        <v>2562.75</v>
      </c>
      <c r="M21" s="81">
        <f t="shared" si="5"/>
        <v>80</v>
      </c>
      <c r="N21" s="81">
        <f t="shared" si="6"/>
        <v>2642.75</v>
      </c>
      <c r="O21" s="93" t="str">
        <f>IFERROR(VLOOKUP(C21,其他!B:E,2,0),"")</f>
        <v>全额薪资（扣一套秋季工服）已退回</v>
      </c>
      <c r="P21" s="5">
        <f t="shared" si="7"/>
        <v>19.0539033457249</v>
      </c>
    </row>
    <row r="22" ht="21" customHeight="1" spans="1:15">
      <c r="A22" s="79" t="s">
        <v>49</v>
      </c>
      <c r="B22" s="85"/>
      <c r="C22" s="85"/>
      <c r="D22" s="86"/>
      <c r="E22" s="81">
        <f>SUM(E3:E21)</f>
        <v>246.5</v>
      </c>
      <c r="F22" s="81">
        <f t="shared" ref="F22:N22" si="8">SUM(F3:F21)</f>
        <v>2534</v>
      </c>
      <c r="G22" s="81">
        <f t="shared" si="8"/>
        <v>352.5</v>
      </c>
      <c r="H22" s="81">
        <f t="shared" si="8"/>
        <v>0</v>
      </c>
      <c r="I22" s="81">
        <f t="shared" si="8"/>
        <v>0</v>
      </c>
      <c r="J22" s="81">
        <f t="shared" si="8"/>
        <v>-515</v>
      </c>
      <c r="K22" s="81">
        <f t="shared" si="8"/>
        <v>0</v>
      </c>
      <c r="L22" s="81">
        <f t="shared" si="8"/>
        <v>46390.75</v>
      </c>
      <c r="M22" s="81">
        <f t="shared" si="8"/>
        <v>1232.5</v>
      </c>
      <c r="N22" s="81">
        <f t="shared" si="8"/>
        <v>47623.25</v>
      </c>
      <c r="O22" s="94"/>
    </row>
    <row r="23" ht="21" customHeight="1" spans="1:15">
      <c r="A23" s="75" t="s">
        <v>50</v>
      </c>
      <c r="B23" s="75"/>
      <c r="C23" s="75">
        <f>ROUND(N22*1.06,2)</f>
        <v>50480.65</v>
      </c>
      <c r="D23" s="75"/>
      <c r="E23" s="75"/>
      <c r="F23" s="75"/>
      <c r="G23" s="75"/>
      <c r="H23" s="75"/>
      <c r="I23" s="75"/>
      <c r="J23" s="75"/>
      <c r="K23" s="75"/>
      <c r="L23" s="75"/>
      <c r="M23" s="75"/>
      <c r="N23" s="75"/>
      <c r="O23" s="75"/>
    </row>
    <row r="24" ht="22" customHeight="1" spans="1:15">
      <c r="A24" s="87" t="s">
        <v>51</v>
      </c>
      <c r="B24" s="87"/>
      <c r="C24" s="87"/>
      <c r="D24" s="87"/>
      <c r="E24" s="87"/>
      <c r="F24" s="87"/>
      <c r="G24" s="87"/>
      <c r="H24" s="87"/>
      <c r="I24" s="87"/>
      <c r="J24" s="87"/>
      <c r="K24" s="87"/>
      <c r="L24" s="87"/>
      <c r="M24" s="87"/>
      <c r="N24" s="87"/>
      <c r="O24" s="95"/>
    </row>
    <row r="25" s="74" customFormat="1" customHeight="1" spans="1:15">
      <c r="A25" s="88"/>
      <c r="B25" s="89"/>
      <c r="C25" s="89"/>
      <c r="D25" s="89"/>
      <c r="E25" s="89"/>
      <c r="F25" s="89"/>
      <c r="G25" s="89"/>
      <c r="H25" s="89"/>
      <c r="I25" s="96"/>
      <c r="J25" s="96"/>
      <c r="K25" s="96"/>
      <c r="L25" s="96"/>
      <c r="M25" s="96"/>
      <c r="N25" s="96"/>
      <c r="O25" s="97"/>
    </row>
    <row r="26" ht="13.5" spans="1:15">
      <c r="A26" s="90"/>
      <c r="O26" s="98"/>
    </row>
    <row r="28" customHeight="1" spans="3:3">
      <c r="C28" s="82"/>
    </row>
    <row r="29" customHeight="1" spans="3:3">
      <c r="C29" s="82"/>
    </row>
    <row r="30" customHeight="1" spans="3:3">
      <c r="C30" s="82"/>
    </row>
    <row r="31" customHeight="1" spans="3:3">
      <c r="C31" s="11"/>
    </row>
  </sheetData>
  <autoFilter ref="A2:P24">
    <extLst/>
  </autoFilter>
  <sortState ref="B3:O30">
    <sortCondition ref="B3:B30"/>
  </sortState>
  <mergeCells count="4">
    <mergeCell ref="A1:O1"/>
    <mergeCell ref="A23:B23"/>
    <mergeCell ref="C23:O23"/>
    <mergeCell ref="A24:O24"/>
  </mergeCells>
  <conditionalFormatting sqref="C$1:C$1048576">
    <cfRule type="duplicateValues" dxfId="0" priority="1"/>
    <cfRule type="duplicateValues" dxfId="0" priority="11"/>
  </conditionalFormatting>
  <conditionalFormatting sqref="C1:C27 C32:C1048576">
    <cfRule type="duplicateValues" dxfId="0" priority="187"/>
    <cfRule type="duplicateValues" dxfId="0" priority="200"/>
    <cfRule type="duplicateValues" dxfId="0" priority="217"/>
  </conditionalFormatting>
  <pageMargins left="0.590277777777778" right="0.590277777777778" top="0.118055555555556" bottom="0.354166666666667" header="0.118055555555556" footer="0.156944444444444"/>
  <pageSetup paperSize="9" scale="9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70"/>
  <sheetViews>
    <sheetView view="pageBreakPreview" zoomScaleNormal="100" workbookViewId="0">
      <pane xSplit="3" ySplit="4" topLeftCell="D5" activePane="bottomRight" state="frozen"/>
      <selection/>
      <selection pane="topRight"/>
      <selection pane="bottomLeft"/>
      <selection pane="bottomRight" activeCell="AI62" sqref="AI62"/>
    </sheetView>
  </sheetViews>
  <sheetFormatPr defaultColWidth="9" defaultRowHeight="13.5"/>
  <cols>
    <col min="1" max="3" width="6.625" style="15" customWidth="1"/>
    <col min="4" max="4" width="4.28333333333333" style="17" customWidth="1"/>
    <col min="5" max="5" width="4.2" style="17" customWidth="1"/>
    <col min="6" max="6" width="4.70833333333333" style="17" customWidth="1"/>
    <col min="7" max="7" width="5.6" style="17" customWidth="1"/>
    <col min="8" max="8" width="4.2" style="17" customWidth="1"/>
    <col min="9" max="9" width="4.35" style="17" customWidth="1"/>
    <col min="10" max="10" width="4.5" style="17" customWidth="1"/>
    <col min="11" max="11" width="5.71666666666667" style="17" customWidth="1"/>
    <col min="12" max="12" width="4.85833333333333" style="17" customWidth="1"/>
    <col min="13" max="13" width="5.99166666666667" style="17" customWidth="1"/>
    <col min="14" max="14" width="6.425" style="17" customWidth="1"/>
    <col min="15" max="15" width="4.56666666666667" style="17" customWidth="1"/>
    <col min="16" max="16" width="4.99166666666667" style="17" customWidth="1"/>
    <col min="17" max="17" width="4.5" style="17" customWidth="1"/>
    <col min="18" max="18" width="4.85" style="17" customWidth="1"/>
    <col min="19" max="19" width="5.56666666666667" style="17" customWidth="1"/>
    <col min="20" max="20" width="5.85833333333333" style="17" customWidth="1"/>
    <col min="21" max="21" width="5.13333333333333" style="17" customWidth="1"/>
    <col min="22" max="22" width="5.40833333333333" style="17" customWidth="1"/>
    <col min="23" max="23" width="4.41666666666667" style="17" customWidth="1"/>
    <col min="24" max="24" width="5.56666666666667" style="17" customWidth="1"/>
    <col min="25" max="25" width="4.55" style="17" customWidth="1"/>
    <col min="26" max="26" width="4.51666666666667" style="17" customWidth="1"/>
    <col min="27" max="27" width="4.70833333333333" style="17" customWidth="1"/>
    <col min="28" max="28" width="4.425" style="17" customWidth="1"/>
    <col min="29" max="29" width="6.93333333333333" style="17" customWidth="1"/>
    <col min="30" max="30" width="4.14166666666667" style="17" customWidth="1"/>
    <col min="31" max="32" width="3.625" style="17" customWidth="1"/>
    <col min="33" max="33" width="4.3" style="17" customWidth="1"/>
    <col min="34" max="34" width="3.99166666666667" style="17" customWidth="1"/>
    <col min="35" max="35" width="7.875" style="17" customWidth="1"/>
    <col min="36" max="36" width="6.125" style="15" customWidth="1"/>
    <col min="37" max="37" width="8.38333333333333" style="15" customWidth="1"/>
    <col min="38" max="38" width="6.625" style="15" customWidth="1"/>
    <col min="39" max="39" width="6.75" style="15" customWidth="1"/>
    <col min="40" max="40" width="12.2333333333333" style="15" customWidth="1"/>
    <col min="41" max="42" width="11.625" style="15" customWidth="1"/>
    <col min="43" max="16384" width="9" style="15"/>
  </cols>
  <sheetData>
    <row r="1" s="15" customFormat="1" ht="24" customHeight="1" spans="1:40">
      <c r="A1" s="18" t="s">
        <v>52</v>
      </c>
      <c r="B1" s="18"/>
      <c r="C1" s="18"/>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64"/>
      <c r="AK1" s="64" t="e">
        <f>SUM(#REF!)</f>
        <v>#REF!</v>
      </c>
      <c r="AL1" s="65">
        <v>2022</v>
      </c>
      <c r="AM1" s="65"/>
      <c r="AN1" s="66">
        <v>4</v>
      </c>
    </row>
    <row r="2" s="15" customFormat="1" ht="24" customHeight="1" spans="1:40">
      <c r="A2" s="20" t="str">
        <f>AL1&amp;"年"&amp;AN1&amp;"月"&amp;"("&amp;TEXT(DATE(AL1,AN1,1),"mm月dd日")&amp;"-"&amp;TEXT(EOMONTH(DATE(AL1,AN1,1),0),"mm月dd日")&amp;")"&amp;AJ1&amp;AJ2&amp;"考勤表"</f>
        <v>2022年4月(04月01日-04月30日)总装厂座椅车间考勤表</v>
      </c>
      <c r="B2" s="20"/>
      <c r="C2" s="20"/>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67" t="s">
        <v>53</v>
      </c>
      <c r="AK2" s="67"/>
      <c r="AL2" s="67"/>
      <c r="AM2" s="20" t="s">
        <v>54</v>
      </c>
      <c r="AN2" s="68"/>
    </row>
    <row r="3" s="15" customFormat="1" ht="24" customHeight="1" spans="1:40">
      <c r="A3" s="22" t="s">
        <v>55</v>
      </c>
      <c r="B3" s="22" t="s">
        <v>56</v>
      </c>
      <c r="C3" s="22" t="s">
        <v>57</v>
      </c>
      <c r="D3" s="23">
        <f t="shared" ref="D3:AH3" si="0">DATE($AL$1,$AN$1,1)+COLUMN(A:A)-1</f>
        <v>44652</v>
      </c>
      <c r="E3" s="23">
        <f t="shared" si="0"/>
        <v>44653</v>
      </c>
      <c r="F3" s="23">
        <f t="shared" si="0"/>
        <v>44654</v>
      </c>
      <c r="G3" s="23">
        <f t="shared" si="0"/>
        <v>44655</v>
      </c>
      <c r="H3" s="23">
        <f t="shared" si="0"/>
        <v>44656</v>
      </c>
      <c r="I3" s="23">
        <f t="shared" si="0"/>
        <v>44657</v>
      </c>
      <c r="J3" s="23">
        <f t="shared" si="0"/>
        <v>44658</v>
      </c>
      <c r="K3" s="23">
        <f t="shared" si="0"/>
        <v>44659</v>
      </c>
      <c r="L3" s="23">
        <f t="shared" si="0"/>
        <v>44660</v>
      </c>
      <c r="M3" s="23">
        <f t="shared" si="0"/>
        <v>44661</v>
      </c>
      <c r="N3" s="23">
        <f t="shared" si="0"/>
        <v>44662</v>
      </c>
      <c r="O3" s="23">
        <f t="shared" si="0"/>
        <v>44663</v>
      </c>
      <c r="P3" s="23">
        <f t="shared" si="0"/>
        <v>44664</v>
      </c>
      <c r="Q3" s="23">
        <f t="shared" si="0"/>
        <v>44665</v>
      </c>
      <c r="R3" s="23">
        <f t="shared" si="0"/>
        <v>44666</v>
      </c>
      <c r="S3" s="23">
        <f t="shared" si="0"/>
        <v>44667</v>
      </c>
      <c r="T3" s="23">
        <f t="shared" si="0"/>
        <v>44668</v>
      </c>
      <c r="U3" s="23">
        <f t="shared" si="0"/>
        <v>44669</v>
      </c>
      <c r="V3" s="23">
        <f t="shared" si="0"/>
        <v>44670</v>
      </c>
      <c r="W3" s="23">
        <f t="shared" si="0"/>
        <v>44671</v>
      </c>
      <c r="X3" s="23">
        <f t="shared" si="0"/>
        <v>44672</v>
      </c>
      <c r="Y3" s="23">
        <f t="shared" si="0"/>
        <v>44673</v>
      </c>
      <c r="Z3" s="23">
        <f t="shared" si="0"/>
        <v>44674</v>
      </c>
      <c r="AA3" s="23">
        <f t="shared" si="0"/>
        <v>44675</v>
      </c>
      <c r="AB3" s="23">
        <f t="shared" si="0"/>
        <v>44676</v>
      </c>
      <c r="AC3" s="23">
        <f t="shared" si="0"/>
        <v>44677</v>
      </c>
      <c r="AD3" s="23">
        <f t="shared" si="0"/>
        <v>44678</v>
      </c>
      <c r="AE3" s="23">
        <f t="shared" si="0"/>
        <v>44679</v>
      </c>
      <c r="AF3" s="23">
        <f t="shared" si="0"/>
        <v>44680</v>
      </c>
      <c r="AG3" s="23">
        <f t="shared" si="0"/>
        <v>44681</v>
      </c>
      <c r="AH3" s="23">
        <f t="shared" si="0"/>
        <v>44682</v>
      </c>
      <c r="AI3" s="69" t="s">
        <v>58</v>
      </c>
      <c r="AJ3" s="50" t="s">
        <v>59</v>
      </c>
      <c r="AK3" s="50" t="s">
        <v>60</v>
      </c>
      <c r="AL3" s="50"/>
      <c r="AM3" s="50" t="s">
        <v>61</v>
      </c>
      <c r="AN3" s="22" t="s">
        <v>62</v>
      </c>
    </row>
    <row r="4" s="15" customFormat="1" ht="24" customHeight="1" spans="1:40">
      <c r="A4" s="22" t="s">
        <v>3</v>
      </c>
      <c r="B4" s="22"/>
      <c r="C4" s="22"/>
      <c r="D4" s="24" t="s">
        <v>63</v>
      </c>
      <c r="E4" s="24" t="s">
        <v>64</v>
      </c>
      <c r="F4" s="24" t="s">
        <v>65</v>
      </c>
      <c r="G4" s="24" t="s">
        <v>66</v>
      </c>
      <c r="H4" s="24" t="s">
        <v>67</v>
      </c>
      <c r="I4" s="24" t="s">
        <v>68</v>
      </c>
      <c r="J4" s="24" t="s">
        <v>69</v>
      </c>
      <c r="K4" s="24" t="s">
        <v>63</v>
      </c>
      <c r="L4" s="24" t="s">
        <v>64</v>
      </c>
      <c r="M4" s="24" t="s">
        <v>65</v>
      </c>
      <c r="N4" s="24" t="s">
        <v>66</v>
      </c>
      <c r="O4" s="24" t="s">
        <v>67</v>
      </c>
      <c r="P4" s="24" t="s">
        <v>68</v>
      </c>
      <c r="Q4" s="24" t="s">
        <v>69</v>
      </c>
      <c r="R4" s="24" t="s">
        <v>63</v>
      </c>
      <c r="S4" s="24" t="s">
        <v>64</v>
      </c>
      <c r="T4" s="24" t="s">
        <v>65</v>
      </c>
      <c r="U4" s="24" t="s">
        <v>66</v>
      </c>
      <c r="V4" s="24" t="s">
        <v>67</v>
      </c>
      <c r="W4" s="24" t="s">
        <v>68</v>
      </c>
      <c r="X4" s="24" t="s">
        <v>69</v>
      </c>
      <c r="Y4" s="24" t="s">
        <v>63</v>
      </c>
      <c r="Z4" s="24" t="s">
        <v>64</v>
      </c>
      <c r="AA4" s="24" t="s">
        <v>65</v>
      </c>
      <c r="AB4" s="24" t="s">
        <v>66</v>
      </c>
      <c r="AC4" s="24" t="s">
        <v>67</v>
      </c>
      <c r="AD4" s="24" t="s">
        <v>68</v>
      </c>
      <c r="AE4" s="24" t="s">
        <v>69</v>
      </c>
      <c r="AF4" s="59" t="str">
        <f t="shared" ref="AF4:AH4" si="1">TEXT(AF3,"aaa")</f>
        <v>五</v>
      </c>
      <c r="AG4" s="59" t="str">
        <f t="shared" si="1"/>
        <v>六</v>
      </c>
      <c r="AH4" s="59" t="str">
        <f t="shared" si="1"/>
        <v>日</v>
      </c>
      <c r="AI4" s="69"/>
      <c r="AJ4" s="50"/>
      <c r="AK4" s="50" t="s">
        <v>70</v>
      </c>
      <c r="AL4" s="50" t="s">
        <v>71</v>
      </c>
      <c r="AM4" s="50"/>
      <c r="AN4" s="22"/>
    </row>
    <row r="5" s="15" customFormat="1" ht="24" customHeight="1" spans="1:41">
      <c r="A5" s="25" t="s">
        <v>46</v>
      </c>
      <c r="B5" s="26"/>
      <c r="C5" s="25" t="s">
        <v>72</v>
      </c>
      <c r="D5" s="27">
        <v>4</v>
      </c>
      <c r="E5" s="27">
        <v>4</v>
      </c>
      <c r="F5" s="28">
        <v>4</v>
      </c>
      <c r="G5" s="27" t="s">
        <v>73</v>
      </c>
      <c r="H5" s="27" t="s">
        <v>73</v>
      </c>
      <c r="I5" s="28">
        <v>4</v>
      </c>
      <c r="J5" s="27">
        <v>4</v>
      </c>
      <c r="K5" s="27">
        <v>4</v>
      </c>
      <c r="L5" s="31">
        <v>4</v>
      </c>
      <c r="M5" s="27" t="s">
        <v>73</v>
      </c>
      <c r="N5" s="27">
        <v>4</v>
      </c>
      <c r="O5" s="28">
        <v>4</v>
      </c>
      <c r="P5" s="27">
        <v>4</v>
      </c>
      <c r="Q5" s="27">
        <v>4</v>
      </c>
      <c r="R5" s="27">
        <v>4</v>
      </c>
      <c r="S5" s="25" t="s">
        <v>73</v>
      </c>
      <c r="T5" s="25" t="s">
        <v>73</v>
      </c>
      <c r="U5" s="27">
        <v>4</v>
      </c>
      <c r="V5" s="27" t="s">
        <v>73</v>
      </c>
      <c r="W5" s="27">
        <v>2.5</v>
      </c>
      <c r="X5" s="28"/>
      <c r="Y5" s="28"/>
      <c r="Z5" s="28"/>
      <c r="AA5" s="28"/>
      <c r="AB5" s="28"/>
      <c r="AC5" s="28"/>
      <c r="AD5" s="60"/>
      <c r="AE5" s="28"/>
      <c r="AF5" s="28"/>
      <c r="AG5" s="28"/>
      <c r="AH5" s="28"/>
      <c r="AI5" s="70">
        <f>IF(A5="","",COUNTIF(D5:AH6,"&gt;2")/2)</f>
        <v>13.5</v>
      </c>
      <c r="AJ5" s="71">
        <f>SUMPRODUCT(IFERROR((IFERROR(WEEKDAY($D$3:$AH$3,2),999)&lt;6)*D5:AH6,0))</f>
        <v>82.5</v>
      </c>
      <c r="AK5" s="71">
        <f>SUMPRODUCT((IFERROR(WEEKDAY($D$3:$AH$3,2),999)&lt;6)*D7:AH7)</f>
        <v>4</v>
      </c>
      <c r="AL5" s="71">
        <f>SUMPRODUCT(IFERROR((IFERROR(WEEKDAY($D$3:$AH$3,2),0)&gt;5)*D5:AH7,0))</f>
        <v>26</v>
      </c>
      <c r="AM5" s="71">
        <f>IFERROR(SUM(AJ5:AL7),"")</f>
        <v>112.5</v>
      </c>
      <c r="AN5" s="22"/>
      <c r="AO5" s="22"/>
    </row>
    <row r="6" s="15" customFormat="1" ht="24" customHeight="1" spans="1:41">
      <c r="A6" s="25"/>
      <c r="B6" s="29"/>
      <c r="C6" s="25" t="s">
        <v>74</v>
      </c>
      <c r="D6" s="27">
        <v>4</v>
      </c>
      <c r="E6" s="27">
        <v>4</v>
      </c>
      <c r="F6" s="28">
        <v>4</v>
      </c>
      <c r="G6" s="27" t="s">
        <v>73</v>
      </c>
      <c r="H6" s="27" t="s">
        <v>73</v>
      </c>
      <c r="I6" s="28">
        <v>4</v>
      </c>
      <c r="J6" s="27">
        <v>4</v>
      </c>
      <c r="K6" s="27">
        <v>4</v>
      </c>
      <c r="L6" s="31">
        <v>4</v>
      </c>
      <c r="M6" s="27" t="s">
        <v>73</v>
      </c>
      <c r="N6" s="27">
        <v>4</v>
      </c>
      <c r="O6" s="28">
        <v>4</v>
      </c>
      <c r="P6" s="27">
        <v>4</v>
      </c>
      <c r="Q6" s="27">
        <v>4</v>
      </c>
      <c r="R6" s="27">
        <v>4</v>
      </c>
      <c r="S6" s="25" t="s">
        <v>73</v>
      </c>
      <c r="T6" s="25" t="s">
        <v>73</v>
      </c>
      <c r="U6" s="27">
        <v>4</v>
      </c>
      <c r="V6" s="27" t="s">
        <v>73</v>
      </c>
      <c r="W6" s="54" t="s">
        <v>75</v>
      </c>
      <c r="X6" s="28"/>
      <c r="Y6" s="28"/>
      <c r="Z6" s="28"/>
      <c r="AA6" s="28"/>
      <c r="AB6" s="28"/>
      <c r="AC6" s="28"/>
      <c r="AD6" s="60"/>
      <c r="AE6" s="28"/>
      <c r="AF6" s="28"/>
      <c r="AG6" s="28"/>
      <c r="AH6" s="28"/>
      <c r="AI6" s="70"/>
      <c r="AJ6" s="71"/>
      <c r="AK6" s="71"/>
      <c r="AL6" s="71"/>
      <c r="AM6" s="71"/>
      <c r="AN6" s="22"/>
      <c r="AO6" s="22"/>
    </row>
    <row r="7" s="15" customFormat="1" ht="24" customHeight="1" spans="1:41">
      <c r="A7" s="25"/>
      <c r="B7" s="30"/>
      <c r="C7" s="25" t="s">
        <v>76</v>
      </c>
      <c r="D7" s="31"/>
      <c r="E7" s="27">
        <v>0.5</v>
      </c>
      <c r="F7" s="28">
        <v>0.5</v>
      </c>
      <c r="G7" s="28"/>
      <c r="H7" s="28"/>
      <c r="I7" s="28">
        <v>1</v>
      </c>
      <c r="J7" s="27">
        <v>1</v>
      </c>
      <c r="K7" s="28">
        <v>1.5</v>
      </c>
      <c r="L7" s="31">
        <v>1</v>
      </c>
      <c r="M7" s="28"/>
      <c r="N7" s="27">
        <v>0.5</v>
      </c>
      <c r="O7" s="28"/>
      <c r="P7" s="28"/>
      <c r="Q7" s="28"/>
      <c r="R7" s="28"/>
      <c r="S7" s="28"/>
      <c r="T7" s="28"/>
      <c r="U7" s="28"/>
      <c r="V7" s="28"/>
      <c r="W7" s="28"/>
      <c r="X7" s="28"/>
      <c r="Y7" s="28"/>
      <c r="Z7" s="28"/>
      <c r="AA7" s="28"/>
      <c r="AB7" s="28"/>
      <c r="AC7" s="28"/>
      <c r="AD7" s="28"/>
      <c r="AE7" s="28"/>
      <c r="AF7" s="28"/>
      <c r="AG7" s="28"/>
      <c r="AH7" s="28"/>
      <c r="AI7" s="70"/>
      <c r="AJ7" s="71"/>
      <c r="AK7" s="71"/>
      <c r="AL7" s="71"/>
      <c r="AM7" s="71"/>
      <c r="AN7" s="22"/>
      <c r="AO7" s="22"/>
    </row>
    <row r="8" s="15" customFormat="1" ht="24" customHeight="1" spans="1:41">
      <c r="A8" s="25" t="s">
        <v>47</v>
      </c>
      <c r="B8" s="25"/>
      <c r="C8" s="31" t="s">
        <v>72</v>
      </c>
      <c r="D8" s="27">
        <v>4</v>
      </c>
      <c r="E8" s="27">
        <v>4</v>
      </c>
      <c r="F8" s="31">
        <v>4</v>
      </c>
      <c r="G8" s="27" t="s">
        <v>73</v>
      </c>
      <c r="H8" s="27" t="s">
        <v>73</v>
      </c>
      <c r="I8" s="28">
        <v>4</v>
      </c>
      <c r="J8" s="27">
        <v>4</v>
      </c>
      <c r="K8" s="27">
        <v>4</v>
      </c>
      <c r="L8" s="28">
        <v>4</v>
      </c>
      <c r="M8" s="27" t="s">
        <v>73</v>
      </c>
      <c r="N8" s="27">
        <v>4</v>
      </c>
      <c r="O8" s="28">
        <v>4</v>
      </c>
      <c r="P8" s="27">
        <v>4</v>
      </c>
      <c r="Q8" s="27">
        <v>4</v>
      </c>
      <c r="R8" s="27">
        <v>4</v>
      </c>
      <c r="S8" s="25" t="s">
        <v>73</v>
      </c>
      <c r="T8" s="25" t="s">
        <v>73</v>
      </c>
      <c r="U8" s="27">
        <v>4</v>
      </c>
      <c r="V8" s="27" t="s">
        <v>73</v>
      </c>
      <c r="W8" s="27">
        <v>4</v>
      </c>
      <c r="X8" s="27">
        <v>4</v>
      </c>
      <c r="Y8" s="28">
        <v>4</v>
      </c>
      <c r="Z8" s="28"/>
      <c r="AA8" s="28"/>
      <c r="AB8" s="28"/>
      <c r="AC8" s="28"/>
      <c r="AD8" s="60"/>
      <c r="AE8" s="28"/>
      <c r="AF8" s="28"/>
      <c r="AG8" s="28"/>
      <c r="AH8" s="28"/>
      <c r="AI8" s="70">
        <f>IF(A8="","",COUNTIF(D8:AH9,"&gt;2")/2)</f>
        <v>16</v>
      </c>
      <c r="AJ8" s="71">
        <f>SUMPRODUCT(IFERROR((IFERROR(WEEKDAY($D$3:$AH$3,2),999)&lt;6)*D8:AH9,0))</f>
        <v>104</v>
      </c>
      <c r="AK8" s="71">
        <f>SUMPRODUCT((IFERROR(WEEKDAY($D$3:$AH$3,2),999)&lt;6)*D10:AH10)</f>
        <v>4.5</v>
      </c>
      <c r="AL8" s="71">
        <f>SUMPRODUCT(IFERROR((IFERROR(WEEKDAY($D$3:$AH$3,2),0)&gt;5)*D8:AH10,0))</f>
        <v>26</v>
      </c>
      <c r="AM8" s="71">
        <f>IFERROR(SUM(AJ8:AL10),"")</f>
        <v>134.5</v>
      </c>
      <c r="AN8" s="22"/>
      <c r="AO8" s="22"/>
    </row>
    <row r="9" s="15" customFormat="1" ht="24" customHeight="1" spans="1:41">
      <c r="A9" s="25"/>
      <c r="B9" s="25"/>
      <c r="C9" s="31" t="s">
        <v>74</v>
      </c>
      <c r="D9" s="27">
        <v>4</v>
      </c>
      <c r="E9" s="27">
        <v>4</v>
      </c>
      <c r="F9" s="28">
        <v>4</v>
      </c>
      <c r="G9" s="27" t="s">
        <v>73</v>
      </c>
      <c r="H9" s="27" t="s">
        <v>73</v>
      </c>
      <c r="I9" s="28">
        <v>4</v>
      </c>
      <c r="J9" s="27">
        <v>4</v>
      </c>
      <c r="K9" s="27">
        <v>4</v>
      </c>
      <c r="L9" s="28">
        <v>4</v>
      </c>
      <c r="M9" s="27" t="s">
        <v>73</v>
      </c>
      <c r="N9" s="27">
        <v>4</v>
      </c>
      <c r="O9" s="28">
        <v>4</v>
      </c>
      <c r="P9" s="27">
        <v>4</v>
      </c>
      <c r="Q9" s="27">
        <v>4</v>
      </c>
      <c r="R9" s="27">
        <v>4</v>
      </c>
      <c r="S9" s="25" t="s">
        <v>73</v>
      </c>
      <c r="T9" s="25" t="s">
        <v>73</v>
      </c>
      <c r="U9" s="27">
        <v>4</v>
      </c>
      <c r="V9" s="27" t="s">
        <v>73</v>
      </c>
      <c r="W9" s="27">
        <v>4</v>
      </c>
      <c r="X9" s="27">
        <v>4</v>
      </c>
      <c r="Y9" s="28">
        <v>4</v>
      </c>
      <c r="Z9" s="28" t="s">
        <v>75</v>
      </c>
      <c r="AA9" s="28"/>
      <c r="AB9" s="28"/>
      <c r="AC9" s="28"/>
      <c r="AD9" s="60"/>
      <c r="AE9" s="28"/>
      <c r="AF9" s="28"/>
      <c r="AG9" s="28"/>
      <c r="AH9" s="28"/>
      <c r="AI9" s="70"/>
      <c r="AJ9" s="71"/>
      <c r="AK9" s="71"/>
      <c r="AL9" s="71"/>
      <c r="AM9" s="71"/>
      <c r="AN9" s="22"/>
      <c r="AO9" s="22"/>
    </row>
    <row r="10" s="15" customFormat="1" ht="24" customHeight="1" spans="1:41">
      <c r="A10" s="25"/>
      <c r="B10" s="25"/>
      <c r="C10" s="31" t="s">
        <v>76</v>
      </c>
      <c r="D10" s="31"/>
      <c r="E10" s="27">
        <v>0.5</v>
      </c>
      <c r="F10" s="28">
        <v>0.5</v>
      </c>
      <c r="G10" s="28"/>
      <c r="H10" s="28"/>
      <c r="I10" s="28">
        <v>1</v>
      </c>
      <c r="J10" s="27">
        <v>1</v>
      </c>
      <c r="K10" s="28">
        <v>1.5</v>
      </c>
      <c r="L10" s="28">
        <v>1</v>
      </c>
      <c r="M10" s="28"/>
      <c r="N10" s="27">
        <v>0.5</v>
      </c>
      <c r="O10" s="28"/>
      <c r="P10" s="28"/>
      <c r="Q10" s="28"/>
      <c r="R10" s="28"/>
      <c r="S10" s="28"/>
      <c r="T10" s="28"/>
      <c r="U10" s="28"/>
      <c r="V10" s="28"/>
      <c r="W10" s="28"/>
      <c r="X10" s="28"/>
      <c r="Y10" s="27">
        <v>0.5</v>
      </c>
      <c r="Z10" s="28"/>
      <c r="AA10" s="28"/>
      <c r="AB10" s="28"/>
      <c r="AC10" s="28"/>
      <c r="AD10" s="28"/>
      <c r="AE10" s="28"/>
      <c r="AF10" s="28"/>
      <c r="AG10" s="28"/>
      <c r="AH10" s="28"/>
      <c r="AI10" s="70"/>
      <c r="AJ10" s="71"/>
      <c r="AK10" s="71"/>
      <c r="AL10" s="71"/>
      <c r="AM10" s="71"/>
      <c r="AN10" s="22"/>
      <c r="AO10" s="22"/>
    </row>
    <row r="11" s="15" customFormat="1" ht="24" customHeight="1" spans="1:41">
      <c r="A11" s="25" t="s">
        <v>35</v>
      </c>
      <c r="B11" s="25"/>
      <c r="C11" s="31" t="s">
        <v>72</v>
      </c>
      <c r="D11" s="25">
        <v>4</v>
      </c>
      <c r="E11" s="25">
        <v>4</v>
      </c>
      <c r="F11" s="25">
        <v>4</v>
      </c>
      <c r="G11" s="25" t="s">
        <v>73</v>
      </c>
      <c r="H11" s="25" t="s">
        <v>73</v>
      </c>
      <c r="I11" s="25">
        <v>4</v>
      </c>
      <c r="J11" s="25">
        <v>4</v>
      </c>
      <c r="K11" s="25">
        <v>4</v>
      </c>
      <c r="L11" s="25">
        <v>3.5</v>
      </c>
      <c r="M11" s="25" t="s">
        <v>73</v>
      </c>
      <c r="N11" s="25">
        <v>4</v>
      </c>
      <c r="O11" s="25" t="s">
        <v>77</v>
      </c>
      <c r="P11" s="25" t="s">
        <v>77</v>
      </c>
      <c r="Q11" s="25">
        <v>4</v>
      </c>
      <c r="R11" s="25">
        <v>4</v>
      </c>
      <c r="S11" s="25" t="s">
        <v>73</v>
      </c>
      <c r="T11" s="25" t="s">
        <v>73</v>
      </c>
      <c r="U11" s="25">
        <v>4</v>
      </c>
      <c r="V11" s="25" t="s">
        <v>73</v>
      </c>
      <c r="W11" s="25">
        <v>4</v>
      </c>
      <c r="X11" s="25">
        <v>4</v>
      </c>
      <c r="Y11" s="25">
        <v>4</v>
      </c>
      <c r="Z11" s="25">
        <v>4</v>
      </c>
      <c r="AA11" s="25" t="s">
        <v>73</v>
      </c>
      <c r="AB11" s="25"/>
      <c r="AC11" s="25"/>
      <c r="AD11" s="25"/>
      <c r="AE11" s="25"/>
      <c r="AF11" s="25"/>
      <c r="AG11" s="25"/>
      <c r="AH11" s="25"/>
      <c r="AI11" s="70">
        <f>IF(A11="","",COUNTIF(D11:AH12,"&gt;2")/2)</f>
        <v>13</v>
      </c>
      <c r="AJ11" s="71">
        <f>SUMPRODUCT(IFERROR((IFERROR(WEEKDAY($D$3:$AH$3,2),999)&lt;6)*D11:AH12,0))</f>
        <v>78</v>
      </c>
      <c r="AK11" s="71">
        <f>SUMPRODUCT((IFERROR(WEEKDAY($D$3:$AH$3,2),999)&lt;6)*D13:AH13)</f>
        <v>21.5</v>
      </c>
      <c r="AL11" s="71">
        <f>SUMPRODUCT(IFERROR((IFERROR(WEEKDAY($D$3:$AH$3,2),0)&gt;5)*D11:AH13,0))</f>
        <v>30.5</v>
      </c>
      <c r="AM11" s="71">
        <f>IFERROR(SUM(AJ11:AL13),"")</f>
        <v>130</v>
      </c>
      <c r="AN11" s="22"/>
      <c r="AO11" s="22"/>
    </row>
    <row r="12" s="15" customFormat="1" ht="24" customHeight="1" spans="1:41">
      <c r="A12" s="25"/>
      <c r="B12" s="25"/>
      <c r="C12" s="31" t="s">
        <v>74</v>
      </c>
      <c r="D12" s="25">
        <v>4</v>
      </c>
      <c r="E12" s="25">
        <v>4</v>
      </c>
      <c r="F12" s="25">
        <v>4</v>
      </c>
      <c r="G12" s="25" t="s">
        <v>73</v>
      </c>
      <c r="H12" s="25" t="s">
        <v>73</v>
      </c>
      <c r="I12" s="25">
        <v>4</v>
      </c>
      <c r="J12" s="25">
        <v>2</v>
      </c>
      <c r="K12" s="25">
        <v>4</v>
      </c>
      <c r="L12" s="25" t="s">
        <v>73</v>
      </c>
      <c r="M12" s="25" t="s">
        <v>73</v>
      </c>
      <c r="N12" s="25">
        <v>0.5</v>
      </c>
      <c r="O12" s="25" t="s">
        <v>77</v>
      </c>
      <c r="P12" s="25" t="s">
        <v>77</v>
      </c>
      <c r="Q12" s="25">
        <v>4</v>
      </c>
      <c r="R12" s="25">
        <v>1</v>
      </c>
      <c r="S12" s="25" t="s">
        <v>73</v>
      </c>
      <c r="T12" s="25" t="s">
        <v>73</v>
      </c>
      <c r="U12" s="25">
        <v>2.5</v>
      </c>
      <c r="V12" s="25" t="s">
        <v>73</v>
      </c>
      <c r="W12" s="25">
        <v>4</v>
      </c>
      <c r="X12" s="25">
        <v>4</v>
      </c>
      <c r="Y12" s="25">
        <v>4</v>
      </c>
      <c r="Z12" s="25">
        <v>4</v>
      </c>
      <c r="AA12" s="25" t="s">
        <v>73</v>
      </c>
      <c r="AB12" s="25" t="s">
        <v>75</v>
      </c>
      <c r="AC12" s="25"/>
      <c r="AD12" s="25"/>
      <c r="AE12" s="25"/>
      <c r="AF12" s="25"/>
      <c r="AG12" s="25"/>
      <c r="AH12" s="25"/>
      <c r="AI12" s="70"/>
      <c r="AJ12" s="71"/>
      <c r="AK12" s="71"/>
      <c r="AL12" s="71"/>
      <c r="AM12" s="71"/>
      <c r="AN12" s="22"/>
      <c r="AO12" s="22"/>
    </row>
    <row r="13" s="15" customFormat="1" ht="24" customHeight="1" spans="1:41">
      <c r="A13" s="25"/>
      <c r="B13" s="25"/>
      <c r="C13" s="31" t="s">
        <v>76</v>
      </c>
      <c r="D13" s="25">
        <v>1.5</v>
      </c>
      <c r="E13" s="25">
        <v>1</v>
      </c>
      <c r="F13" s="25">
        <v>1.5</v>
      </c>
      <c r="G13" s="25"/>
      <c r="H13" s="25"/>
      <c r="I13" s="25">
        <v>3</v>
      </c>
      <c r="J13" s="25"/>
      <c r="K13" s="25">
        <v>3.5</v>
      </c>
      <c r="L13" s="25"/>
      <c r="M13" s="25"/>
      <c r="N13" s="25"/>
      <c r="O13" s="25"/>
      <c r="P13" s="25"/>
      <c r="Q13" s="25">
        <v>1.5</v>
      </c>
      <c r="R13" s="25"/>
      <c r="S13" s="25"/>
      <c r="T13" s="25"/>
      <c r="U13" s="25">
        <v>5.5</v>
      </c>
      <c r="V13" s="25"/>
      <c r="W13" s="25">
        <v>4</v>
      </c>
      <c r="X13" s="25">
        <v>1.5</v>
      </c>
      <c r="Y13" s="25">
        <v>1</v>
      </c>
      <c r="Z13" s="25">
        <v>0.5</v>
      </c>
      <c r="AA13" s="25"/>
      <c r="AB13" s="25"/>
      <c r="AC13" s="25"/>
      <c r="AD13" s="25"/>
      <c r="AE13" s="25"/>
      <c r="AF13" s="25"/>
      <c r="AG13" s="25"/>
      <c r="AH13" s="25"/>
      <c r="AI13" s="70"/>
      <c r="AJ13" s="71"/>
      <c r="AK13" s="71"/>
      <c r="AL13" s="71"/>
      <c r="AM13" s="71"/>
      <c r="AN13" s="22"/>
      <c r="AO13" s="22"/>
    </row>
    <row r="14" s="15" customFormat="1" ht="24" customHeight="1" spans="1:41">
      <c r="A14" s="25" t="s">
        <v>37</v>
      </c>
      <c r="B14" s="25"/>
      <c r="C14" s="31" t="s">
        <v>72</v>
      </c>
      <c r="D14" s="25">
        <v>4</v>
      </c>
      <c r="E14" s="25">
        <v>4</v>
      </c>
      <c r="F14" s="25" t="s">
        <v>78</v>
      </c>
      <c r="G14" s="25" t="s">
        <v>78</v>
      </c>
      <c r="H14" s="25" t="s">
        <v>73</v>
      </c>
      <c r="I14" s="25">
        <v>4</v>
      </c>
      <c r="J14" s="25">
        <v>4</v>
      </c>
      <c r="K14" s="25">
        <v>2.5</v>
      </c>
      <c r="L14" s="25">
        <v>4</v>
      </c>
      <c r="M14" s="25">
        <v>4</v>
      </c>
      <c r="N14" s="25">
        <v>4</v>
      </c>
      <c r="O14" s="25">
        <v>4</v>
      </c>
      <c r="P14" s="25">
        <v>4</v>
      </c>
      <c r="Q14" s="25">
        <v>4</v>
      </c>
      <c r="R14" s="25">
        <v>4</v>
      </c>
      <c r="S14" s="25" t="s">
        <v>73</v>
      </c>
      <c r="T14" s="25" t="s">
        <v>73</v>
      </c>
      <c r="U14" s="25">
        <v>4</v>
      </c>
      <c r="V14" s="25" t="s">
        <v>73</v>
      </c>
      <c r="W14" s="25">
        <v>4</v>
      </c>
      <c r="X14" s="25"/>
      <c r="Y14" s="25"/>
      <c r="Z14" s="25"/>
      <c r="AA14" s="25"/>
      <c r="AB14" s="25"/>
      <c r="AC14" s="25"/>
      <c r="AD14" s="25"/>
      <c r="AE14" s="25"/>
      <c r="AF14" s="25"/>
      <c r="AG14" s="25"/>
      <c r="AH14" s="25"/>
      <c r="AI14" s="70">
        <f>IF(A14="","",COUNTIF(D14:AH15,"&gt;2")/2)</f>
        <v>13</v>
      </c>
      <c r="AJ14" s="71">
        <f>SUMPRODUCT(IFERROR((IFERROR(WEEKDAY($D$3:$AH$3,2),999)&lt;6)*D14:AH15,0))</f>
        <v>78</v>
      </c>
      <c r="AK14" s="71">
        <f>SUMPRODUCT((IFERROR(WEEKDAY($D$3:$AH$3,2),999)&lt;6)*D16:AH16)</f>
        <v>8</v>
      </c>
      <c r="AL14" s="71">
        <f>SUMPRODUCT(IFERROR((IFERROR(WEEKDAY($D$3:$AH$3,2),0)&gt;5)*D14:AH16,0))</f>
        <v>27.5</v>
      </c>
      <c r="AM14" s="71">
        <f>IFERROR(SUM(AJ14:AL16),"")</f>
        <v>113.5</v>
      </c>
      <c r="AN14" s="22"/>
      <c r="AO14" s="22"/>
    </row>
    <row r="15" s="15" customFormat="1" ht="24" customHeight="1" spans="1:41">
      <c r="A15" s="25"/>
      <c r="B15" s="25"/>
      <c r="C15" s="31" t="s">
        <v>74</v>
      </c>
      <c r="D15" s="25">
        <v>4</v>
      </c>
      <c r="E15" s="25">
        <v>4</v>
      </c>
      <c r="F15" s="25"/>
      <c r="G15" s="25"/>
      <c r="H15" s="25"/>
      <c r="I15" s="25">
        <v>3.5</v>
      </c>
      <c r="J15" s="25">
        <v>4</v>
      </c>
      <c r="K15" s="25" t="s">
        <v>73</v>
      </c>
      <c r="L15" s="25">
        <v>4</v>
      </c>
      <c r="M15" s="25">
        <v>4</v>
      </c>
      <c r="N15" s="25"/>
      <c r="O15" s="25">
        <v>4</v>
      </c>
      <c r="P15" s="25">
        <v>4</v>
      </c>
      <c r="Q15" s="25">
        <v>4</v>
      </c>
      <c r="R15" s="25">
        <v>4</v>
      </c>
      <c r="S15" s="25"/>
      <c r="T15" s="25"/>
      <c r="U15" s="25">
        <v>4</v>
      </c>
      <c r="V15" s="25"/>
      <c r="W15" s="25">
        <v>4</v>
      </c>
      <c r="X15" s="25" t="s">
        <v>75</v>
      </c>
      <c r="Y15" s="25"/>
      <c r="Z15" s="25"/>
      <c r="AA15" s="25"/>
      <c r="AB15" s="25"/>
      <c r="AC15" s="25"/>
      <c r="AD15" s="25"/>
      <c r="AE15" s="25"/>
      <c r="AF15" s="25"/>
      <c r="AG15" s="25"/>
      <c r="AH15" s="25"/>
      <c r="AI15" s="70"/>
      <c r="AJ15" s="71"/>
      <c r="AK15" s="71"/>
      <c r="AL15" s="71"/>
      <c r="AM15" s="71"/>
      <c r="AN15" s="22"/>
      <c r="AO15" s="22"/>
    </row>
    <row r="16" s="15" customFormat="1" ht="24" customHeight="1" spans="1:41">
      <c r="A16" s="25"/>
      <c r="B16" s="25"/>
      <c r="C16" s="31" t="s">
        <v>76</v>
      </c>
      <c r="D16" s="25">
        <v>0.5</v>
      </c>
      <c r="E16" s="25">
        <v>1</v>
      </c>
      <c r="F16" s="25"/>
      <c r="G16" s="25"/>
      <c r="H16" s="25"/>
      <c r="I16" s="25"/>
      <c r="J16" s="25">
        <v>0.5</v>
      </c>
      <c r="K16" s="25"/>
      <c r="L16" s="25">
        <v>1</v>
      </c>
      <c r="M16" s="25">
        <v>1.5</v>
      </c>
      <c r="N16" s="25"/>
      <c r="O16" s="25"/>
      <c r="P16" s="25">
        <v>1</v>
      </c>
      <c r="Q16" s="25"/>
      <c r="R16" s="25">
        <v>1.5</v>
      </c>
      <c r="S16" s="25"/>
      <c r="T16" s="25"/>
      <c r="U16" s="25">
        <v>4</v>
      </c>
      <c r="V16" s="25"/>
      <c r="W16" s="25">
        <v>0.5</v>
      </c>
      <c r="X16" s="25"/>
      <c r="Y16" s="25"/>
      <c r="Z16" s="25"/>
      <c r="AA16" s="25"/>
      <c r="AB16" s="25"/>
      <c r="AC16" s="25"/>
      <c r="AD16" s="25"/>
      <c r="AE16" s="25"/>
      <c r="AF16" s="25"/>
      <c r="AG16" s="25"/>
      <c r="AH16" s="25"/>
      <c r="AI16" s="70"/>
      <c r="AJ16" s="71"/>
      <c r="AK16" s="71"/>
      <c r="AL16" s="71"/>
      <c r="AM16" s="71"/>
      <c r="AN16" s="22"/>
      <c r="AO16" s="22"/>
    </row>
    <row r="17" s="15" customFormat="1" ht="24" customHeight="1" spans="1:41">
      <c r="A17" s="25" t="s">
        <v>38</v>
      </c>
      <c r="B17" s="26"/>
      <c r="C17" s="32" t="s">
        <v>72</v>
      </c>
      <c r="D17" s="25">
        <v>4</v>
      </c>
      <c r="E17" s="33">
        <v>2</v>
      </c>
      <c r="F17" s="34">
        <v>4</v>
      </c>
      <c r="G17" s="34">
        <v>4</v>
      </c>
      <c r="H17" s="35">
        <v>4</v>
      </c>
      <c r="I17" s="35">
        <v>4</v>
      </c>
      <c r="J17" s="34">
        <v>4</v>
      </c>
      <c r="K17" s="34">
        <v>4</v>
      </c>
      <c r="L17" s="34">
        <v>4</v>
      </c>
      <c r="M17" s="34">
        <v>4</v>
      </c>
      <c r="N17" s="35">
        <v>0</v>
      </c>
      <c r="O17" s="34">
        <v>4</v>
      </c>
      <c r="P17" s="34">
        <v>4</v>
      </c>
      <c r="Q17" s="35">
        <v>4</v>
      </c>
      <c r="R17" s="55">
        <v>4</v>
      </c>
      <c r="S17" s="55">
        <v>4</v>
      </c>
      <c r="T17" s="55">
        <v>4</v>
      </c>
      <c r="U17" s="55">
        <v>4</v>
      </c>
      <c r="V17" s="55" t="s">
        <v>73</v>
      </c>
      <c r="W17" s="34">
        <v>4</v>
      </c>
      <c r="X17" s="34">
        <v>4</v>
      </c>
      <c r="Y17" s="34">
        <v>4</v>
      </c>
      <c r="Z17" s="34"/>
      <c r="AA17" s="34">
        <v>4</v>
      </c>
      <c r="AB17" s="49"/>
      <c r="AC17" s="34"/>
      <c r="AD17" s="34"/>
      <c r="AE17" s="34"/>
      <c r="AF17" s="34"/>
      <c r="AG17" s="34"/>
      <c r="AH17" s="34"/>
      <c r="AI17" s="70">
        <f>IF(A17="","",COUNTIF(D17:AH18,"&gt;2")/2)</f>
        <v>20.5</v>
      </c>
      <c r="AJ17" s="71">
        <f>SUMPRODUCT(IFERROR((IFERROR(WEEKDAY($D$3:$AH$3,2),999)&lt;6)*D17:AH18,0))</f>
        <v>114</v>
      </c>
      <c r="AK17" s="71">
        <f>SUMPRODUCT((IFERROR(WEEKDAY($D$3:$AH$3,2),999)&lt;6)*D19:AH19)</f>
        <v>35</v>
      </c>
      <c r="AL17" s="71">
        <f>SUMPRODUCT(IFERROR((IFERROR(WEEKDAY($D$3:$AH$3,2),0)&gt;5)*D17:AH19,0))</f>
        <v>83.5</v>
      </c>
      <c r="AM17" s="71">
        <f>IFERROR(SUM(AJ17:AL19),"")</f>
        <v>232.5</v>
      </c>
      <c r="AN17" s="22"/>
      <c r="AO17" s="22"/>
    </row>
    <row r="18" s="15" customFormat="1" ht="24" customHeight="1" spans="1:41">
      <c r="A18" s="25"/>
      <c r="B18" s="29"/>
      <c r="C18" s="32" t="s">
        <v>74</v>
      </c>
      <c r="D18" s="25">
        <v>4</v>
      </c>
      <c r="E18" s="33">
        <v>4</v>
      </c>
      <c r="F18" s="34">
        <v>4</v>
      </c>
      <c r="G18" s="34">
        <v>4</v>
      </c>
      <c r="H18" s="34">
        <v>2</v>
      </c>
      <c r="I18" s="35">
        <v>4</v>
      </c>
      <c r="J18" s="34">
        <v>4</v>
      </c>
      <c r="K18" s="34">
        <v>4</v>
      </c>
      <c r="L18" s="34">
        <v>4</v>
      </c>
      <c r="M18" s="25">
        <v>4</v>
      </c>
      <c r="N18" s="34">
        <v>4</v>
      </c>
      <c r="O18" s="34">
        <v>4</v>
      </c>
      <c r="P18" s="34">
        <v>4</v>
      </c>
      <c r="Q18" s="35">
        <v>4</v>
      </c>
      <c r="R18" s="55">
        <v>4</v>
      </c>
      <c r="S18" s="55">
        <v>4</v>
      </c>
      <c r="T18" s="55">
        <v>4</v>
      </c>
      <c r="U18" s="55">
        <v>4</v>
      </c>
      <c r="V18" s="55" t="s">
        <v>73</v>
      </c>
      <c r="W18" s="34">
        <v>4</v>
      </c>
      <c r="X18" s="34">
        <v>4</v>
      </c>
      <c r="Y18" s="34">
        <v>4</v>
      </c>
      <c r="Z18" s="34"/>
      <c r="AA18" s="34">
        <v>4</v>
      </c>
      <c r="AB18" s="61" t="s">
        <v>75</v>
      </c>
      <c r="AC18" s="34"/>
      <c r="AD18" s="34"/>
      <c r="AE18" s="34"/>
      <c r="AF18" s="34"/>
      <c r="AG18" s="34"/>
      <c r="AH18" s="34"/>
      <c r="AI18" s="70"/>
      <c r="AJ18" s="71"/>
      <c r="AK18" s="71"/>
      <c r="AL18" s="71"/>
      <c r="AM18" s="71"/>
      <c r="AN18" s="22"/>
      <c r="AO18" s="22"/>
    </row>
    <row r="19" s="15" customFormat="1" ht="23" customHeight="1" spans="1:41">
      <c r="A19" s="25"/>
      <c r="B19" s="30"/>
      <c r="C19" s="32" t="s">
        <v>76</v>
      </c>
      <c r="D19" s="25"/>
      <c r="E19" s="33">
        <v>4</v>
      </c>
      <c r="F19" s="25">
        <v>7</v>
      </c>
      <c r="G19" s="34">
        <v>2</v>
      </c>
      <c r="H19" s="34"/>
      <c r="I19" s="34"/>
      <c r="J19" s="34">
        <v>1</v>
      </c>
      <c r="K19" s="34">
        <v>0.5</v>
      </c>
      <c r="L19" s="49">
        <v>6</v>
      </c>
      <c r="M19" s="33">
        <v>7.5</v>
      </c>
      <c r="N19" s="34">
        <v>5.5</v>
      </c>
      <c r="O19" s="34">
        <v>4</v>
      </c>
      <c r="P19" s="34">
        <v>4</v>
      </c>
      <c r="Q19" s="34">
        <v>3</v>
      </c>
      <c r="R19" s="55">
        <v>2</v>
      </c>
      <c r="S19" s="55">
        <v>1</v>
      </c>
      <c r="T19" s="55">
        <v>1.5</v>
      </c>
      <c r="U19" s="55">
        <v>8.5</v>
      </c>
      <c r="V19" s="34"/>
      <c r="W19" s="34">
        <v>2</v>
      </c>
      <c r="X19" s="34">
        <v>1</v>
      </c>
      <c r="Y19" s="34">
        <v>1.5</v>
      </c>
      <c r="Z19" s="34"/>
      <c r="AA19" s="34">
        <v>2.5</v>
      </c>
      <c r="AB19" s="61"/>
      <c r="AC19" s="34"/>
      <c r="AD19" s="34"/>
      <c r="AE19" s="34"/>
      <c r="AF19" s="34"/>
      <c r="AG19" s="34"/>
      <c r="AH19" s="72"/>
      <c r="AI19" s="70"/>
      <c r="AJ19" s="71"/>
      <c r="AK19" s="71"/>
      <c r="AL19" s="71"/>
      <c r="AM19" s="71"/>
      <c r="AN19" s="22"/>
      <c r="AO19" s="22"/>
    </row>
    <row r="20" s="15" customFormat="1" ht="24" customHeight="1" spans="1:41">
      <c r="A20" s="25" t="s">
        <v>36</v>
      </c>
      <c r="B20" s="26"/>
      <c r="C20" s="32" t="s">
        <v>72</v>
      </c>
      <c r="D20" s="36">
        <v>4</v>
      </c>
      <c r="E20" s="32">
        <v>4</v>
      </c>
      <c r="F20" s="32" t="s">
        <v>79</v>
      </c>
      <c r="G20" s="32" t="s">
        <v>79</v>
      </c>
      <c r="H20" s="37" t="s">
        <v>80</v>
      </c>
      <c r="I20" s="37" t="s">
        <v>80</v>
      </c>
      <c r="J20" s="37" t="s">
        <v>80</v>
      </c>
      <c r="K20" s="37" t="s">
        <v>80</v>
      </c>
      <c r="L20" s="32">
        <v>4</v>
      </c>
      <c r="M20" s="53">
        <v>4</v>
      </c>
      <c r="N20" s="53">
        <v>4</v>
      </c>
      <c r="O20" s="53">
        <v>4</v>
      </c>
      <c r="P20" s="53">
        <v>4</v>
      </c>
      <c r="Q20" s="53">
        <v>4</v>
      </c>
      <c r="R20" s="53">
        <v>4</v>
      </c>
      <c r="S20" s="53">
        <v>4</v>
      </c>
      <c r="T20" s="53"/>
      <c r="U20" s="53">
        <v>4</v>
      </c>
      <c r="V20" s="53"/>
      <c r="W20" s="25"/>
      <c r="X20" s="25"/>
      <c r="Y20" s="25"/>
      <c r="Z20" s="25"/>
      <c r="AA20" s="25"/>
      <c r="AB20" s="62"/>
      <c r="AC20" s="62"/>
      <c r="AD20" s="57"/>
      <c r="AE20" s="25"/>
      <c r="AF20" s="25"/>
      <c r="AG20" s="57"/>
      <c r="AH20" s="25"/>
      <c r="AI20" s="70">
        <f>IF(A20="","",COUNTIF(D20:AH21,"&gt;2")/2)</f>
        <v>10.5</v>
      </c>
      <c r="AJ20" s="71">
        <f>SUMPRODUCT(IFERROR((IFERROR(WEEKDAY($D$3:$AH$3,2),999)&lt;6)*D20:AH21,0))</f>
        <v>56</v>
      </c>
      <c r="AK20" s="71">
        <f>SUMPRODUCT((IFERROR(WEEKDAY($D$3:$AH$3,2),999)&lt;6)*D22:AH22)</f>
        <v>10.5</v>
      </c>
      <c r="AL20" s="71">
        <f>SUMPRODUCT(IFERROR((IFERROR(WEEKDAY($D$3:$AH$3,2),0)&gt;5)*D20:AH22,0))</f>
        <v>35</v>
      </c>
      <c r="AM20" s="71">
        <f>IFERROR(SUM(AJ20:AL22),"")</f>
        <v>101.5</v>
      </c>
      <c r="AN20" s="22"/>
      <c r="AO20" s="22"/>
    </row>
    <row r="21" s="15" customFormat="1" ht="24" customHeight="1" spans="1:41">
      <c r="A21" s="25"/>
      <c r="B21" s="29"/>
      <c r="C21" s="32" t="s">
        <v>74</v>
      </c>
      <c r="D21" s="36">
        <v>4</v>
      </c>
      <c r="E21" s="32">
        <v>4</v>
      </c>
      <c r="F21" s="32" t="s">
        <v>79</v>
      </c>
      <c r="G21" s="32" t="s">
        <v>79</v>
      </c>
      <c r="H21" s="37" t="s">
        <v>80</v>
      </c>
      <c r="I21" s="37" t="s">
        <v>80</v>
      </c>
      <c r="J21" s="37" t="s">
        <v>80</v>
      </c>
      <c r="K21" s="37" t="s">
        <v>80</v>
      </c>
      <c r="L21" s="32">
        <v>4</v>
      </c>
      <c r="M21" s="53">
        <v>2</v>
      </c>
      <c r="N21" s="53">
        <v>4</v>
      </c>
      <c r="O21" s="53">
        <v>4</v>
      </c>
      <c r="P21" s="53">
        <v>4</v>
      </c>
      <c r="Q21" s="53">
        <v>4</v>
      </c>
      <c r="R21" s="53">
        <v>4</v>
      </c>
      <c r="S21" s="53">
        <v>4</v>
      </c>
      <c r="T21" s="56" t="s">
        <v>73</v>
      </c>
      <c r="U21" s="53">
        <v>4</v>
      </c>
      <c r="V21" s="56" t="s">
        <v>73</v>
      </c>
      <c r="W21" s="25"/>
      <c r="X21" s="25"/>
      <c r="Y21" s="25"/>
      <c r="Z21" s="25"/>
      <c r="AA21" s="25"/>
      <c r="AB21" s="62"/>
      <c r="AC21" s="62"/>
      <c r="AD21" s="57"/>
      <c r="AE21" s="25"/>
      <c r="AF21" s="25"/>
      <c r="AG21" s="57"/>
      <c r="AH21" s="25"/>
      <c r="AI21" s="70"/>
      <c r="AJ21" s="71"/>
      <c r="AK21" s="71"/>
      <c r="AL21" s="71"/>
      <c r="AM21" s="71"/>
      <c r="AN21" s="22"/>
      <c r="AO21" s="22"/>
    </row>
    <row r="22" s="15" customFormat="1" ht="24" customHeight="1" spans="1:41">
      <c r="A22" s="25"/>
      <c r="B22" s="30"/>
      <c r="C22" s="32" t="s">
        <v>76</v>
      </c>
      <c r="D22" s="36">
        <v>0.5</v>
      </c>
      <c r="E22" s="32">
        <v>3.5</v>
      </c>
      <c r="F22" s="32"/>
      <c r="G22" s="32"/>
      <c r="H22" s="38"/>
      <c r="I22" s="38"/>
      <c r="J22" s="32"/>
      <c r="K22" s="32"/>
      <c r="L22" s="32">
        <v>1</v>
      </c>
      <c r="M22" s="53"/>
      <c r="N22" s="53">
        <v>0.5</v>
      </c>
      <c r="O22" s="53">
        <v>1</v>
      </c>
      <c r="P22" s="53">
        <v>1.5</v>
      </c>
      <c r="Q22" s="53">
        <v>1</v>
      </c>
      <c r="R22" s="53">
        <v>1.5</v>
      </c>
      <c r="S22" s="53">
        <v>0.5</v>
      </c>
      <c r="T22" s="53"/>
      <c r="U22" s="32">
        <v>4.5</v>
      </c>
      <c r="V22" s="53"/>
      <c r="W22" s="57"/>
      <c r="X22" s="57"/>
      <c r="Y22" s="25"/>
      <c r="Z22" s="57"/>
      <c r="AA22" s="34"/>
      <c r="AB22" s="62"/>
      <c r="AC22" s="62"/>
      <c r="AD22" s="34"/>
      <c r="AE22" s="25"/>
      <c r="AF22" s="62"/>
      <c r="AG22" s="57"/>
      <c r="AH22" s="25"/>
      <c r="AI22" s="70"/>
      <c r="AJ22" s="71"/>
      <c r="AK22" s="71"/>
      <c r="AL22" s="71"/>
      <c r="AM22" s="71"/>
      <c r="AN22" s="22"/>
      <c r="AO22" s="22"/>
    </row>
    <row r="23" s="15" customFormat="1" ht="24" customHeight="1" spans="1:41">
      <c r="A23" s="25" t="s">
        <v>21</v>
      </c>
      <c r="B23" s="26"/>
      <c r="C23" s="32" t="s">
        <v>72</v>
      </c>
      <c r="D23" s="25">
        <v>4</v>
      </c>
      <c r="E23" s="25">
        <v>4</v>
      </c>
      <c r="F23" s="39"/>
      <c r="G23" s="25" t="s">
        <v>73</v>
      </c>
      <c r="H23" s="25" t="s">
        <v>73</v>
      </c>
      <c r="I23" s="25" t="s">
        <v>77</v>
      </c>
      <c r="J23" s="25" t="s">
        <v>81</v>
      </c>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70">
        <f>IF(A23="","",COUNTIF(D23:AH24,"&gt;2")/2)</f>
        <v>2</v>
      </c>
      <c r="AJ23" s="71">
        <f>SUMPRODUCT(IFERROR((IFERROR(WEEKDAY($D$3:$AH$3,2),999)&lt;6)*D23:AH24,0))</f>
        <v>8</v>
      </c>
      <c r="AK23" s="71">
        <f>SUMPRODUCT((IFERROR(WEEKDAY($D$3:$AH$3,2),999)&lt;6)*D25:AH25)</f>
        <v>1.5</v>
      </c>
      <c r="AL23" s="71">
        <f>SUMPRODUCT(IFERROR((IFERROR(WEEKDAY($D$3:$AH$3,2),0)&gt;5)*D23:AH25,0))</f>
        <v>8.5</v>
      </c>
      <c r="AM23" s="71">
        <f>IFERROR(SUM(AJ23:AL25),"")</f>
        <v>18</v>
      </c>
      <c r="AN23" s="22"/>
      <c r="AO23" s="22"/>
    </row>
    <row r="24" s="15" customFormat="1" ht="24" customHeight="1" spans="1:41">
      <c r="A24" s="25"/>
      <c r="B24" s="29"/>
      <c r="C24" s="32" t="s">
        <v>74</v>
      </c>
      <c r="D24" s="25">
        <v>4</v>
      </c>
      <c r="E24" s="25">
        <v>4</v>
      </c>
      <c r="F24" s="39"/>
      <c r="G24" s="25" t="s">
        <v>73</v>
      </c>
      <c r="H24" s="25" t="s">
        <v>73</v>
      </c>
      <c r="I24" s="25" t="s">
        <v>81</v>
      </c>
      <c r="J24" s="25" t="s">
        <v>81</v>
      </c>
      <c r="K24" s="25" t="s">
        <v>75</v>
      </c>
      <c r="L24" s="25"/>
      <c r="M24" s="25"/>
      <c r="N24" s="25"/>
      <c r="O24" s="25"/>
      <c r="P24" s="25"/>
      <c r="Q24" s="25"/>
      <c r="R24" s="25"/>
      <c r="S24" s="25"/>
      <c r="T24" s="25"/>
      <c r="U24" s="25"/>
      <c r="V24" s="25"/>
      <c r="W24" s="25"/>
      <c r="X24" s="25"/>
      <c r="Y24" s="25"/>
      <c r="Z24" s="25"/>
      <c r="AA24" s="25"/>
      <c r="AB24" s="25"/>
      <c r="AC24" s="25"/>
      <c r="AD24" s="25"/>
      <c r="AE24" s="25"/>
      <c r="AF24" s="25"/>
      <c r="AG24" s="25"/>
      <c r="AH24" s="25"/>
      <c r="AI24" s="70"/>
      <c r="AJ24" s="71"/>
      <c r="AK24" s="71"/>
      <c r="AL24" s="71"/>
      <c r="AM24" s="71"/>
      <c r="AN24" s="22"/>
      <c r="AO24" s="22"/>
    </row>
    <row r="25" s="15" customFormat="1" ht="24" customHeight="1" spans="1:41">
      <c r="A25" s="25"/>
      <c r="B25" s="30"/>
      <c r="C25" s="32" t="s">
        <v>76</v>
      </c>
      <c r="D25" s="25">
        <v>1.5</v>
      </c>
      <c r="E25" s="25">
        <v>0.5</v>
      </c>
      <c r="F25" s="39"/>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70"/>
      <c r="AJ25" s="71"/>
      <c r="AK25" s="71"/>
      <c r="AL25" s="71"/>
      <c r="AM25" s="71"/>
      <c r="AN25" s="22"/>
      <c r="AO25" s="22"/>
    </row>
    <row r="26" s="15" customFormat="1" ht="24" customHeight="1" spans="1:41">
      <c r="A26" s="40" t="s">
        <v>17</v>
      </c>
      <c r="B26" s="25"/>
      <c r="C26" s="32" t="s">
        <v>72</v>
      </c>
      <c r="D26" s="41">
        <v>4</v>
      </c>
      <c r="E26" s="41">
        <v>4</v>
      </c>
      <c r="F26" s="41" t="s">
        <v>73</v>
      </c>
      <c r="G26" s="41" t="s">
        <v>73</v>
      </c>
      <c r="H26" s="41" t="s">
        <v>73</v>
      </c>
      <c r="I26" s="33">
        <v>4</v>
      </c>
      <c r="J26" s="33">
        <v>4</v>
      </c>
      <c r="K26" s="41">
        <v>4</v>
      </c>
      <c r="L26" s="41" t="s">
        <v>73</v>
      </c>
      <c r="M26" s="41" t="s">
        <v>73</v>
      </c>
      <c r="N26" s="41" t="s">
        <v>73</v>
      </c>
      <c r="O26" s="33">
        <v>4</v>
      </c>
      <c r="P26" s="41" t="s">
        <v>73</v>
      </c>
      <c r="Q26" s="41" t="s">
        <v>73</v>
      </c>
      <c r="R26" s="41" t="s">
        <v>73</v>
      </c>
      <c r="S26" s="41" t="s">
        <v>73</v>
      </c>
      <c r="T26" s="41" t="s">
        <v>73</v>
      </c>
      <c r="U26" s="41" t="s">
        <v>73</v>
      </c>
      <c r="V26" s="41" t="s">
        <v>73</v>
      </c>
      <c r="W26" s="41">
        <v>4</v>
      </c>
      <c r="X26" s="41" t="s">
        <v>73</v>
      </c>
      <c r="Y26" s="41" t="s">
        <v>73</v>
      </c>
      <c r="Z26" s="41" t="s">
        <v>73</v>
      </c>
      <c r="AA26" s="41" t="s">
        <v>73</v>
      </c>
      <c r="AB26" s="25"/>
      <c r="AC26" s="25"/>
      <c r="AD26" s="25"/>
      <c r="AE26" s="25"/>
      <c r="AF26" s="25"/>
      <c r="AG26" s="25"/>
      <c r="AH26" s="25"/>
      <c r="AI26" s="70">
        <f>IF(A26="","",COUNTIF(D26:AH27,"&gt;2")/2)</f>
        <v>5.5</v>
      </c>
      <c r="AJ26" s="71">
        <f>SUMPRODUCT(IFERROR((IFERROR(WEEKDAY($D$3:$AH$3,2),999)&lt;6)*D26:AH27,0))</f>
        <v>36</v>
      </c>
      <c r="AK26" s="71">
        <f>SUMPRODUCT((IFERROR(WEEKDAY($D$3:$AH$3,2),999)&lt;6)*D28:AH28)</f>
        <v>4</v>
      </c>
      <c r="AL26" s="71">
        <f>SUMPRODUCT(IFERROR((IFERROR(WEEKDAY($D$3:$AH$3,2),0)&gt;5)*D26:AH28,0))</f>
        <v>8</v>
      </c>
      <c r="AM26" s="71">
        <f>IFERROR(SUM(AJ26:AL28),"")</f>
        <v>48</v>
      </c>
      <c r="AN26" s="22"/>
      <c r="AO26" s="22"/>
    </row>
    <row r="27" s="15" customFormat="1" ht="24" customHeight="1" spans="1:41">
      <c r="A27" s="40"/>
      <c r="B27" s="25"/>
      <c r="C27" s="32" t="s">
        <v>74</v>
      </c>
      <c r="D27" s="41">
        <v>4</v>
      </c>
      <c r="E27" s="41">
        <v>4</v>
      </c>
      <c r="F27" s="41"/>
      <c r="G27" s="41"/>
      <c r="H27" s="41"/>
      <c r="I27" s="33" t="s">
        <v>82</v>
      </c>
      <c r="J27" s="33" t="s">
        <v>82</v>
      </c>
      <c r="K27" s="41">
        <v>4</v>
      </c>
      <c r="L27" s="41"/>
      <c r="M27" s="41"/>
      <c r="N27" s="41"/>
      <c r="O27" s="33" t="s">
        <v>82</v>
      </c>
      <c r="P27" s="41"/>
      <c r="Q27" s="41"/>
      <c r="R27" s="41"/>
      <c r="S27" s="41"/>
      <c r="T27" s="41"/>
      <c r="U27" s="41"/>
      <c r="V27" s="41"/>
      <c r="W27" s="41">
        <v>4</v>
      </c>
      <c r="X27" s="41"/>
      <c r="Y27" s="41"/>
      <c r="Z27" s="41"/>
      <c r="AA27" s="41"/>
      <c r="AB27" s="25"/>
      <c r="AC27" s="25"/>
      <c r="AD27" s="25"/>
      <c r="AE27" s="25"/>
      <c r="AF27" s="25"/>
      <c r="AG27" s="25"/>
      <c r="AH27" s="25"/>
      <c r="AI27" s="70"/>
      <c r="AJ27" s="71"/>
      <c r="AK27" s="71"/>
      <c r="AL27" s="71"/>
      <c r="AM27" s="71"/>
      <c r="AN27" s="22"/>
      <c r="AO27" s="22"/>
    </row>
    <row r="28" s="15" customFormat="1" ht="24" customHeight="1" spans="1:41">
      <c r="A28" s="40"/>
      <c r="B28" s="25"/>
      <c r="C28" s="32" t="s">
        <v>76</v>
      </c>
      <c r="D28" s="42"/>
      <c r="E28" s="42"/>
      <c r="F28" s="42"/>
      <c r="G28" s="42"/>
      <c r="H28" s="42"/>
      <c r="I28" s="33"/>
      <c r="J28" s="33"/>
      <c r="K28" s="33">
        <v>3.5</v>
      </c>
      <c r="L28" s="41"/>
      <c r="M28" s="41"/>
      <c r="N28" s="41"/>
      <c r="O28" s="41"/>
      <c r="P28" s="41"/>
      <c r="Q28" s="58"/>
      <c r="R28" s="58"/>
      <c r="S28" s="58"/>
      <c r="T28" s="41"/>
      <c r="U28" s="41"/>
      <c r="V28" s="41"/>
      <c r="W28" s="41">
        <v>0.5</v>
      </c>
      <c r="X28" s="41"/>
      <c r="Y28" s="41"/>
      <c r="Z28" s="41"/>
      <c r="AA28" s="41"/>
      <c r="AB28" s="25"/>
      <c r="AC28" s="25"/>
      <c r="AD28" s="25"/>
      <c r="AE28" s="25"/>
      <c r="AF28" s="25"/>
      <c r="AG28" s="25"/>
      <c r="AH28" s="25"/>
      <c r="AI28" s="70"/>
      <c r="AJ28" s="71"/>
      <c r="AK28" s="71"/>
      <c r="AL28" s="71"/>
      <c r="AM28" s="71"/>
      <c r="AN28" s="22"/>
      <c r="AO28" s="22"/>
    </row>
    <row r="29" s="15" customFormat="1" ht="24" customHeight="1" spans="1:41">
      <c r="A29" s="40" t="s">
        <v>19</v>
      </c>
      <c r="B29" s="26"/>
      <c r="C29" s="32" t="s">
        <v>72</v>
      </c>
      <c r="D29" s="41">
        <v>4</v>
      </c>
      <c r="E29" s="41">
        <v>4</v>
      </c>
      <c r="F29" s="41" t="s">
        <v>73</v>
      </c>
      <c r="G29" s="41" t="s">
        <v>73</v>
      </c>
      <c r="H29" s="41" t="s">
        <v>73</v>
      </c>
      <c r="I29" s="33">
        <v>4</v>
      </c>
      <c r="J29" s="33">
        <v>4</v>
      </c>
      <c r="K29" s="41">
        <v>4</v>
      </c>
      <c r="L29" s="41" t="s">
        <v>73</v>
      </c>
      <c r="M29" s="41" t="s">
        <v>73</v>
      </c>
      <c r="N29" s="41" t="s">
        <v>73</v>
      </c>
      <c r="O29" s="33">
        <v>4</v>
      </c>
      <c r="P29" s="41" t="s">
        <v>73</v>
      </c>
      <c r="Q29" s="41" t="s">
        <v>73</v>
      </c>
      <c r="R29" s="41" t="s">
        <v>73</v>
      </c>
      <c r="S29" s="41" t="s">
        <v>73</v>
      </c>
      <c r="T29" s="41" t="s">
        <v>73</v>
      </c>
      <c r="U29" s="41" t="s">
        <v>73</v>
      </c>
      <c r="V29" s="41" t="s">
        <v>73</v>
      </c>
      <c r="W29" s="41">
        <v>4</v>
      </c>
      <c r="X29" s="41" t="s">
        <v>73</v>
      </c>
      <c r="Y29" s="41" t="s">
        <v>73</v>
      </c>
      <c r="Z29" s="41" t="s">
        <v>73</v>
      </c>
      <c r="AA29" s="41" t="s">
        <v>73</v>
      </c>
      <c r="AB29" s="25"/>
      <c r="AC29" s="25"/>
      <c r="AD29" s="25"/>
      <c r="AE29" s="25"/>
      <c r="AF29" s="25"/>
      <c r="AG29" s="25"/>
      <c r="AH29" s="25"/>
      <c r="AI29" s="70">
        <f>IF(A29="","",COUNTIF(D29:AH30,"&gt;2")/2)</f>
        <v>5.5</v>
      </c>
      <c r="AJ29" s="71">
        <f>SUMPRODUCT(IFERROR((IFERROR(WEEKDAY($D$3:$AH$3,2),999)&lt;6)*D29:AH30,0))</f>
        <v>36</v>
      </c>
      <c r="AK29" s="71">
        <f>SUMPRODUCT((IFERROR(WEEKDAY($D$3:$AH$3,2),999)&lt;6)*D31:AH31)</f>
        <v>4</v>
      </c>
      <c r="AL29" s="71">
        <f>SUMPRODUCT(IFERROR((IFERROR(WEEKDAY($D$3:$AH$3,2),0)&gt;5)*D29:AH31,0))</f>
        <v>8</v>
      </c>
      <c r="AM29" s="71">
        <f>IFERROR(SUM(AJ29:AL31),"")</f>
        <v>48</v>
      </c>
      <c r="AN29" s="22"/>
      <c r="AO29" s="22"/>
    </row>
    <row r="30" s="15" customFormat="1" ht="24" customHeight="1" spans="1:41">
      <c r="A30" s="40"/>
      <c r="B30" s="29"/>
      <c r="C30" s="32" t="s">
        <v>74</v>
      </c>
      <c r="D30" s="41">
        <v>4</v>
      </c>
      <c r="E30" s="41">
        <v>4</v>
      </c>
      <c r="F30" s="41"/>
      <c r="G30" s="41"/>
      <c r="H30" s="41"/>
      <c r="I30" s="33" t="s">
        <v>82</v>
      </c>
      <c r="J30" s="33" t="s">
        <v>82</v>
      </c>
      <c r="K30" s="41">
        <v>4</v>
      </c>
      <c r="L30" s="41"/>
      <c r="M30" s="41"/>
      <c r="N30" s="41"/>
      <c r="O30" s="33" t="s">
        <v>82</v>
      </c>
      <c r="P30" s="41"/>
      <c r="Q30" s="41"/>
      <c r="R30" s="41"/>
      <c r="S30" s="41"/>
      <c r="T30" s="41"/>
      <c r="U30" s="41"/>
      <c r="V30" s="41"/>
      <c r="W30" s="41">
        <v>4</v>
      </c>
      <c r="X30" s="41"/>
      <c r="Y30" s="41"/>
      <c r="Z30" s="41"/>
      <c r="AA30" s="41"/>
      <c r="AB30" s="25"/>
      <c r="AC30" s="25"/>
      <c r="AD30" s="25"/>
      <c r="AE30" s="25"/>
      <c r="AF30" s="25"/>
      <c r="AG30" s="25"/>
      <c r="AH30" s="25"/>
      <c r="AI30" s="70"/>
      <c r="AJ30" s="71"/>
      <c r="AK30" s="71"/>
      <c r="AL30" s="71"/>
      <c r="AM30" s="71"/>
      <c r="AN30" s="22"/>
      <c r="AO30" s="22"/>
    </row>
    <row r="31" s="15" customFormat="1" ht="24" customHeight="1" spans="1:41">
      <c r="A31" s="40"/>
      <c r="B31" s="30"/>
      <c r="C31" s="32" t="s">
        <v>76</v>
      </c>
      <c r="D31" s="42"/>
      <c r="E31" s="42"/>
      <c r="F31" s="42"/>
      <c r="G31" s="42"/>
      <c r="H31" s="42"/>
      <c r="I31" s="33"/>
      <c r="J31" s="33"/>
      <c r="K31" s="33">
        <v>3.5</v>
      </c>
      <c r="L31" s="41"/>
      <c r="M31" s="41"/>
      <c r="N31" s="41"/>
      <c r="O31" s="41"/>
      <c r="P31" s="41"/>
      <c r="Q31" s="58"/>
      <c r="R31" s="58"/>
      <c r="S31" s="58"/>
      <c r="T31" s="41"/>
      <c r="U31" s="41"/>
      <c r="V31" s="41"/>
      <c r="W31" s="41">
        <v>0.5</v>
      </c>
      <c r="X31" s="41"/>
      <c r="Y31" s="41"/>
      <c r="Z31" s="41"/>
      <c r="AA31" s="41"/>
      <c r="AB31" s="25"/>
      <c r="AC31" s="25"/>
      <c r="AD31" s="25"/>
      <c r="AE31" s="25"/>
      <c r="AF31" s="25"/>
      <c r="AG31" s="25"/>
      <c r="AH31" s="25"/>
      <c r="AI31" s="70"/>
      <c r="AJ31" s="71"/>
      <c r="AK31" s="71"/>
      <c r="AL31" s="71"/>
      <c r="AM31" s="71"/>
      <c r="AN31" s="22"/>
      <c r="AO31" s="22"/>
    </row>
    <row r="32" s="15" customFormat="1" ht="24" customHeight="1" spans="1:41">
      <c r="A32" s="43" t="s">
        <v>40</v>
      </c>
      <c r="B32" s="26"/>
      <c r="C32" s="32" t="s">
        <v>72</v>
      </c>
      <c r="D32" s="33">
        <v>4</v>
      </c>
      <c r="E32" s="33">
        <v>4</v>
      </c>
      <c r="F32" s="33">
        <v>4</v>
      </c>
      <c r="G32" s="33">
        <v>4</v>
      </c>
      <c r="H32" s="33" t="s">
        <v>83</v>
      </c>
      <c r="I32" s="33" t="s">
        <v>83</v>
      </c>
      <c r="J32" s="33">
        <v>4</v>
      </c>
      <c r="K32" s="33">
        <v>4</v>
      </c>
      <c r="L32" s="33">
        <v>4</v>
      </c>
      <c r="M32" s="33" t="s">
        <v>83</v>
      </c>
      <c r="N32" s="33">
        <v>4</v>
      </c>
      <c r="O32" s="33">
        <v>4</v>
      </c>
      <c r="P32" s="33">
        <v>4</v>
      </c>
      <c r="Q32" s="33">
        <v>4</v>
      </c>
      <c r="R32" s="33">
        <v>4</v>
      </c>
      <c r="S32" s="33" t="s">
        <v>83</v>
      </c>
      <c r="T32" s="33">
        <v>4</v>
      </c>
      <c r="U32" s="33">
        <v>4</v>
      </c>
      <c r="V32" s="33" t="s">
        <v>83</v>
      </c>
      <c r="W32" s="33">
        <v>4</v>
      </c>
      <c r="X32" s="33">
        <v>4</v>
      </c>
      <c r="Y32" s="33">
        <v>4</v>
      </c>
      <c r="Z32" s="33" t="s">
        <v>83</v>
      </c>
      <c r="AA32" s="33" t="s">
        <v>83</v>
      </c>
      <c r="AB32" s="33">
        <v>4</v>
      </c>
      <c r="AC32" s="33">
        <v>4</v>
      </c>
      <c r="AD32" s="33" t="s">
        <v>83</v>
      </c>
      <c r="AE32" s="33" t="s">
        <v>83</v>
      </c>
      <c r="AF32" s="33" t="s">
        <v>83</v>
      </c>
      <c r="AG32" s="33" t="s">
        <v>83</v>
      </c>
      <c r="AH32" s="25"/>
      <c r="AI32" s="70">
        <f>IF(A32="","",COUNTIF(D32:AH33,"&gt;2")/2)</f>
        <v>19</v>
      </c>
      <c r="AJ32" s="71">
        <f>SUMPRODUCT(IFERROR((IFERROR(WEEKDAY($D$3:$AH$3,2),999)&lt;6)*D32:AH33,0))</f>
        <v>120</v>
      </c>
      <c r="AK32" s="71">
        <f>SUMPRODUCT((IFERROR(WEEKDAY($D$3:$AH$3,2),999)&lt;6)*D34:AH34)</f>
        <v>41</v>
      </c>
      <c r="AL32" s="71">
        <f>SUMPRODUCT(IFERROR((IFERROR(WEEKDAY($D$3:$AH$3,2),0)&gt;5)*D32:AH34,0))</f>
        <v>39</v>
      </c>
      <c r="AM32" s="71">
        <f>IFERROR(SUM(AJ32:AL34),"")</f>
        <v>200</v>
      </c>
      <c r="AN32" s="22"/>
      <c r="AO32" s="22"/>
    </row>
    <row r="33" s="15" customFormat="1" ht="24" customHeight="1" spans="1:41">
      <c r="A33" s="43"/>
      <c r="B33" s="29"/>
      <c r="C33" s="32" t="s">
        <v>74</v>
      </c>
      <c r="D33" s="33">
        <v>4</v>
      </c>
      <c r="E33" s="33">
        <v>4</v>
      </c>
      <c r="F33" s="33">
        <v>4</v>
      </c>
      <c r="G33" s="33">
        <v>4</v>
      </c>
      <c r="H33" s="33"/>
      <c r="I33" s="33"/>
      <c r="J33" s="33">
        <v>4</v>
      </c>
      <c r="K33" s="33">
        <v>4</v>
      </c>
      <c r="L33" s="33">
        <v>4</v>
      </c>
      <c r="M33" s="33"/>
      <c r="N33" s="33">
        <v>4</v>
      </c>
      <c r="O33" s="33">
        <v>4</v>
      </c>
      <c r="P33" s="33">
        <v>4</v>
      </c>
      <c r="Q33" s="33">
        <v>4</v>
      </c>
      <c r="R33" s="33">
        <v>4</v>
      </c>
      <c r="S33" s="33"/>
      <c r="T33" s="33">
        <v>4</v>
      </c>
      <c r="U33" s="33">
        <v>4</v>
      </c>
      <c r="V33" s="33"/>
      <c r="W33" s="33">
        <v>4</v>
      </c>
      <c r="X33" s="33">
        <v>4</v>
      </c>
      <c r="Y33" s="33">
        <v>4</v>
      </c>
      <c r="Z33" s="33"/>
      <c r="AA33" s="33"/>
      <c r="AB33" s="33">
        <v>4</v>
      </c>
      <c r="AC33" s="33">
        <v>4</v>
      </c>
      <c r="AD33" s="33"/>
      <c r="AE33" s="33"/>
      <c r="AF33" s="33"/>
      <c r="AG33" s="33"/>
      <c r="AH33" s="25"/>
      <c r="AI33" s="70"/>
      <c r="AJ33" s="71"/>
      <c r="AK33" s="71"/>
      <c r="AL33" s="71"/>
      <c r="AM33" s="71"/>
      <c r="AN33" s="22"/>
      <c r="AO33" s="22"/>
    </row>
    <row r="34" s="15" customFormat="1" ht="16" customHeight="1" spans="1:41">
      <c r="A34" s="43"/>
      <c r="B34" s="30"/>
      <c r="C34" s="32" t="s">
        <v>76</v>
      </c>
      <c r="D34" s="33">
        <v>3</v>
      </c>
      <c r="E34" s="33">
        <v>3</v>
      </c>
      <c r="F34" s="33">
        <v>2</v>
      </c>
      <c r="G34" s="33">
        <v>1</v>
      </c>
      <c r="H34" s="33"/>
      <c r="I34" s="33"/>
      <c r="J34" s="33">
        <v>3</v>
      </c>
      <c r="K34" s="33">
        <v>1</v>
      </c>
      <c r="L34" s="33">
        <v>1</v>
      </c>
      <c r="M34" s="33"/>
      <c r="N34" s="33">
        <v>3</v>
      </c>
      <c r="O34" s="33">
        <v>3</v>
      </c>
      <c r="P34" s="33">
        <v>3</v>
      </c>
      <c r="Q34" s="33">
        <v>3</v>
      </c>
      <c r="R34" s="33">
        <v>3</v>
      </c>
      <c r="S34" s="33"/>
      <c r="T34" s="33">
        <v>1</v>
      </c>
      <c r="U34" s="33">
        <v>3</v>
      </c>
      <c r="V34" s="33"/>
      <c r="W34" s="33">
        <v>3</v>
      </c>
      <c r="X34" s="33">
        <v>3</v>
      </c>
      <c r="Y34" s="33">
        <v>3</v>
      </c>
      <c r="Z34" s="33"/>
      <c r="AA34" s="33"/>
      <c r="AB34" s="33">
        <v>3</v>
      </c>
      <c r="AC34" s="33">
        <v>3</v>
      </c>
      <c r="AD34" s="33"/>
      <c r="AE34" s="33"/>
      <c r="AF34" s="33"/>
      <c r="AG34" s="33"/>
      <c r="AH34" s="25"/>
      <c r="AI34" s="70"/>
      <c r="AJ34" s="71"/>
      <c r="AK34" s="71"/>
      <c r="AL34" s="71"/>
      <c r="AM34" s="71"/>
      <c r="AN34" s="22"/>
      <c r="AO34" s="22"/>
    </row>
    <row r="35" s="15" customFormat="1" ht="24" customHeight="1" spans="1:41">
      <c r="A35" s="43" t="s">
        <v>42</v>
      </c>
      <c r="B35" s="26"/>
      <c r="C35" s="32" t="s">
        <v>72</v>
      </c>
      <c r="D35" s="33">
        <v>4</v>
      </c>
      <c r="E35" s="33">
        <v>4</v>
      </c>
      <c r="F35" s="33">
        <v>4</v>
      </c>
      <c r="G35" s="33">
        <v>4</v>
      </c>
      <c r="H35" s="33" t="s">
        <v>83</v>
      </c>
      <c r="I35" s="33" t="s">
        <v>83</v>
      </c>
      <c r="J35" s="33">
        <v>4</v>
      </c>
      <c r="K35" s="33">
        <v>4</v>
      </c>
      <c r="L35" s="33">
        <v>4</v>
      </c>
      <c r="M35" s="33" t="s">
        <v>83</v>
      </c>
      <c r="N35" s="33">
        <v>4</v>
      </c>
      <c r="O35" s="33">
        <v>4</v>
      </c>
      <c r="P35" s="33">
        <v>4</v>
      </c>
      <c r="Q35" s="33">
        <v>4</v>
      </c>
      <c r="R35" s="33">
        <v>4</v>
      </c>
      <c r="S35" s="33" t="s">
        <v>83</v>
      </c>
      <c r="T35" s="33">
        <v>4</v>
      </c>
      <c r="U35" s="33">
        <v>4</v>
      </c>
      <c r="V35" s="33" t="s">
        <v>83</v>
      </c>
      <c r="W35" s="33">
        <v>4</v>
      </c>
      <c r="X35" s="33">
        <v>4</v>
      </c>
      <c r="Y35" s="33">
        <v>4</v>
      </c>
      <c r="Z35" s="33" t="s">
        <v>83</v>
      </c>
      <c r="AA35" s="33" t="s">
        <v>83</v>
      </c>
      <c r="AB35" s="33">
        <v>4</v>
      </c>
      <c r="AC35" s="33">
        <v>4</v>
      </c>
      <c r="AD35" s="33" t="s">
        <v>83</v>
      </c>
      <c r="AE35" s="33" t="s">
        <v>83</v>
      </c>
      <c r="AF35" s="33" t="s">
        <v>83</v>
      </c>
      <c r="AG35" s="33" t="s">
        <v>83</v>
      </c>
      <c r="AH35" s="25"/>
      <c r="AI35" s="70">
        <f>IF(A35="","",COUNTIF(D35:AH36,"&gt;2")/2)</f>
        <v>19</v>
      </c>
      <c r="AJ35" s="71">
        <f>SUMPRODUCT(IFERROR((IFERROR(WEEKDAY($D$3:$AH$3,2),999)&lt;6)*D35:AH36,0))</f>
        <v>120</v>
      </c>
      <c r="AK35" s="71">
        <f>SUMPRODUCT((IFERROR(WEEKDAY($D$3:$AH$3,2),999)&lt;6)*D37:AH37)</f>
        <v>41</v>
      </c>
      <c r="AL35" s="71">
        <f>SUMPRODUCT(IFERROR((IFERROR(WEEKDAY($D$3:$AH$3,2),0)&gt;5)*D35:AH37,0))</f>
        <v>39</v>
      </c>
      <c r="AM35" s="71">
        <f>IFERROR(SUM(AJ35:AL37),"")</f>
        <v>200</v>
      </c>
      <c r="AN35" s="22"/>
      <c r="AO35" s="22"/>
    </row>
    <row r="36" s="15" customFormat="1" ht="24" customHeight="1" spans="1:41">
      <c r="A36" s="43"/>
      <c r="B36" s="29"/>
      <c r="C36" s="32" t="s">
        <v>74</v>
      </c>
      <c r="D36" s="33">
        <v>4</v>
      </c>
      <c r="E36" s="33">
        <v>4</v>
      </c>
      <c r="F36" s="33">
        <v>4</v>
      </c>
      <c r="G36" s="33">
        <v>4</v>
      </c>
      <c r="H36" s="33"/>
      <c r="I36" s="33"/>
      <c r="J36" s="33">
        <v>4</v>
      </c>
      <c r="K36" s="33">
        <v>4</v>
      </c>
      <c r="L36" s="33">
        <v>4</v>
      </c>
      <c r="M36" s="33"/>
      <c r="N36" s="33">
        <v>4</v>
      </c>
      <c r="O36" s="33">
        <v>4</v>
      </c>
      <c r="P36" s="33">
        <v>4</v>
      </c>
      <c r="Q36" s="33">
        <v>4</v>
      </c>
      <c r="R36" s="33">
        <v>4</v>
      </c>
      <c r="S36" s="33"/>
      <c r="T36" s="33">
        <v>4</v>
      </c>
      <c r="U36" s="33">
        <v>4</v>
      </c>
      <c r="V36" s="33"/>
      <c r="W36" s="33">
        <v>4</v>
      </c>
      <c r="X36" s="33">
        <v>4</v>
      </c>
      <c r="Y36" s="33">
        <v>4</v>
      </c>
      <c r="Z36" s="33"/>
      <c r="AA36" s="33"/>
      <c r="AB36" s="33">
        <v>4</v>
      </c>
      <c r="AC36" s="33">
        <v>4</v>
      </c>
      <c r="AD36" s="33"/>
      <c r="AE36" s="33"/>
      <c r="AF36" s="33"/>
      <c r="AG36" s="33"/>
      <c r="AH36" s="25"/>
      <c r="AI36" s="70"/>
      <c r="AJ36" s="71"/>
      <c r="AK36" s="71"/>
      <c r="AL36" s="71"/>
      <c r="AM36" s="71"/>
      <c r="AN36" s="22"/>
      <c r="AO36" s="22"/>
    </row>
    <row r="37" s="15" customFormat="1" ht="24" customHeight="1" spans="1:41">
      <c r="A37" s="43"/>
      <c r="B37" s="30"/>
      <c r="C37" s="32" t="s">
        <v>76</v>
      </c>
      <c r="D37" s="33">
        <v>3</v>
      </c>
      <c r="E37" s="33">
        <v>3</v>
      </c>
      <c r="F37" s="33">
        <v>2</v>
      </c>
      <c r="G37" s="33">
        <v>1</v>
      </c>
      <c r="H37" s="33"/>
      <c r="I37" s="33"/>
      <c r="J37" s="33">
        <v>3</v>
      </c>
      <c r="K37" s="33">
        <v>1</v>
      </c>
      <c r="L37" s="33">
        <v>1</v>
      </c>
      <c r="M37" s="33"/>
      <c r="N37" s="33">
        <v>3</v>
      </c>
      <c r="O37" s="33">
        <v>3</v>
      </c>
      <c r="P37" s="33">
        <v>3</v>
      </c>
      <c r="Q37" s="33">
        <v>3</v>
      </c>
      <c r="R37" s="33">
        <v>3</v>
      </c>
      <c r="S37" s="33"/>
      <c r="T37" s="33">
        <v>1</v>
      </c>
      <c r="U37" s="33">
        <v>3</v>
      </c>
      <c r="V37" s="33"/>
      <c r="W37" s="33">
        <v>3</v>
      </c>
      <c r="X37" s="33">
        <v>3</v>
      </c>
      <c r="Y37" s="33">
        <v>3</v>
      </c>
      <c r="Z37" s="33"/>
      <c r="AA37" s="33"/>
      <c r="AB37" s="33">
        <v>3</v>
      </c>
      <c r="AC37" s="33">
        <v>3</v>
      </c>
      <c r="AD37" s="33"/>
      <c r="AE37" s="33"/>
      <c r="AF37" s="33"/>
      <c r="AG37" s="33"/>
      <c r="AH37" s="25"/>
      <c r="AI37" s="70"/>
      <c r="AJ37" s="71"/>
      <c r="AK37" s="71"/>
      <c r="AL37" s="71"/>
      <c r="AM37" s="71"/>
      <c r="AN37" s="22"/>
      <c r="AO37" s="22"/>
    </row>
    <row r="38" s="15" customFormat="1" ht="24" customHeight="1" spans="1:41">
      <c r="A38" s="44" t="s">
        <v>26</v>
      </c>
      <c r="B38" s="45"/>
      <c r="C38" s="32" t="s">
        <v>72</v>
      </c>
      <c r="D38" s="46">
        <v>4</v>
      </c>
      <c r="E38" s="46">
        <v>4</v>
      </c>
      <c r="F38" s="46">
        <v>4</v>
      </c>
      <c r="G38" s="46"/>
      <c r="H38" s="46"/>
      <c r="I38" s="46">
        <v>4</v>
      </c>
      <c r="J38" s="46">
        <v>4</v>
      </c>
      <c r="K38" s="46">
        <v>2</v>
      </c>
      <c r="L38" s="46">
        <v>4</v>
      </c>
      <c r="M38" s="46"/>
      <c r="N38" s="46">
        <v>4</v>
      </c>
      <c r="O38" s="46">
        <v>4</v>
      </c>
      <c r="P38" s="46">
        <v>4</v>
      </c>
      <c r="Q38" s="46">
        <v>4</v>
      </c>
      <c r="R38" s="46">
        <v>4</v>
      </c>
      <c r="S38" s="46"/>
      <c r="T38" s="46"/>
      <c r="U38" s="46">
        <v>4</v>
      </c>
      <c r="V38" s="46"/>
      <c r="W38" s="46">
        <v>4</v>
      </c>
      <c r="X38" s="46">
        <v>0.5</v>
      </c>
      <c r="Y38" s="46"/>
      <c r="Z38" s="46"/>
      <c r="AA38" s="46"/>
      <c r="AB38" s="46"/>
      <c r="AC38" s="46"/>
      <c r="AD38" s="46"/>
      <c r="AE38" s="46"/>
      <c r="AF38" s="46"/>
      <c r="AG38" s="46"/>
      <c r="AH38" s="25"/>
      <c r="AI38" s="70">
        <f>IF(A38="","",COUNTIF(D38:AH39,"&gt;2")/2)</f>
        <v>12.5</v>
      </c>
      <c r="AJ38" s="71">
        <f>SUMPRODUCT(IFERROR((IFERROR(WEEKDAY($D$3:$AH$3,2),999)&lt;6)*D38:AH39,0))</f>
        <v>82.5</v>
      </c>
      <c r="AK38" s="71">
        <f>SUMPRODUCT((IFERROR(WEEKDAY($D$3:$AH$3,2),999)&lt;6)*D40:AH40)</f>
        <v>32</v>
      </c>
      <c r="AL38" s="71">
        <f>SUMPRODUCT(IFERROR((IFERROR(WEEKDAY($D$3:$AH$3,2),0)&gt;5)*D38:AH40,0))</f>
        <v>26.5</v>
      </c>
      <c r="AM38" s="71">
        <f>IFERROR(SUM(AJ38:AL40),"")</f>
        <v>141</v>
      </c>
      <c r="AN38" s="22"/>
      <c r="AO38" s="22"/>
    </row>
    <row r="39" s="15" customFormat="1" ht="24" customHeight="1" spans="1:41">
      <c r="A39" s="44"/>
      <c r="B39" s="47"/>
      <c r="C39" s="32" t="s">
        <v>74</v>
      </c>
      <c r="D39" s="46">
        <v>4</v>
      </c>
      <c r="E39" s="46">
        <v>4</v>
      </c>
      <c r="F39" s="46">
        <v>2</v>
      </c>
      <c r="G39" s="46"/>
      <c r="H39" s="46"/>
      <c r="I39" s="46">
        <v>4</v>
      </c>
      <c r="J39" s="46">
        <v>4</v>
      </c>
      <c r="K39" s="46"/>
      <c r="L39" s="46">
        <v>4</v>
      </c>
      <c r="M39" s="46"/>
      <c r="N39" s="46">
        <v>4</v>
      </c>
      <c r="O39" s="46">
        <v>4</v>
      </c>
      <c r="P39" s="46">
        <v>4</v>
      </c>
      <c r="Q39" s="46">
        <v>4</v>
      </c>
      <c r="R39" s="46">
        <v>4</v>
      </c>
      <c r="S39" s="46"/>
      <c r="T39" s="46"/>
      <c r="U39" s="46">
        <v>4</v>
      </c>
      <c r="V39" s="46"/>
      <c r="W39" s="46">
        <v>4</v>
      </c>
      <c r="X39" s="46"/>
      <c r="Y39" s="46"/>
      <c r="Z39" s="46"/>
      <c r="AA39" s="46"/>
      <c r="AB39" s="46"/>
      <c r="AC39" s="46"/>
      <c r="AD39" s="46"/>
      <c r="AE39" s="46"/>
      <c r="AF39" s="46"/>
      <c r="AG39" s="46"/>
      <c r="AH39" s="25"/>
      <c r="AI39" s="70"/>
      <c r="AJ39" s="71"/>
      <c r="AK39" s="71"/>
      <c r="AL39" s="71"/>
      <c r="AM39" s="71"/>
      <c r="AN39" s="22"/>
      <c r="AO39" s="22"/>
    </row>
    <row r="40" s="15" customFormat="1" ht="24" customHeight="1" spans="1:41">
      <c r="A40" s="44"/>
      <c r="B40" s="48"/>
      <c r="C40" s="32" t="s">
        <v>76</v>
      </c>
      <c r="D40" s="46">
        <v>6</v>
      </c>
      <c r="E40" s="46"/>
      <c r="F40" s="46"/>
      <c r="G40" s="46"/>
      <c r="H40" s="46"/>
      <c r="I40" s="46">
        <v>2</v>
      </c>
      <c r="J40" s="46">
        <v>1.5</v>
      </c>
      <c r="K40" s="46"/>
      <c r="L40" s="46">
        <v>4.5</v>
      </c>
      <c r="M40" s="46"/>
      <c r="N40" s="46">
        <v>4</v>
      </c>
      <c r="O40" s="46">
        <v>1.5</v>
      </c>
      <c r="P40" s="46">
        <v>1.5</v>
      </c>
      <c r="Q40" s="46">
        <v>0.5</v>
      </c>
      <c r="R40" s="46">
        <v>7</v>
      </c>
      <c r="S40" s="46"/>
      <c r="T40" s="46"/>
      <c r="U40" s="46">
        <v>5</v>
      </c>
      <c r="V40" s="46"/>
      <c r="W40" s="46">
        <v>3</v>
      </c>
      <c r="X40" s="46"/>
      <c r="Y40" s="46"/>
      <c r="Z40" s="46"/>
      <c r="AA40" s="46"/>
      <c r="AB40" s="46"/>
      <c r="AC40" s="46"/>
      <c r="AD40" s="46"/>
      <c r="AE40" s="46"/>
      <c r="AF40" s="46"/>
      <c r="AG40" s="46"/>
      <c r="AH40" s="25"/>
      <c r="AI40" s="70"/>
      <c r="AJ40" s="71"/>
      <c r="AK40" s="71"/>
      <c r="AL40" s="71"/>
      <c r="AM40" s="71"/>
      <c r="AN40" s="22"/>
      <c r="AO40" s="22"/>
    </row>
    <row r="41" s="15" customFormat="1" ht="24" customHeight="1" spans="1:41">
      <c r="A41" s="44" t="s">
        <v>24</v>
      </c>
      <c r="B41" s="45"/>
      <c r="C41" s="32" t="s">
        <v>72</v>
      </c>
      <c r="D41" s="46">
        <v>4</v>
      </c>
      <c r="E41" s="46">
        <v>4</v>
      </c>
      <c r="F41" s="46" t="s">
        <v>73</v>
      </c>
      <c r="G41" s="46" t="s">
        <v>73</v>
      </c>
      <c r="H41" s="46" t="s">
        <v>73</v>
      </c>
      <c r="I41" s="46">
        <v>4</v>
      </c>
      <c r="J41" s="46" t="s">
        <v>73</v>
      </c>
      <c r="K41" s="46" t="s">
        <v>73</v>
      </c>
      <c r="L41" s="46" t="s">
        <v>73</v>
      </c>
      <c r="M41" s="46" t="s">
        <v>73</v>
      </c>
      <c r="N41" s="46">
        <v>4</v>
      </c>
      <c r="O41" s="46">
        <v>4</v>
      </c>
      <c r="P41" s="46">
        <v>4</v>
      </c>
      <c r="Q41" s="46">
        <v>4</v>
      </c>
      <c r="R41" s="46">
        <v>4</v>
      </c>
      <c r="S41" s="46" t="s">
        <v>73</v>
      </c>
      <c r="T41" s="46" t="s">
        <v>73</v>
      </c>
      <c r="U41" s="46">
        <v>4</v>
      </c>
      <c r="V41" s="46"/>
      <c r="W41" s="46">
        <v>4</v>
      </c>
      <c r="X41" s="46">
        <v>4</v>
      </c>
      <c r="Y41" s="46">
        <v>4</v>
      </c>
      <c r="Z41" s="46" t="s">
        <v>73</v>
      </c>
      <c r="AA41" s="46" t="s">
        <v>73</v>
      </c>
      <c r="AB41" s="46">
        <v>4</v>
      </c>
      <c r="AC41" s="46">
        <v>0.5</v>
      </c>
      <c r="AD41" s="46"/>
      <c r="AE41" s="25"/>
      <c r="AF41" s="25"/>
      <c r="AG41" s="25"/>
      <c r="AH41" s="25"/>
      <c r="AI41" s="70">
        <f>IF(A41="","",COUNTIF(D41:AH42,"&gt;2")/2)</f>
        <v>13</v>
      </c>
      <c r="AJ41" s="71">
        <f>SUMPRODUCT(IFERROR((IFERROR(WEEKDAY($D$3:$AH$3,2),999)&lt;6)*D41:AH42,0))</f>
        <v>96.5</v>
      </c>
      <c r="AK41" s="71">
        <f>SUMPRODUCT((IFERROR(WEEKDAY($D$3:$AH$3,2),999)&lt;6)*D43:AH43)</f>
        <v>27.5</v>
      </c>
      <c r="AL41" s="71">
        <f>SUMPRODUCT(IFERROR((IFERROR(WEEKDAY($D$3:$AH$3,2),0)&gt;5)*D41:AH43,0))</f>
        <v>9</v>
      </c>
      <c r="AM41" s="71">
        <f>IFERROR(SUM(AJ41:AL43),"")</f>
        <v>133</v>
      </c>
      <c r="AN41" s="22"/>
      <c r="AO41" s="22"/>
    </row>
    <row r="42" s="15" customFormat="1" ht="24" customHeight="1" spans="1:41">
      <c r="A42" s="44"/>
      <c r="B42" s="47"/>
      <c r="C42" s="32" t="s">
        <v>74</v>
      </c>
      <c r="D42" s="46">
        <v>4</v>
      </c>
      <c r="E42" s="46">
        <v>4</v>
      </c>
      <c r="F42" s="46" t="s">
        <v>73</v>
      </c>
      <c r="G42" s="46" t="s">
        <v>73</v>
      </c>
      <c r="H42" s="46" t="s">
        <v>73</v>
      </c>
      <c r="I42" s="46">
        <v>4</v>
      </c>
      <c r="J42" s="46" t="s">
        <v>73</v>
      </c>
      <c r="K42" s="46" t="s">
        <v>73</v>
      </c>
      <c r="L42" s="46" t="s">
        <v>73</v>
      </c>
      <c r="M42" s="46" t="s">
        <v>73</v>
      </c>
      <c r="N42" s="46">
        <v>4</v>
      </c>
      <c r="O42" s="46">
        <v>4</v>
      </c>
      <c r="P42" s="46">
        <v>4</v>
      </c>
      <c r="Q42" s="46">
        <v>4</v>
      </c>
      <c r="R42" s="46">
        <v>4</v>
      </c>
      <c r="S42" s="46" t="s">
        <v>73</v>
      </c>
      <c r="T42" s="46" t="s">
        <v>73</v>
      </c>
      <c r="U42" s="46">
        <v>4</v>
      </c>
      <c r="V42" s="46"/>
      <c r="W42" s="46">
        <v>4</v>
      </c>
      <c r="X42" s="46">
        <v>4</v>
      </c>
      <c r="Y42" s="46">
        <v>4</v>
      </c>
      <c r="Z42" s="46" t="s">
        <v>73</v>
      </c>
      <c r="AA42" s="46" t="s">
        <v>73</v>
      </c>
      <c r="AB42" s="46">
        <v>4</v>
      </c>
      <c r="AC42" s="46"/>
      <c r="AD42" s="46"/>
      <c r="AE42" s="25"/>
      <c r="AF42" s="25"/>
      <c r="AG42" s="25"/>
      <c r="AH42" s="25"/>
      <c r="AI42" s="70"/>
      <c r="AJ42" s="71"/>
      <c r="AK42" s="71"/>
      <c r="AL42" s="71"/>
      <c r="AM42" s="71"/>
      <c r="AN42" s="22"/>
      <c r="AO42" s="22"/>
    </row>
    <row r="43" s="15" customFormat="1" ht="24" customHeight="1" spans="1:41">
      <c r="A43" s="44"/>
      <c r="B43" s="48"/>
      <c r="C43" s="32" t="s">
        <v>76</v>
      </c>
      <c r="D43" s="46">
        <v>0.5</v>
      </c>
      <c r="E43" s="46">
        <v>1</v>
      </c>
      <c r="F43" s="46"/>
      <c r="G43" s="46"/>
      <c r="H43" s="46"/>
      <c r="I43" s="46">
        <v>1.5</v>
      </c>
      <c r="J43" s="46"/>
      <c r="K43" s="46"/>
      <c r="L43" s="46"/>
      <c r="M43" s="46"/>
      <c r="N43" s="46">
        <v>6</v>
      </c>
      <c r="O43" s="46">
        <v>2.5</v>
      </c>
      <c r="P43" s="46">
        <v>3.5</v>
      </c>
      <c r="Q43" s="46">
        <v>1.5</v>
      </c>
      <c r="R43" s="46">
        <v>3.5</v>
      </c>
      <c r="S43" s="46"/>
      <c r="T43" s="46"/>
      <c r="U43" s="46">
        <v>2.5</v>
      </c>
      <c r="V43" s="46"/>
      <c r="W43" s="46">
        <v>2</v>
      </c>
      <c r="X43" s="46">
        <v>0.5</v>
      </c>
      <c r="Y43" s="46">
        <v>1.5</v>
      </c>
      <c r="Z43" s="46"/>
      <c r="AA43" s="46"/>
      <c r="AB43" s="46">
        <v>2</v>
      </c>
      <c r="AC43" s="46"/>
      <c r="AD43" s="46"/>
      <c r="AE43" s="25"/>
      <c r="AF43" s="25"/>
      <c r="AG43" s="25"/>
      <c r="AH43" s="25"/>
      <c r="AI43" s="70"/>
      <c r="AJ43" s="71"/>
      <c r="AK43" s="71"/>
      <c r="AL43" s="71"/>
      <c r="AM43" s="71"/>
      <c r="AN43" s="22"/>
      <c r="AO43" s="22"/>
    </row>
    <row r="44" s="15" customFormat="1" ht="24" customHeight="1" spans="1:41">
      <c r="A44" s="44" t="s">
        <v>28</v>
      </c>
      <c r="B44" s="32"/>
      <c r="C44" s="32" t="s">
        <v>72</v>
      </c>
      <c r="D44" s="46">
        <v>4</v>
      </c>
      <c r="E44" s="46">
        <v>4</v>
      </c>
      <c r="F44" s="46">
        <v>4</v>
      </c>
      <c r="G44" s="46"/>
      <c r="H44" s="46"/>
      <c r="I44" s="46">
        <v>4</v>
      </c>
      <c r="J44" s="46">
        <v>4</v>
      </c>
      <c r="K44" s="46">
        <v>2</v>
      </c>
      <c r="L44" s="46">
        <v>4</v>
      </c>
      <c r="M44" s="46"/>
      <c r="N44" s="46">
        <v>4</v>
      </c>
      <c r="O44" s="46">
        <v>4</v>
      </c>
      <c r="P44" s="46">
        <v>4</v>
      </c>
      <c r="Q44" s="46"/>
      <c r="R44" s="46"/>
      <c r="S44" s="46"/>
      <c r="T44" s="46"/>
      <c r="U44" s="46"/>
      <c r="V44" s="46"/>
      <c r="W44" s="46"/>
      <c r="X44" s="46"/>
      <c r="Y44" s="46"/>
      <c r="Z44" s="46"/>
      <c r="AA44" s="46"/>
      <c r="AB44" s="46"/>
      <c r="AC44" s="46"/>
      <c r="AD44" s="46"/>
      <c r="AE44" s="46"/>
      <c r="AF44" s="25"/>
      <c r="AG44" s="25"/>
      <c r="AH44" s="25"/>
      <c r="AI44" s="70">
        <f>IF(A44="","",COUNTIF(D44:AH45,"&gt;2")/2)</f>
        <v>8.5</v>
      </c>
      <c r="AJ44" s="71">
        <f>SUMPRODUCT(IFERROR((IFERROR(WEEKDAY($D$3:$AH$3,2),999)&lt;6)*D44:AH45,0))</f>
        <v>50</v>
      </c>
      <c r="AK44" s="71">
        <f>SUMPRODUCT((IFERROR(WEEKDAY($D$3:$AH$3,2),999)&lt;6)*D46:AH46)</f>
        <v>17</v>
      </c>
      <c r="AL44" s="71">
        <f>SUMPRODUCT(IFERROR((IFERROR(WEEKDAY($D$3:$AH$3,2),0)&gt;5)*D44:AH46,0))</f>
        <v>27.5</v>
      </c>
      <c r="AM44" s="71">
        <f>IFERROR(SUM(AJ44:AL46),"")</f>
        <v>94.5</v>
      </c>
      <c r="AN44" s="22"/>
      <c r="AO44" s="22"/>
    </row>
    <row r="45" s="15" customFormat="1" ht="24" customHeight="1" spans="1:41">
      <c r="A45" s="44"/>
      <c r="B45" s="32"/>
      <c r="C45" s="32" t="s">
        <v>74</v>
      </c>
      <c r="D45" s="46">
        <v>4</v>
      </c>
      <c r="E45" s="46">
        <v>4</v>
      </c>
      <c r="F45" s="46">
        <v>2</v>
      </c>
      <c r="G45" s="46"/>
      <c r="H45" s="46"/>
      <c r="I45" s="46">
        <v>4</v>
      </c>
      <c r="J45" s="46">
        <v>4</v>
      </c>
      <c r="K45" s="46"/>
      <c r="L45" s="46">
        <v>4</v>
      </c>
      <c r="M45" s="46"/>
      <c r="N45" s="46">
        <v>4</v>
      </c>
      <c r="O45" s="46">
        <v>4</v>
      </c>
      <c r="P45" s="46">
        <v>4</v>
      </c>
      <c r="Q45" s="46"/>
      <c r="R45" s="46"/>
      <c r="S45" s="46"/>
      <c r="T45" s="46"/>
      <c r="U45" s="46"/>
      <c r="V45" s="46"/>
      <c r="W45" s="46"/>
      <c r="X45" s="46"/>
      <c r="Y45" s="46"/>
      <c r="Z45" s="46"/>
      <c r="AA45" s="46"/>
      <c r="AB45" s="46"/>
      <c r="AC45" s="46"/>
      <c r="AD45" s="46"/>
      <c r="AE45" s="46"/>
      <c r="AF45" s="25"/>
      <c r="AG45" s="25"/>
      <c r="AH45" s="25"/>
      <c r="AI45" s="70"/>
      <c r="AJ45" s="71"/>
      <c r="AK45" s="71"/>
      <c r="AL45" s="71"/>
      <c r="AM45" s="71"/>
      <c r="AN45" s="22"/>
      <c r="AO45" s="22"/>
    </row>
    <row r="46" s="15" customFormat="1" ht="24" customHeight="1" spans="1:41">
      <c r="A46" s="44"/>
      <c r="B46" s="32"/>
      <c r="C46" s="32" t="s">
        <v>76</v>
      </c>
      <c r="D46" s="46">
        <v>6</v>
      </c>
      <c r="E46" s="46">
        <v>1</v>
      </c>
      <c r="F46" s="46"/>
      <c r="G46" s="46"/>
      <c r="H46" s="46"/>
      <c r="I46" s="46">
        <v>2</v>
      </c>
      <c r="J46" s="46">
        <v>1.5</v>
      </c>
      <c r="K46" s="46"/>
      <c r="L46" s="46">
        <v>4.5</v>
      </c>
      <c r="M46" s="46"/>
      <c r="N46" s="46">
        <v>4.5</v>
      </c>
      <c r="O46" s="46">
        <v>1.5</v>
      </c>
      <c r="P46" s="46">
        <v>1.5</v>
      </c>
      <c r="Q46" s="46"/>
      <c r="R46" s="46"/>
      <c r="S46" s="46"/>
      <c r="T46" s="46"/>
      <c r="U46" s="46"/>
      <c r="V46" s="46"/>
      <c r="W46" s="46"/>
      <c r="X46" s="46"/>
      <c r="Y46" s="46"/>
      <c r="Z46" s="46"/>
      <c r="AA46" s="46"/>
      <c r="AB46" s="46"/>
      <c r="AC46" s="46"/>
      <c r="AD46" s="46"/>
      <c r="AE46" s="46"/>
      <c r="AF46" s="25"/>
      <c r="AG46" s="25"/>
      <c r="AH46" s="25"/>
      <c r="AI46" s="70"/>
      <c r="AJ46" s="71"/>
      <c r="AK46" s="71"/>
      <c r="AL46" s="71"/>
      <c r="AM46" s="71"/>
      <c r="AN46" s="22"/>
      <c r="AO46" s="22"/>
    </row>
    <row r="47" s="15" customFormat="1" spans="1:39">
      <c r="A47" s="22" t="s">
        <v>44</v>
      </c>
      <c r="B47" s="32"/>
      <c r="C47" s="32" t="s">
        <v>72</v>
      </c>
      <c r="D47" s="49">
        <v>4</v>
      </c>
      <c r="E47" s="49">
        <v>4</v>
      </c>
      <c r="F47" s="49">
        <v>4</v>
      </c>
      <c r="G47" s="49" t="s">
        <v>73</v>
      </c>
      <c r="H47" s="49" t="s">
        <v>73</v>
      </c>
      <c r="I47" s="49">
        <v>4</v>
      </c>
      <c r="J47" s="49">
        <v>4</v>
      </c>
      <c r="K47" s="49">
        <v>4</v>
      </c>
      <c r="L47" s="49">
        <v>4</v>
      </c>
      <c r="M47" s="49" t="s">
        <v>73</v>
      </c>
      <c r="N47" s="49">
        <v>4</v>
      </c>
      <c r="O47" s="49">
        <v>4</v>
      </c>
      <c r="P47" s="49">
        <v>4</v>
      </c>
      <c r="Q47" s="49">
        <v>4</v>
      </c>
      <c r="R47" s="49" t="s">
        <v>73</v>
      </c>
      <c r="S47" s="49" t="s">
        <v>73</v>
      </c>
      <c r="T47" s="49" t="s">
        <v>73</v>
      </c>
      <c r="U47" s="49">
        <v>4</v>
      </c>
      <c r="V47" s="49" t="s">
        <v>73</v>
      </c>
      <c r="W47" s="49">
        <v>4</v>
      </c>
      <c r="X47" s="49">
        <v>4</v>
      </c>
      <c r="Y47" s="49">
        <v>4</v>
      </c>
      <c r="Z47" s="49" t="s">
        <v>73</v>
      </c>
      <c r="AA47" s="49" t="s">
        <v>73</v>
      </c>
      <c r="AB47" s="49" t="s">
        <v>75</v>
      </c>
      <c r="AC47" s="49"/>
      <c r="AD47" s="25"/>
      <c r="AE47" s="25"/>
      <c r="AF47" s="25"/>
      <c r="AG47" s="25"/>
      <c r="AH47" s="25"/>
      <c r="AI47" s="70">
        <f>IF(A47="","",COUNTIF(D47:AH48,"&gt;2")/2)</f>
        <v>15</v>
      </c>
      <c r="AJ47" s="71">
        <f>SUMPRODUCT(IFERROR((IFERROR(WEEKDAY($D$3:$AH$3,2),999)&lt;6)*D47:AH48,0))</f>
        <v>96</v>
      </c>
      <c r="AK47" s="71">
        <f>SUMPRODUCT((IFERROR(WEEKDAY($D$3:$AH$3,2),999)&lt;6)*D49:AH49)</f>
        <v>33.5</v>
      </c>
      <c r="AL47" s="71">
        <f>SUMPRODUCT(IFERROR((IFERROR(WEEKDAY($D$3:$AH$3,2),0)&gt;5)*D47:AH49,0))</f>
        <v>34</v>
      </c>
      <c r="AM47" s="71">
        <f>IFERROR(SUM(AJ47:AL49),"")</f>
        <v>163.5</v>
      </c>
    </row>
    <row r="48" s="15" customFormat="1" spans="1:39">
      <c r="A48" s="22"/>
      <c r="B48" s="32"/>
      <c r="C48" s="32" t="s">
        <v>74</v>
      </c>
      <c r="D48" s="49">
        <v>4</v>
      </c>
      <c r="E48" s="49">
        <v>4</v>
      </c>
      <c r="F48" s="49">
        <v>4</v>
      </c>
      <c r="G48" s="49" t="s">
        <v>73</v>
      </c>
      <c r="H48" s="49" t="s">
        <v>73</v>
      </c>
      <c r="I48" s="49">
        <v>4</v>
      </c>
      <c r="J48" s="49">
        <v>4</v>
      </c>
      <c r="K48" s="49">
        <v>4</v>
      </c>
      <c r="L48" s="49">
        <v>4</v>
      </c>
      <c r="M48" s="49" t="s">
        <v>73</v>
      </c>
      <c r="N48" s="49">
        <v>4</v>
      </c>
      <c r="O48" s="49">
        <v>4</v>
      </c>
      <c r="P48" s="49">
        <v>4</v>
      </c>
      <c r="Q48" s="49">
        <v>4</v>
      </c>
      <c r="R48" s="49" t="s">
        <v>73</v>
      </c>
      <c r="S48" s="49" t="s">
        <v>73</v>
      </c>
      <c r="T48" s="49" t="s">
        <v>73</v>
      </c>
      <c r="U48" s="49">
        <v>4</v>
      </c>
      <c r="V48" s="49" t="s">
        <v>73</v>
      </c>
      <c r="W48" s="49">
        <v>4</v>
      </c>
      <c r="X48" s="49">
        <v>4</v>
      </c>
      <c r="Y48" s="49">
        <v>4</v>
      </c>
      <c r="Z48" s="49" t="s">
        <v>73</v>
      </c>
      <c r="AA48" s="49" t="s">
        <v>73</v>
      </c>
      <c r="AB48" s="49" t="s">
        <v>75</v>
      </c>
      <c r="AC48" s="49"/>
      <c r="AD48" s="25"/>
      <c r="AE48" s="25"/>
      <c r="AF48" s="25"/>
      <c r="AG48" s="25"/>
      <c r="AH48" s="25"/>
      <c r="AI48" s="70"/>
      <c r="AJ48" s="71"/>
      <c r="AK48" s="71"/>
      <c r="AL48" s="71"/>
      <c r="AM48" s="71"/>
    </row>
    <row r="49" s="15" customFormat="1" spans="1:39">
      <c r="A49" s="22" t="str">
        <f>IF(A47="","","加班")</f>
        <v>加班</v>
      </c>
      <c r="B49" s="32"/>
      <c r="C49" s="32" t="s">
        <v>76</v>
      </c>
      <c r="D49" s="49">
        <v>1</v>
      </c>
      <c r="E49" s="49">
        <v>3</v>
      </c>
      <c r="F49" s="49">
        <v>6</v>
      </c>
      <c r="G49" s="49"/>
      <c r="H49" s="49"/>
      <c r="I49" s="49">
        <v>3</v>
      </c>
      <c r="J49" s="49">
        <v>3</v>
      </c>
      <c r="K49" s="49">
        <v>5</v>
      </c>
      <c r="L49" s="49">
        <v>1</v>
      </c>
      <c r="M49" s="49"/>
      <c r="N49" s="49">
        <v>1.5</v>
      </c>
      <c r="O49" s="49">
        <v>3</v>
      </c>
      <c r="P49" s="49">
        <v>1</v>
      </c>
      <c r="Q49" s="49">
        <v>1</v>
      </c>
      <c r="R49" s="49"/>
      <c r="S49" s="49"/>
      <c r="T49" s="49"/>
      <c r="U49" s="49">
        <v>8</v>
      </c>
      <c r="V49" s="49"/>
      <c r="W49" s="49">
        <v>3</v>
      </c>
      <c r="X49" s="49">
        <v>3</v>
      </c>
      <c r="Y49" s="49">
        <v>1</v>
      </c>
      <c r="Z49" s="49"/>
      <c r="AA49" s="63"/>
      <c r="AB49" s="49"/>
      <c r="AC49" s="49"/>
      <c r="AD49" s="25"/>
      <c r="AE49" s="25"/>
      <c r="AF49" s="25"/>
      <c r="AG49" s="25"/>
      <c r="AH49" s="25"/>
      <c r="AI49" s="70"/>
      <c r="AJ49" s="71"/>
      <c r="AK49" s="71"/>
      <c r="AL49" s="71"/>
      <c r="AM49" s="71"/>
    </row>
    <row r="50" s="15" customFormat="1" spans="1:39">
      <c r="A50" s="50" t="s">
        <v>45</v>
      </c>
      <c r="B50" s="32"/>
      <c r="C50" s="32" t="s">
        <v>72</v>
      </c>
      <c r="D50" s="49">
        <v>4</v>
      </c>
      <c r="E50" s="49">
        <v>4</v>
      </c>
      <c r="F50" s="49">
        <v>4</v>
      </c>
      <c r="G50" s="49" t="s">
        <v>73</v>
      </c>
      <c r="H50" s="49" t="s">
        <v>73</v>
      </c>
      <c r="I50" s="49">
        <v>4</v>
      </c>
      <c r="J50" s="49">
        <v>4</v>
      </c>
      <c r="K50" s="49">
        <v>4</v>
      </c>
      <c r="L50" s="49">
        <v>4</v>
      </c>
      <c r="M50" s="49" t="s">
        <v>73</v>
      </c>
      <c r="N50" s="49">
        <v>4</v>
      </c>
      <c r="O50" s="49">
        <v>4</v>
      </c>
      <c r="P50" s="49">
        <v>4</v>
      </c>
      <c r="Q50" s="49" t="s">
        <v>80</v>
      </c>
      <c r="R50" s="49" t="s">
        <v>73</v>
      </c>
      <c r="S50" s="49" t="s">
        <v>73</v>
      </c>
      <c r="T50" s="49" t="s">
        <v>73</v>
      </c>
      <c r="U50" s="49">
        <v>4</v>
      </c>
      <c r="V50" s="49" t="s">
        <v>75</v>
      </c>
      <c r="W50" s="49"/>
      <c r="X50" s="49"/>
      <c r="Y50" s="49"/>
      <c r="Z50" s="49"/>
      <c r="AA50" s="63"/>
      <c r="AB50" s="49"/>
      <c r="AC50" s="49"/>
      <c r="AD50" s="49"/>
      <c r="AE50" s="25"/>
      <c r="AF50" s="25"/>
      <c r="AG50" s="25"/>
      <c r="AH50" s="25"/>
      <c r="AI50" s="70">
        <f>IF(A50="","",COUNTIF(D50:AH51,"&gt;2")/2)</f>
        <v>10</v>
      </c>
      <c r="AJ50" s="71">
        <f>SUMPRODUCT(IFERROR((IFERROR(WEEKDAY($D$3:$AH$3,2),999)&lt;6)*D50:AH51,0))</f>
        <v>57.5</v>
      </c>
      <c r="AK50" s="71">
        <f>SUMPRODUCT((IFERROR(WEEKDAY($D$3:$AH$3,2),999)&lt;6)*D52:AH52)</f>
        <v>18</v>
      </c>
      <c r="AL50" s="71">
        <f>SUMPRODUCT(IFERROR((IFERROR(WEEKDAY($D$3:$AH$3,2),0)&gt;5)*D50:AH52,0))</f>
        <v>34</v>
      </c>
      <c r="AM50" s="71">
        <f>IFERROR(SUM(AJ50:AL52),"")</f>
        <v>109.5</v>
      </c>
    </row>
    <row r="51" s="15" customFormat="1" spans="1:39">
      <c r="A51" s="50"/>
      <c r="B51" s="32"/>
      <c r="C51" s="32" t="s">
        <v>74</v>
      </c>
      <c r="D51" s="49">
        <v>4</v>
      </c>
      <c r="E51" s="49">
        <v>4</v>
      </c>
      <c r="F51" s="49">
        <v>4</v>
      </c>
      <c r="G51" s="49" t="s">
        <v>73</v>
      </c>
      <c r="H51" s="49" t="s">
        <v>73</v>
      </c>
      <c r="I51" s="49">
        <v>4</v>
      </c>
      <c r="J51" s="49">
        <v>4</v>
      </c>
      <c r="K51" s="49">
        <v>4</v>
      </c>
      <c r="L51" s="49">
        <v>4</v>
      </c>
      <c r="M51" s="49" t="s">
        <v>73</v>
      </c>
      <c r="N51" s="49">
        <v>0</v>
      </c>
      <c r="O51" s="49">
        <v>4</v>
      </c>
      <c r="P51" s="49">
        <v>4</v>
      </c>
      <c r="Q51" s="49" t="s">
        <v>80</v>
      </c>
      <c r="R51" s="49" t="s">
        <v>73</v>
      </c>
      <c r="S51" s="49" t="s">
        <v>73</v>
      </c>
      <c r="T51" s="49" t="s">
        <v>73</v>
      </c>
      <c r="U51" s="49">
        <v>1.5</v>
      </c>
      <c r="V51" s="49" t="s">
        <v>75</v>
      </c>
      <c r="W51" s="49"/>
      <c r="X51" s="49"/>
      <c r="Y51" s="49"/>
      <c r="Z51" s="49"/>
      <c r="AA51" s="63"/>
      <c r="AB51" s="49"/>
      <c r="AC51" s="49"/>
      <c r="AD51" s="49"/>
      <c r="AE51" s="25"/>
      <c r="AF51" s="25"/>
      <c r="AG51" s="25"/>
      <c r="AH51" s="25"/>
      <c r="AI51" s="70"/>
      <c r="AJ51" s="71"/>
      <c r="AK51" s="71"/>
      <c r="AL51" s="71"/>
      <c r="AM51" s="71"/>
    </row>
    <row r="52" s="15" customFormat="1" spans="1:39">
      <c r="A52" s="22" t="str">
        <f>IF(A50="","","加班")</f>
        <v>加班</v>
      </c>
      <c r="B52" s="32"/>
      <c r="C52" s="32" t="s">
        <v>76</v>
      </c>
      <c r="D52" s="49">
        <v>5</v>
      </c>
      <c r="E52" s="49">
        <v>3</v>
      </c>
      <c r="F52" s="49">
        <v>6</v>
      </c>
      <c r="G52" s="49"/>
      <c r="H52" s="49"/>
      <c r="I52" s="49">
        <v>3</v>
      </c>
      <c r="J52" s="49">
        <v>3</v>
      </c>
      <c r="K52" s="49">
        <v>3</v>
      </c>
      <c r="L52" s="49">
        <v>1</v>
      </c>
      <c r="M52" s="49"/>
      <c r="N52" s="49">
        <v>0</v>
      </c>
      <c r="O52" s="49">
        <v>3</v>
      </c>
      <c r="P52" s="49">
        <v>1</v>
      </c>
      <c r="Q52" s="49"/>
      <c r="R52" s="49"/>
      <c r="S52" s="49"/>
      <c r="T52" s="49"/>
      <c r="U52" s="49">
        <v>0</v>
      </c>
      <c r="V52" s="49"/>
      <c r="W52" s="49"/>
      <c r="X52" s="49"/>
      <c r="Y52" s="49"/>
      <c r="Z52" s="49"/>
      <c r="AA52" s="63"/>
      <c r="AB52" s="49"/>
      <c r="AC52" s="49"/>
      <c r="AD52" s="49"/>
      <c r="AE52" s="25"/>
      <c r="AF52" s="25"/>
      <c r="AG52" s="25"/>
      <c r="AH52" s="25"/>
      <c r="AI52" s="70"/>
      <c r="AJ52" s="71"/>
      <c r="AK52" s="71"/>
      <c r="AL52" s="71"/>
      <c r="AM52" s="71"/>
    </row>
    <row r="53" s="15" customFormat="1" spans="1:39">
      <c r="A53" s="49" t="s">
        <v>32</v>
      </c>
      <c r="B53" s="32"/>
      <c r="C53" s="32" t="s">
        <v>72</v>
      </c>
      <c r="D53" s="49">
        <v>11</v>
      </c>
      <c r="E53" s="49">
        <v>12</v>
      </c>
      <c r="F53" s="49">
        <v>12</v>
      </c>
      <c r="G53" s="49">
        <v>13</v>
      </c>
      <c r="H53" s="49" t="s">
        <v>73</v>
      </c>
      <c r="I53" s="49">
        <v>12</v>
      </c>
      <c r="J53" s="49">
        <v>12</v>
      </c>
      <c r="K53" s="49">
        <v>12</v>
      </c>
      <c r="L53" s="49">
        <v>9.5</v>
      </c>
      <c r="M53" s="49"/>
      <c r="N53" s="49"/>
      <c r="O53" s="49"/>
      <c r="P53" s="49"/>
      <c r="Q53" s="49"/>
      <c r="R53" s="49"/>
      <c r="S53" s="49"/>
      <c r="T53" s="49"/>
      <c r="U53" s="49"/>
      <c r="V53" s="49"/>
      <c r="W53" s="49">
        <v>11</v>
      </c>
      <c r="X53" s="49">
        <v>11</v>
      </c>
      <c r="Y53" s="49">
        <v>11</v>
      </c>
      <c r="Z53" s="49">
        <v>10</v>
      </c>
      <c r="AA53" s="49" t="s">
        <v>73</v>
      </c>
      <c r="AB53" s="49" t="s">
        <v>80</v>
      </c>
      <c r="AC53" s="49">
        <v>11</v>
      </c>
      <c r="AD53" s="49">
        <v>11</v>
      </c>
      <c r="AE53" s="49">
        <v>8.5</v>
      </c>
      <c r="AF53" s="49">
        <v>8.5</v>
      </c>
      <c r="AG53" s="49" t="s">
        <v>73</v>
      </c>
      <c r="AH53" s="25"/>
      <c r="AI53" s="70">
        <f>IF(A53="","",COUNTIF(D53:AH54,"&gt;2"))</f>
        <v>23</v>
      </c>
      <c r="AJ53" s="71">
        <f>SUMPRODUCT(IFERROR((IFERROR(WEEKDAY($D$3:$AH$3,2),999)&lt;6)*D53:AH54,0))</f>
        <v>192</v>
      </c>
      <c r="AK53" s="71">
        <f>SUMPRODUCT((IFERROR(WEEKDAY($D$3:$AH$3,2),999)&lt;6)*D55:AH55)</f>
        <v>0</v>
      </c>
      <c r="AL53" s="71">
        <f>SUMPRODUCT(IFERROR((IFERROR(WEEKDAY($D$3:$AH$3,2),0)&gt;5)*D53:AH55,0))</f>
        <v>67.5</v>
      </c>
      <c r="AM53" s="71">
        <f>IFERROR(SUM(AJ53:AL55),"")</f>
        <v>259.5</v>
      </c>
    </row>
    <row r="54" s="15" customFormat="1" spans="1:39">
      <c r="A54" s="49"/>
      <c r="B54" s="32"/>
      <c r="C54" s="32" t="s">
        <v>74</v>
      </c>
      <c r="D54" s="49"/>
      <c r="E54" s="49"/>
      <c r="F54" s="49"/>
      <c r="G54" s="49"/>
      <c r="H54" s="49"/>
      <c r="I54" s="49"/>
      <c r="J54" s="49"/>
      <c r="K54" s="49"/>
      <c r="L54" s="49"/>
      <c r="M54" s="49">
        <v>12</v>
      </c>
      <c r="N54" s="49">
        <v>12</v>
      </c>
      <c r="O54" s="49">
        <v>12</v>
      </c>
      <c r="P54" s="49">
        <v>12</v>
      </c>
      <c r="Q54" s="49">
        <v>12</v>
      </c>
      <c r="R54" s="49">
        <v>12</v>
      </c>
      <c r="S54" s="49">
        <v>12</v>
      </c>
      <c r="T54" s="49" t="s">
        <v>73</v>
      </c>
      <c r="U54" s="49" t="s">
        <v>73</v>
      </c>
      <c r="V54" s="49" t="s">
        <v>73</v>
      </c>
      <c r="W54" s="49"/>
      <c r="X54" s="49"/>
      <c r="Y54" s="49"/>
      <c r="Z54" s="49"/>
      <c r="AA54" s="49"/>
      <c r="AB54" s="49"/>
      <c r="AC54" s="49"/>
      <c r="AD54" s="49"/>
      <c r="AE54" s="49"/>
      <c r="AF54" s="49"/>
      <c r="AG54" s="49"/>
      <c r="AH54" s="25"/>
      <c r="AI54" s="70"/>
      <c r="AJ54" s="71"/>
      <c r="AK54" s="71"/>
      <c r="AL54" s="71"/>
      <c r="AM54" s="71"/>
    </row>
    <row r="55" s="15" customFormat="1" spans="1:39">
      <c r="A55" s="51" t="str">
        <f>IF(A53="","","加班")</f>
        <v>加班</v>
      </c>
      <c r="B55" s="32"/>
      <c r="C55" s="32" t="s">
        <v>76</v>
      </c>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25"/>
      <c r="AI55" s="70"/>
      <c r="AJ55" s="71"/>
      <c r="AK55" s="71"/>
      <c r="AL55" s="71"/>
      <c r="AM55" s="71"/>
    </row>
    <row r="56" s="15" customFormat="1" spans="1:39">
      <c r="A56" s="49" t="s">
        <v>33</v>
      </c>
      <c r="B56" s="32"/>
      <c r="C56" s="32" t="s">
        <v>72</v>
      </c>
      <c r="D56" s="49">
        <v>11</v>
      </c>
      <c r="E56" s="49">
        <v>3.5</v>
      </c>
      <c r="F56" s="49" t="s">
        <v>80</v>
      </c>
      <c r="G56" s="49" t="s">
        <v>80</v>
      </c>
      <c r="H56" s="49" t="s">
        <v>80</v>
      </c>
      <c r="I56" s="49" t="s">
        <v>80</v>
      </c>
      <c r="J56" s="49" t="s">
        <v>80</v>
      </c>
      <c r="K56" s="49" t="s">
        <v>80</v>
      </c>
      <c r="L56" s="49">
        <v>10</v>
      </c>
      <c r="M56" s="49"/>
      <c r="N56" s="49"/>
      <c r="O56" s="49"/>
      <c r="P56" s="49"/>
      <c r="Q56" s="49"/>
      <c r="R56" s="49"/>
      <c r="S56" s="49"/>
      <c r="T56" s="49"/>
      <c r="U56" s="49"/>
      <c r="V56" s="49"/>
      <c r="W56" s="49" t="s">
        <v>80</v>
      </c>
      <c r="X56" s="49">
        <v>11</v>
      </c>
      <c r="Y56" s="49">
        <v>11</v>
      </c>
      <c r="Z56" s="49">
        <v>10.5</v>
      </c>
      <c r="AA56" s="49" t="s">
        <v>73</v>
      </c>
      <c r="AB56" s="49">
        <v>11</v>
      </c>
      <c r="AC56" s="49" t="s">
        <v>80</v>
      </c>
      <c r="AD56" s="49" t="s">
        <v>80</v>
      </c>
      <c r="AE56" s="49">
        <v>8.5</v>
      </c>
      <c r="AF56" s="49">
        <v>8.5</v>
      </c>
      <c r="AG56" s="49" t="s">
        <v>73</v>
      </c>
      <c r="AH56" s="25"/>
      <c r="AI56" s="70">
        <f>IF(A56="","",COUNTIF(D56:AH57,"&gt;2"))</f>
        <v>17</v>
      </c>
      <c r="AJ56" s="71">
        <f>SUMPRODUCT(IFERROR((IFERROR(WEEKDAY($D$3:$AH$3,2),999)&lt;6)*D56:AH57,0))</f>
        <v>132</v>
      </c>
      <c r="AK56" s="71">
        <f>SUMPRODUCT((IFERROR(WEEKDAY($D$3:$AH$3,2),999)&lt;6)*D58:AH58)</f>
        <v>0</v>
      </c>
      <c r="AL56" s="71">
        <f>SUMPRODUCT(IFERROR((IFERROR(WEEKDAY($D$3:$AH$3,2),0)&gt;5)*D56:AH58,0))</f>
        <v>48</v>
      </c>
      <c r="AM56" s="71">
        <f>IFERROR(SUM(AJ56:AL58),"")</f>
        <v>180</v>
      </c>
    </row>
    <row r="57" s="15" customFormat="1" spans="1:39">
      <c r="A57" s="49"/>
      <c r="B57" s="32"/>
      <c r="C57" s="32" t="s">
        <v>74</v>
      </c>
      <c r="D57" s="49"/>
      <c r="E57" s="49"/>
      <c r="F57" s="49"/>
      <c r="G57" s="49"/>
      <c r="H57" s="49"/>
      <c r="I57" s="49"/>
      <c r="J57" s="49"/>
      <c r="K57" s="49"/>
      <c r="L57" s="49"/>
      <c r="M57" s="49">
        <v>12</v>
      </c>
      <c r="N57" s="49">
        <v>12</v>
      </c>
      <c r="O57" s="49">
        <v>12</v>
      </c>
      <c r="P57" s="49">
        <v>12</v>
      </c>
      <c r="Q57" s="49">
        <v>12</v>
      </c>
      <c r="R57" s="49">
        <v>12</v>
      </c>
      <c r="S57" s="49">
        <v>12</v>
      </c>
      <c r="T57" s="49" t="s">
        <v>73</v>
      </c>
      <c r="U57" s="49">
        <v>11</v>
      </c>
      <c r="V57" s="49" t="s">
        <v>73</v>
      </c>
      <c r="W57" s="49"/>
      <c r="X57" s="49"/>
      <c r="Y57" s="49"/>
      <c r="Z57" s="49"/>
      <c r="AA57" s="49"/>
      <c r="AB57" s="49"/>
      <c r="AC57" s="49"/>
      <c r="AD57" s="49"/>
      <c r="AE57" s="49"/>
      <c r="AF57" s="49"/>
      <c r="AG57" s="49"/>
      <c r="AH57" s="25"/>
      <c r="AI57" s="70"/>
      <c r="AJ57" s="71"/>
      <c r="AK57" s="71"/>
      <c r="AL57" s="71"/>
      <c r="AM57" s="71"/>
    </row>
    <row r="58" s="15" customFormat="1" spans="1:39">
      <c r="A58" s="51" t="str">
        <f>IF(A56="","","加班")</f>
        <v>加班</v>
      </c>
      <c r="B58" s="32"/>
      <c r="C58" s="32" t="s">
        <v>76</v>
      </c>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25"/>
      <c r="AI58" s="70"/>
      <c r="AJ58" s="71"/>
      <c r="AK58" s="71"/>
      <c r="AL58" s="71"/>
      <c r="AM58" s="71"/>
    </row>
    <row r="59" s="15" customFormat="1" spans="1:39">
      <c r="A59" s="49" t="s">
        <v>31</v>
      </c>
      <c r="B59" s="32"/>
      <c r="C59" s="32" t="s">
        <v>72</v>
      </c>
      <c r="D59" s="49"/>
      <c r="E59" s="49"/>
      <c r="F59" s="49"/>
      <c r="G59" s="49"/>
      <c r="H59" s="49"/>
      <c r="I59" s="49"/>
      <c r="J59" s="49"/>
      <c r="K59" s="49"/>
      <c r="L59" s="49"/>
      <c r="M59" s="49">
        <v>11</v>
      </c>
      <c r="N59" s="49">
        <v>11</v>
      </c>
      <c r="O59" s="49">
        <v>11</v>
      </c>
      <c r="P59" s="49">
        <v>11</v>
      </c>
      <c r="Q59" s="49" t="s">
        <v>80</v>
      </c>
      <c r="R59" s="49">
        <v>12</v>
      </c>
      <c r="S59" s="49">
        <v>12</v>
      </c>
      <c r="T59" s="49" t="s">
        <v>83</v>
      </c>
      <c r="U59" s="49"/>
      <c r="V59" s="49"/>
      <c r="W59" s="49" t="s">
        <v>83</v>
      </c>
      <c r="X59" s="49">
        <v>12</v>
      </c>
      <c r="Y59" s="49" t="s">
        <v>75</v>
      </c>
      <c r="Z59" s="49"/>
      <c r="AA59" s="49"/>
      <c r="AB59" s="49"/>
      <c r="AC59" s="49"/>
      <c r="AD59" s="49"/>
      <c r="AE59" s="49"/>
      <c r="AF59" s="49"/>
      <c r="AG59" s="49"/>
      <c r="AH59" s="25"/>
      <c r="AI59" s="70">
        <f>IF(A59="","",COUNTIF(D59:AH60,"&gt;2"))</f>
        <v>10</v>
      </c>
      <c r="AJ59" s="71">
        <f>SUMPRODUCT(IFERROR((IFERROR(WEEKDAY($D$3:$AH$3,2),999)&lt;6)*D59:AH60,0))</f>
        <v>91.5</v>
      </c>
      <c r="AK59" s="71">
        <f>SUMPRODUCT((IFERROR(WEEKDAY($D$3:$AH$3,2),999)&lt;6)*D61:AH61)</f>
        <v>0</v>
      </c>
      <c r="AL59" s="71">
        <f>SUMPRODUCT(IFERROR((IFERROR(WEEKDAY($D$3:$AH$3,2),0)&gt;5)*D59:AH61,0))</f>
        <v>23</v>
      </c>
      <c r="AM59" s="71">
        <f>IFERROR(SUM(AJ59:AL61),"")</f>
        <v>114.5</v>
      </c>
    </row>
    <row r="60" s="15" customFormat="1" spans="1:39">
      <c r="A60" s="49"/>
      <c r="B60" s="32"/>
      <c r="C60" s="32" t="s">
        <v>74</v>
      </c>
      <c r="D60" s="49">
        <v>12</v>
      </c>
      <c r="E60" s="49" t="s">
        <v>80</v>
      </c>
      <c r="F60" s="49" t="s">
        <v>80</v>
      </c>
      <c r="G60" s="49" t="s">
        <v>80</v>
      </c>
      <c r="H60" s="49" t="s">
        <v>80</v>
      </c>
      <c r="I60" s="49" t="s">
        <v>80</v>
      </c>
      <c r="J60" s="49" t="s">
        <v>80</v>
      </c>
      <c r="K60" s="49" t="s">
        <v>80</v>
      </c>
      <c r="L60" s="49" t="s">
        <v>80</v>
      </c>
      <c r="M60" s="49"/>
      <c r="N60" s="49"/>
      <c r="O60" s="49"/>
      <c r="P60" s="49"/>
      <c r="Q60" s="49"/>
      <c r="R60" s="49"/>
      <c r="S60" s="49"/>
      <c r="T60" s="49"/>
      <c r="U60" s="49">
        <v>10.5</v>
      </c>
      <c r="V60" s="49">
        <v>12</v>
      </c>
      <c r="W60" s="49"/>
      <c r="X60" s="49"/>
      <c r="Y60" s="49"/>
      <c r="Z60" s="49"/>
      <c r="AA60" s="49"/>
      <c r="AB60" s="49"/>
      <c r="AC60" s="49"/>
      <c r="AD60" s="49"/>
      <c r="AE60" s="49"/>
      <c r="AF60" s="49"/>
      <c r="AG60" s="49"/>
      <c r="AH60" s="25"/>
      <c r="AI60" s="70"/>
      <c r="AJ60" s="71"/>
      <c r="AK60" s="71"/>
      <c r="AL60" s="71"/>
      <c r="AM60" s="71"/>
    </row>
    <row r="61" s="15" customFormat="1" spans="1:39">
      <c r="A61" s="51" t="str">
        <f>IF(A59="","","加班")</f>
        <v>加班</v>
      </c>
      <c r="B61" s="32"/>
      <c r="C61" s="32" t="s">
        <v>76</v>
      </c>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25"/>
      <c r="AI61" s="70"/>
      <c r="AJ61" s="71"/>
      <c r="AK61" s="71"/>
      <c r="AL61" s="71"/>
      <c r="AM61" s="71"/>
    </row>
    <row r="62" s="15" customFormat="1" spans="1:35">
      <c r="A62" s="14"/>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row>
    <row r="63" s="15" customFormat="1" spans="1:35">
      <c r="A63" s="52"/>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row>
    <row r="64" s="15" customFormat="1" spans="1:35">
      <c r="A64" s="1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row>
    <row r="65" s="15" customFormat="1" spans="1:35">
      <c r="A65" s="52"/>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row>
    <row r="66" s="15" customFormat="1" spans="1:35">
      <c r="A66" s="52"/>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row>
    <row r="67" s="15" customFormat="1" spans="1:35">
      <c r="A67" s="14"/>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row>
    <row r="68" s="16" customFormat="1" spans="1:43">
      <c r="A68" s="15"/>
      <c r="B68" s="15"/>
      <c r="C68" s="15"/>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5"/>
      <c r="AK68" s="15"/>
      <c r="AL68" s="15"/>
      <c r="AM68" s="15"/>
      <c r="AN68" s="15"/>
      <c r="AO68" s="15"/>
      <c r="AP68" s="15"/>
      <c r="AQ68" s="15"/>
    </row>
    <row r="69" s="16" customFormat="1" spans="1:43">
      <c r="A69" s="15"/>
      <c r="B69" s="15"/>
      <c r="C69" s="1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5"/>
      <c r="AK69" s="15"/>
      <c r="AL69" s="15"/>
      <c r="AM69" s="15"/>
      <c r="AN69" s="15"/>
      <c r="AO69" s="15"/>
      <c r="AP69" s="15"/>
      <c r="AQ69" s="15"/>
    </row>
    <row r="70" s="16" customFormat="1" spans="1:43">
      <c r="A70" s="15"/>
      <c r="B70" s="15"/>
      <c r="C70" s="15"/>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5"/>
      <c r="AK70" s="15"/>
      <c r="AL70" s="15"/>
      <c r="AM70" s="15"/>
      <c r="AN70" s="15"/>
      <c r="AO70" s="15"/>
      <c r="AP70" s="15"/>
      <c r="AQ70" s="15"/>
    </row>
  </sheetData>
  <autoFilter ref="A4:XFD88">
    <extLst/>
  </autoFilter>
  <mergeCells count="159">
    <mergeCell ref="A1:AI1"/>
    <mergeCell ref="AL1:AM1"/>
    <mergeCell ref="A2:AI2"/>
    <mergeCell ref="AJ2:AL2"/>
    <mergeCell ref="AM2:AN2"/>
    <mergeCell ref="AK3:AL3"/>
    <mergeCell ref="A5:A7"/>
    <mergeCell ref="A8:A10"/>
    <mergeCell ref="A11:A13"/>
    <mergeCell ref="A14:A16"/>
    <mergeCell ref="A17:A19"/>
    <mergeCell ref="A20:A22"/>
    <mergeCell ref="A23:A25"/>
    <mergeCell ref="A26:A28"/>
    <mergeCell ref="A29:A31"/>
    <mergeCell ref="A32:A34"/>
    <mergeCell ref="A35:A37"/>
    <mergeCell ref="A38:A40"/>
    <mergeCell ref="A41:A43"/>
    <mergeCell ref="A44:A46"/>
    <mergeCell ref="A47:A48"/>
    <mergeCell ref="A50:A51"/>
    <mergeCell ref="A53:A54"/>
    <mergeCell ref="A56:A57"/>
    <mergeCell ref="A59:A60"/>
    <mergeCell ref="B3:B4"/>
    <mergeCell ref="B5:B7"/>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1"/>
    <mergeCell ref="C3:C4"/>
    <mergeCell ref="AI3:AI4"/>
    <mergeCell ref="AI5:AI7"/>
    <mergeCell ref="AI8:AI10"/>
    <mergeCell ref="AI11:AI13"/>
    <mergeCell ref="AI14:AI16"/>
    <mergeCell ref="AI17:AI19"/>
    <mergeCell ref="AI20:AI22"/>
    <mergeCell ref="AI23:AI25"/>
    <mergeCell ref="AI26:AI28"/>
    <mergeCell ref="AI29:AI31"/>
    <mergeCell ref="AI32:AI34"/>
    <mergeCell ref="AI35:AI37"/>
    <mergeCell ref="AI38:AI40"/>
    <mergeCell ref="AI41:AI43"/>
    <mergeCell ref="AI44:AI46"/>
    <mergeCell ref="AI47:AI49"/>
    <mergeCell ref="AI50:AI52"/>
    <mergeCell ref="AI53:AI55"/>
    <mergeCell ref="AI56:AI58"/>
    <mergeCell ref="AI59:AI61"/>
    <mergeCell ref="AJ3:AJ4"/>
    <mergeCell ref="AJ5:AJ7"/>
    <mergeCell ref="AJ8:AJ10"/>
    <mergeCell ref="AJ11:AJ13"/>
    <mergeCell ref="AJ14:AJ16"/>
    <mergeCell ref="AJ17:AJ19"/>
    <mergeCell ref="AJ20:AJ22"/>
    <mergeCell ref="AJ23:AJ25"/>
    <mergeCell ref="AJ26:AJ28"/>
    <mergeCell ref="AJ29:AJ31"/>
    <mergeCell ref="AJ32:AJ34"/>
    <mergeCell ref="AJ35:AJ37"/>
    <mergeCell ref="AJ38:AJ40"/>
    <mergeCell ref="AJ41:AJ43"/>
    <mergeCell ref="AJ44:AJ46"/>
    <mergeCell ref="AJ47:AJ49"/>
    <mergeCell ref="AJ50:AJ52"/>
    <mergeCell ref="AJ53:AJ55"/>
    <mergeCell ref="AJ56:AJ58"/>
    <mergeCell ref="AJ59:AJ61"/>
    <mergeCell ref="AK5:AK7"/>
    <mergeCell ref="AK8:AK10"/>
    <mergeCell ref="AK11:AK13"/>
    <mergeCell ref="AK14:AK16"/>
    <mergeCell ref="AK17:AK19"/>
    <mergeCell ref="AK20:AK22"/>
    <mergeCell ref="AK23:AK25"/>
    <mergeCell ref="AK26:AK28"/>
    <mergeCell ref="AK29:AK31"/>
    <mergeCell ref="AK32:AK34"/>
    <mergeCell ref="AK35:AK37"/>
    <mergeCell ref="AK38:AK40"/>
    <mergeCell ref="AK41:AK43"/>
    <mergeCell ref="AK44:AK46"/>
    <mergeCell ref="AK47:AK49"/>
    <mergeCell ref="AK50:AK52"/>
    <mergeCell ref="AK53:AK55"/>
    <mergeCell ref="AK56:AK58"/>
    <mergeCell ref="AK59:AK61"/>
    <mergeCell ref="AL5:AL7"/>
    <mergeCell ref="AL8:AL10"/>
    <mergeCell ref="AL11:AL13"/>
    <mergeCell ref="AL14:AL16"/>
    <mergeCell ref="AL17:AL19"/>
    <mergeCell ref="AL20:AL22"/>
    <mergeCell ref="AL23:AL25"/>
    <mergeCell ref="AL26:AL28"/>
    <mergeCell ref="AL29:AL31"/>
    <mergeCell ref="AL32:AL34"/>
    <mergeCell ref="AL35:AL37"/>
    <mergeCell ref="AL38:AL40"/>
    <mergeCell ref="AL41:AL43"/>
    <mergeCell ref="AL44:AL46"/>
    <mergeCell ref="AL47:AL49"/>
    <mergeCell ref="AL50:AL52"/>
    <mergeCell ref="AL53:AL55"/>
    <mergeCell ref="AL56:AL58"/>
    <mergeCell ref="AL59:AL61"/>
    <mergeCell ref="AM3:AM4"/>
    <mergeCell ref="AM5:AM7"/>
    <mergeCell ref="AM8:AM10"/>
    <mergeCell ref="AM11:AM13"/>
    <mergeCell ref="AM14:AM16"/>
    <mergeCell ref="AM17:AM19"/>
    <mergeCell ref="AM20:AM22"/>
    <mergeCell ref="AM23:AM25"/>
    <mergeCell ref="AM26:AM28"/>
    <mergeCell ref="AM29:AM31"/>
    <mergeCell ref="AM32:AM34"/>
    <mergeCell ref="AM35:AM37"/>
    <mergeCell ref="AM38:AM40"/>
    <mergeCell ref="AM41:AM43"/>
    <mergeCell ref="AM44:AM46"/>
    <mergeCell ref="AM47:AM49"/>
    <mergeCell ref="AM50:AM52"/>
    <mergeCell ref="AM53:AM55"/>
    <mergeCell ref="AM56:AM58"/>
    <mergeCell ref="AM59:AM61"/>
    <mergeCell ref="AN3:AN4"/>
    <mergeCell ref="AN5:AN7"/>
    <mergeCell ref="AN8:AN10"/>
    <mergeCell ref="AN11:AN13"/>
    <mergeCell ref="AN14:AN16"/>
    <mergeCell ref="AN17:AN19"/>
    <mergeCell ref="AN20:AN22"/>
    <mergeCell ref="AN23:AN25"/>
    <mergeCell ref="AN26:AN28"/>
    <mergeCell ref="AN29:AN31"/>
    <mergeCell ref="AN32:AN34"/>
    <mergeCell ref="AN35:AN37"/>
    <mergeCell ref="AN38:AN40"/>
    <mergeCell ref="AN41:AN43"/>
    <mergeCell ref="AN44:AN46"/>
  </mergeCells>
  <conditionalFormatting sqref="A62">
    <cfRule type="duplicateValues" dxfId="1" priority="13"/>
  </conditionalFormatting>
  <conditionalFormatting sqref="A63">
    <cfRule type="duplicateValues" dxfId="1" priority="12"/>
  </conditionalFormatting>
  <conditionalFormatting sqref="A64">
    <cfRule type="duplicateValues" dxfId="1" priority="11"/>
  </conditionalFormatting>
  <conditionalFormatting sqref="A65">
    <cfRule type="duplicateValues" dxfId="1" priority="10"/>
  </conditionalFormatting>
  <conditionalFormatting sqref="A67">
    <cfRule type="duplicateValues" dxfId="1" priority="9"/>
  </conditionalFormatting>
  <conditionalFormatting sqref="A5:A46">
    <cfRule type="duplicateValues" dxfId="0" priority="6"/>
    <cfRule type="duplicateValues" dxfId="2" priority="5"/>
    <cfRule type="duplicateValues" dxfId="0" priority="4"/>
  </conditionalFormatting>
  <conditionalFormatting sqref="A5:A61">
    <cfRule type="duplicateValues" dxfId="0" priority="1"/>
  </conditionalFormatting>
  <conditionalFormatting sqref="A47:A49">
    <cfRule type="duplicateValues" dxfId="0" priority="3"/>
  </conditionalFormatting>
  <conditionalFormatting sqref="A50:A61">
    <cfRule type="duplicateValues" dxfId="0" priority="2"/>
  </conditionalFormatting>
  <conditionalFormatting sqref="A1:A4 A62:A65536">
    <cfRule type="duplicateValues" dxfId="2" priority="8"/>
    <cfRule type="duplicateValues" dxfId="2" priority="7"/>
  </conditionalFormatting>
  <dataValidations count="6">
    <dataValidation type="list" allowBlank="1" showInputMessage="1" showErrorMessage="1" sqref="AJ2:AL2">
      <formula1>"总装厂座椅车间"</formula1>
    </dataValidation>
    <dataValidation type="list" allowBlank="1" showInputMessage="1" showErrorMessage="1" sqref="E47 J47 K47 O47 P47 R47:T47 AA47 AB47 E48 J48 K48 O48 P48 R48:T48 AA48 AB48 D49 E49 F49 G49 H49 I49 J49 K49 L49 M49 N49 O49 P49 Q49 R49:T49 U49 V49 W49 X49 Y49 Z49 AA49 AB49 AC49 E50 J50 K50 O50 P50 Q50 R50:T50 U50 V50 E51 J51 K51 O51 P51 R51:T51 U51 V51 D52 E52 F52 G52 H52 I52 J52 K52 L52 M52 N52 O52 P52 R52:T52 U52 V52 Z52 AA52 AB52 AC52 AD52 D47:D48 D50:D51 F47:F48 F50:F51 G47:G48 G50:G51 H47:H48 H50:H51 I47:I48 I50:I51 L47:L48 L50:L51 M47:M48 M50:M51 N47:N48 N50:N51 Q47:Q48 Q51:Q52 U47:U48 V47:V48 W47:W48 X47:X48 Y47:Y48 Y50:Y52 Z47:Z48 Z50:Z51 AA50:AA51 AB50:AB51 AC47:AC48 AC50:AC51 AD50:AD51 W50:X52">
      <formula1>[3]数据源!#REF!</formula1>
    </dataValidation>
    <dataValidation type="list" allowBlank="1" showInputMessage="1" showErrorMessage="1" sqref="E5 M5 P5 Q5 R5 U5 W5 Y5 AB5 AF5 AG5 E6 M6 P6 Q6 R6 U6 Y6 AB6 AF6 AG6 D7 E7 F7:H7 K7 M7 N7 O7:P7 Q7 R7:S7 T7 U7 V7 W7 Y7 Z7 AA7 AB7 AC7 AD7 AF7 AG7 E8 F8 M8 P8 Q8 R8 U8 W8 X8 Y8 AF8 AG8 E9 F9 M9 P9 Q9 R9 U9 W9 X9 Y9 AF9 AG9 D10 E10 F10:H10 K10 M10 N10 O10:P10 Q10 R10:S10 T10 U10 V10 W10 X10 Y10 Z10 AA10 AC10 AD10 AF10 AG10 K11 Q11 U11 W11 Z11 AB11 AC11 AD11 AF11 AG11 AH11 K12 U12 W12 Z12 AB12 AC12 AD12 AF12 AG12 AH12 F13 G13 H13 I13 J13 K13 M13 N13 Q13 S13 T13 U13 V13 W13 Z13 AA13 AB13 AC13 AD13 AE13 AF13 AG13 AH13 D14 E14 F14 G14 H14 I14 J14 K14 L14 M14 N14 O14 P14 Q14 R14 S14 T14 U14 V14 W14 X14 Y14 Z14 AA14 AC14 AF14 AG14 AH14 D15 E15 F15 G15 H15 I15 J15 K15 L15 M15 N15 O15 P15 Q15 R15 S15 T15 U15 V15 W15 Y15 Z15 AA15 AC15 AF15 AG15 AH15 D16 E16 F16 G16 H16 I16 J16 K16 L16 M16 N16 O16 P16 Q16 R16 S16 T16 U16 V16 W16 Y16 Z16 AA16 AB16 AC16 AE16 AF16 AG16 AH16 D17 F17 G17 H17 J17 K17 M17 N17 P17 Q17 W17 X17 Y17 Z17 AA17 AB17 AC17 AD17 AE17 AG17 F18 G18 H18 J18 K18 M18 P18 Q18 W18 X18 Y18 Z18 AA18 AB18 AC18 AD18 AE18 AG18 E19 F19 G19 H19 I19 J19 K19 L19 M19 P19 Q19 V19 W19 X19 Y19 Z19 AA19 AB19 AC19 AD19 AE19 E20 F20 G20 H20 I20 J20 K20 L20 T20 V20 W20 X20 Y20 Z20 AA20 AC20 AE20 AG20 AH20 E21 F21 G21 H21 I21 J21 K21 L21 W21 X21 Y21 Z21 AA21 AC21 AE21 AG21 AH21 E22 F22 G22 H22 I22 J22 K22 L22 N22 Q22 R22 S22 T22 U22 V22 W22 X22 Y22 Z22 AA22 AB22 AC22 AD22 AE22 AF22 AH22 T23 W23 AD23 W24 AD24 E25 G25 H25 T25 W25 AD25 D5:D6 D8:D9 D18:D19 D20:D22 E17:E18 F5:F6 F23:F25 I5:I7 I8:I10 I11:I12 I17:I18 I23:I25 J11:J12 J23:J25 K23:K25 L5:L7 L8:L10 L11:L13 L17:L18 L23:L25 M20:M22 M23:M25 N11:N12 N18:N19 N20:N21 N23:N25 O5:O6 O8:O9 O11:O13 O17:O19 O20:O22 O23:O25 P11:P13 P20:P22 Q20:Q21 Q23:Q25 R11:R13 R20:R21 R23:R25 S5:S6 S8:S9 S11:S12 S20:S21 S23:S25 T5:T6 T8:T9 T11:T12 U20:U21 U23:U25 V5:V6 V8:V9 V11:V12 V23:V25 X5:X7 X11:X13 X15:X16 X23:X25 Y11:Y13 Y23:Y25 Z5:Z6 Z8:Z9 Z23:Z25 AA5:AA6 AA8:AA9 AA11:AA12 AA23:AA25 AB8:AB10 AB14:AB15 AB20:AB21 AB23:AB25 AB26:AB31 AC5:AC6 AC8:AC9 AC23:AC25 AC26:AC31 AD5:AD6 AD8:AD9 AD14:AD16 AD20:AD21 AD26:AD31 AD47:AD49 AE5:AE7 AE8:AE10 AE11:AE12 AE14:AE15 AE23:AE25 AE26:AE31 AE41:AE43 AE47:AE52 AF17:AF19 AF20:AF21 AF23:AF25 AF26:AF31 AF41:AF52 AG23:AG25 AG26:AG31 AG41:AG52 AH5:AH7 AH8:AH10 AH17:AH19 AH23:AH25 AH26:AH52 AH53:AH61 G5:H6 G8:H9">
      <formula1>#REF!</formula1>
    </dataValidation>
    <dataValidation type="list" allowBlank="1" showInputMessage="1" showErrorMessage="1" sqref="N5 N6 J7 N8 N9 J10 J5:J6 J8:J9 K5:K6 K8:K9">
      <formula1/>
    </dataValidation>
    <dataValidation type="list" allowBlank="1" showInputMessage="1" showErrorMessage="1" sqref="I53 K53:L53 N53 O53:P53 Q53:R53 S53 T53 U53:X53 Y53 Z53 AB53 AC53 AE53:AF53 AG53 I54 K54:L54 N54 O54:P54 Q54:R54 S54 T54:V54 W54 X54 Y54 Z54 AB54:AC54 AE54:AF54 AG54 I55 K55 L55 M55 N55:O55 P55:Q55 R55 S55 T55:Z55 AB55:AC55 AE55:AG55 D56 E56 F56:G56 H56 I56 J56:K56 L56 M56 N56 O56 P56 Q56 R56 S56 T56 U56 V56 W56 X56 Y56 Z56 AB56 AC56 AE56 AF56 AG56 D57 E57 F57 G57 H57 I57 J57 K57 L57 M57 N57 O57 P57 Q57 R57 S57 T57 U57 V57 W57 X57 Y57 Z57 AB57 AC57 AE57 AF57 AG57 D58 E58 F58 G58 H58 I58 J58 K58 L58 M58 N58 O58 P58 Q58 R58 S58 T58 U58 V58 W58 X58 Y58 Z58 AB58 AC58 AE58 AF58 AG58 D59 E59 F59 G59 H59 I59 J59 K59 L59 P59 Q59 R59 S59 T59 U59 V59 W59 X59 Y59 Z59 AB59 AC59 AE59 AF59 AG59 D60 E60 F60:G60 H60 I60 J60 K60:L60 P60 Q60 R60 S60 T60 U60 V60 W60 X60 Y60 Z60 AB60 AC60 AE60 AF60 AG60 D61 E61 F61 G61 H61 I61 J61 K61 L61 M61 N61 O61 P61 Q61 R61 S61 T61 U61 V61 W61 X61 Y61 Z61 AB61 AC61 AE61 AF61 AG61 D53:D55 J53:J55 M53:M54 AA53:AA55 AA56:AA58 AA59:AA61 AD53:AD55 AD56:AD58 AD59:AD61 M59:O60 E53:H55">
      <formula1>[4]数据源!#REF!</formula1>
    </dataValidation>
    <dataValidation type="list" allowBlank="1" showInputMessage="1" showErrorMessage="1" sqref="D43:AD43 I41:I42 D38:AG40 S41:T42 AB41:AD42 J41:M42 D41:E42 Z41:AA42 U41:Y42 N41:R42 D44:AE46 F41:H42">
      <formula1>[2]数据源!#REF!</formula1>
    </dataValidation>
  </dataValidations>
  <pageMargins left="0.236111111111111" right="0.314583333333333" top="0.236111111111111" bottom="0.196527777777778" header="0.275" footer="0.511805555555556"/>
  <pageSetup paperSize="9" scale="99" orientation="landscape" horizontalDpi="600"/>
  <headerFooter/>
  <rowBreaks count="2" manualBreakCount="2">
    <brk id="31" max="16383" man="1"/>
    <brk id="58"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1038" name="Spinner 14" r:id="rId3">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39" name="Spinner 15" r:id="rId4">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0" name="Spinner 16" r:id="rId5">
              <controlPr defaultSize="0">
                <anchor moveWithCells="1" sizeWithCells="1">
                  <from>
                    <xdr:col>40</xdr:col>
                    <xdr:colOff>285750</xdr:colOff>
                    <xdr:row>0</xdr:row>
                    <xdr:rowOff>19050</xdr:rowOff>
                  </from>
                  <to>
                    <xdr:col>41</xdr:col>
                    <xdr:colOff>0</xdr:colOff>
                    <xdr:row>0</xdr:row>
                    <xdr:rowOff>267970</xdr:rowOff>
                  </to>
                </anchor>
              </controlPr>
            </control>
          </mc:Choice>
        </mc:AlternateContent>
        <mc:AlternateContent xmlns:mc="http://schemas.openxmlformats.org/markup-compatibility/2006">
          <mc:Choice Requires="x14">
            <control shapeId="1041" name="Spinner 17" r:id="rId6">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2" name="Spinner 18" r:id="rId7">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43" name="Spinner 19" r:id="rId8">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5" name="Spinner 21" r:id="rId9">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6" name="Spinner 22" r:id="rId10">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47" name="Spinner 23" r:id="rId11">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9" name="Spinner 25" r:id="rId12">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50" name="Spinner 26" r:id="rId13">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51" name="Spinner 27" r:id="rId14">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2" name="Spinner 28" r:id="rId15">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53" name="Spinner 29" r:id="rId16">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4" name="Spinner 30" r:id="rId17">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55" name="Spinner 31" r:id="rId18">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6" name="Spinner 32" r:id="rId19">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7" name="Spinner 33" r:id="rId20">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58" name="Spinner 34" r:id="rId21">
              <controlPr defaultSize="0">
                <anchor moveWithCells="1" sizeWithCells="1">
                  <from>
                    <xdr:col>40</xdr:col>
                    <xdr:colOff>381000</xdr:colOff>
                    <xdr:row>0</xdr:row>
                    <xdr:rowOff>635</xdr:rowOff>
                  </from>
                  <to>
                    <xdr:col>41</xdr:col>
                    <xdr:colOff>9525</xdr:colOff>
                    <xdr:row>0</xdr:row>
                    <xdr:rowOff>248285</xdr:rowOff>
                  </to>
                </anchor>
              </controlPr>
            </control>
          </mc:Choice>
        </mc:AlternateContent>
        <mc:AlternateContent xmlns:mc="http://schemas.openxmlformats.org/markup-compatibility/2006">
          <mc:Choice Requires="x14">
            <control shapeId="1059" name="Spinner 35" r:id="rId22">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60" name="Spinner 36" r:id="rId23">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61" name="Spinner 37" r:id="rId24">
              <controlPr defaultSize="0">
                <anchor moveWithCells="1" sizeWithCells="1">
                  <from>
                    <xdr:col>40</xdr:col>
                    <xdr:colOff>419100</xdr:colOff>
                    <xdr:row>0</xdr:row>
                    <xdr:rowOff>19050</xdr:rowOff>
                  </from>
                  <to>
                    <xdr:col>40</xdr:col>
                    <xdr:colOff>572135</xdr:colOff>
                    <xdr:row>0</xdr:row>
                    <xdr:rowOff>248285</xdr:rowOff>
                  </to>
                </anchor>
              </controlPr>
            </control>
          </mc:Choice>
        </mc:AlternateContent>
        <mc:AlternateContent xmlns:mc="http://schemas.openxmlformats.org/markup-compatibility/2006">
          <mc:Choice Requires="x14">
            <control shapeId="1062" name="Spinner 38" r:id="rId25">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66" name="Spinner 42" r:id="rId26">
              <controlPr defaultSize="0">
                <anchor moveWithCells="1" sizeWithCells="1">
                  <from>
                    <xdr:col>35</xdr:col>
                    <xdr:colOff>590550</xdr:colOff>
                    <xdr:row>0</xdr:row>
                    <xdr:rowOff>9525</xdr:rowOff>
                  </from>
                  <to>
                    <xdr:col>35</xdr:col>
                    <xdr:colOff>590550</xdr:colOff>
                    <xdr:row>0</xdr:row>
                    <xdr:rowOff>257175</xdr:rowOff>
                  </to>
                </anchor>
              </controlPr>
            </control>
          </mc:Choice>
        </mc:AlternateContent>
        <mc:AlternateContent xmlns:mc="http://schemas.openxmlformats.org/markup-compatibility/2006">
          <mc:Choice Requires="x14">
            <control shapeId="1067" name="Spinner 43" r:id="rId27">
              <controlPr defaultSize="0">
                <anchor moveWithCells="1" sizeWithCells="1">
                  <from>
                    <xdr:col>39</xdr:col>
                    <xdr:colOff>628650</xdr:colOff>
                    <xdr:row>0</xdr:row>
                    <xdr:rowOff>9525</xdr:rowOff>
                  </from>
                  <to>
                    <xdr:col>39</xdr:col>
                    <xdr:colOff>790575</xdr:colOff>
                    <xdr:row>0</xdr:row>
                    <xdr:rowOff>257175</xdr:rowOff>
                  </to>
                </anchor>
              </controlPr>
            </control>
          </mc:Choice>
        </mc:AlternateContent>
        <mc:AlternateContent xmlns:mc="http://schemas.openxmlformats.org/markup-compatibility/2006">
          <mc:Choice Requires="x14">
            <control shapeId="1068" name="Spinner 44" r:id="rId28">
              <controlPr defaultSize="0">
                <anchor moveWithCells="1" sizeWithCells="1">
                  <from>
                    <xdr:col>40</xdr:col>
                    <xdr:colOff>419100</xdr:colOff>
                    <xdr:row>0</xdr:row>
                    <xdr:rowOff>19050</xdr:rowOff>
                  </from>
                  <to>
                    <xdr:col>40</xdr:col>
                    <xdr:colOff>572135</xdr:colOff>
                    <xdr:row>0</xdr:row>
                    <xdr:rowOff>248285</xdr:rowOff>
                  </to>
                </anchor>
              </controlPr>
            </control>
          </mc:Choice>
        </mc:AlternateContent>
        <mc:AlternateContent xmlns:mc="http://schemas.openxmlformats.org/markup-compatibility/2006">
          <mc:Choice Requires="x14">
            <control shapeId="1069" name="Spinner 45" r:id="rId29">
              <controlPr defaultSize="0">
                <anchor moveWithCells="1" sizeWithCells="1">
                  <from>
                    <xdr:col>39</xdr:col>
                    <xdr:colOff>628650</xdr:colOff>
                    <xdr:row>0</xdr:row>
                    <xdr:rowOff>9525</xdr:rowOff>
                  </from>
                  <to>
                    <xdr:col>39</xdr:col>
                    <xdr:colOff>790575</xdr:colOff>
                    <xdr:row>0</xdr:row>
                    <xdr:rowOff>257175</xdr:rowOff>
                  </to>
                </anchor>
              </controlPr>
            </control>
          </mc:Choice>
        </mc:AlternateContent>
        <mc:AlternateContent xmlns:mc="http://schemas.openxmlformats.org/markup-compatibility/2006">
          <mc:Choice Requires="x14">
            <control shapeId="1070" name="Spinner 46" r:id="rId30">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71" name="Spinner 47" r:id="rId31">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72" name="Spinner 48" r:id="rId32">
              <controlPr defaultSize="0">
                <anchor moveWithCells="1" sizeWithCells="1">
                  <from>
                    <xdr:col>40</xdr:col>
                    <xdr:colOff>333375</xdr:colOff>
                    <xdr:row>0</xdr:row>
                    <xdr:rowOff>9525</xdr:rowOff>
                  </from>
                  <to>
                    <xdr:col>40</xdr:col>
                    <xdr:colOff>333375</xdr:colOff>
                    <xdr:row>0</xdr:row>
                    <xdr:rowOff>258445</xdr:rowOff>
                  </to>
                </anchor>
              </controlPr>
            </control>
          </mc:Choice>
        </mc:AlternateContent>
        <mc:AlternateContent xmlns:mc="http://schemas.openxmlformats.org/markup-compatibility/2006">
          <mc:Choice Requires="x14">
            <control shapeId="1073" name="Spinner 49" r:id="rId33">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74" name="Spinner 50" r:id="rId34">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75" name="Spinner 51" r:id="rId35">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76" name="Spinner 52" r:id="rId36">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77" name="Spinner 53" r:id="rId37">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78" name="Spinner 54" r:id="rId38">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9" name="Spinner 55" r:id="rId39">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80" name="Spinner 56" r:id="rId40">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81" name="Spinner 57" r:id="rId41">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82" name="Spinner 58" r:id="rId42">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83" name="Spinner 59" r:id="rId43">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84" name="Spinner 60" r:id="rId44">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85" name="Spinner 61" r:id="rId45">
              <controlPr defaultSize="0">
                <anchor moveWithCells="1" sizeWithCells="1">
                  <from>
                    <xdr:col>40</xdr:col>
                    <xdr:colOff>381000</xdr:colOff>
                    <xdr:row>0</xdr:row>
                    <xdr:rowOff>635</xdr:rowOff>
                  </from>
                  <to>
                    <xdr:col>40</xdr:col>
                    <xdr:colOff>381000</xdr:colOff>
                    <xdr:row>0</xdr:row>
                    <xdr:rowOff>248285</xdr:rowOff>
                  </to>
                </anchor>
              </controlPr>
            </control>
          </mc:Choice>
        </mc:AlternateContent>
        <mc:AlternateContent xmlns:mc="http://schemas.openxmlformats.org/markup-compatibility/2006">
          <mc:Choice Requires="x14">
            <control shapeId="1086" name="Spinner 62" r:id="rId46">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87" name="Spinner 63" r:id="rId47">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88" name="Spinner 64" r:id="rId48">
              <controlPr defaultSize="0">
                <anchor moveWithCells="1" sizeWithCells="1">
                  <from>
                    <xdr:col>40</xdr:col>
                    <xdr:colOff>419100</xdr:colOff>
                    <xdr:row>0</xdr:row>
                    <xdr:rowOff>19050</xdr:rowOff>
                  </from>
                  <to>
                    <xdr:col>40</xdr:col>
                    <xdr:colOff>572135</xdr:colOff>
                    <xdr:row>0</xdr:row>
                    <xdr:rowOff>248285</xdr:rowOff>
                  </to>
                </anchor>
              </controlPr>
            </control>
          </mc:Choice>
        </mc:AlternateContent>
        <mc:AlternateContent xmlns:mc="http://schemas.openxmlformats.org/markup-compatibility/2006">
          <mc:Choice Requires="x14">
            <control shapeId="1089" name="Spinner 65" r:id="rId49">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90" name="Spinner 66" r:id="rId50">
              <controlPr defaultSize="0">
                <anchor moveWithCells="1" sizeWithCells="1">
                  <from>
                    <xdr:col>37</xdr:col>
                    <xdr:colOff>628650</xdr:colOff>
                    <xdr:row>0</xdr:row>
                    <xdr:rowOff>9525</xdr:rowOff>
                  </from>
                  <to>
                    <xdr:col>37</xdr:col>
                    <xdr:colOff>628650</xdr:colOff>
                    <xdr:row>0</xdr:row>
                    <xdr:rowOff>285750</xdr:rowOff>
                  </to>
                </anchor>
              </controlPr>
            </control>
          </mc:Choice>
        </mc:AlternateContent>
        <mc:AlternateContent xmlns:mc="http://schemas.openxmlformats.org/markup-compatibility/2006">
          <mc:Choice Requires="x14">
            <control shapeId="1091" name="Spinner 67" r:id="rId51">
              <controlPr defaultSize="0">
                <anchor moveWithCells="1" sizeWithCells="1">
                  <from>
                    <xdr:col>39</xdr:col>
                    <xdr:colOff>647065</xdr:colOff>
                    <xdr:row>0</xdr:row>
                    <xdr:rowOff>9525</xdr:rowOff>
                  </from>
                  <to>
                    <xdr:col>39</xdr:col>
                    <xdr:colOff>904875</xdr:colOff>
                    <xdr:row>0</xdr:row>
                    <xdr:rowOff>285750</xdr:rowOff>
                  </to>
                </anchor>
              </controlPr>
            </control>
          </mc:Choice>
        </mc:AlternateContent>
        <mc:AlternateContent xmlns:mc="http://schemas.openxmlformats.org/markup-compatibility/2006">
          <mc:Choice Requires="x14">
            <control shapeId="1092" name="Spinner 68" r:id="rId52">
              <controlPr defaultSize="0">
                <anchor moveWithCells="1" sizeWithCells="1">
                  <from>
                    <xdr:col>38</xdr:col>
                    <xdr:colOff>266700</xdr:colOff>
                    <xdr:row>0</xdr:row>
                    <xdr:rowOff>0</xdr:rowOff>
                  </from>
                  <to>
                    <xdr:col>39</xdr:col>
                    <xdr:colOff>8890</xdr:colOff>
                    <xdr:row>0</xdr:row>
                    <xdr:rowOff>276225</xdr:rowOff>
                  </to>
                </anchor>
              </controlPr>
            </control>
          </mc:Choice>
        </mc:AlternateContent>
        <mc:AlternateContent xmlns:mc="http://schemas.openxmlformats.org/markup-compatibility/2006">
          <mc:Choice Requires="x14">
            <control shapeId="1105" name="Spinner 81" r:id="rId53">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106" name="Spinner 82" r:id="rId54">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107" name="Spinner 83" r:id="rId55">
              <controlPr defaultSize="0">
                <anchor moveWithCells="1" sizeWithCells="1">
                  <from>
                    <xdr:col>40</xdr:col>
                    <xdr:colOff>419100</xdr:colOff>
                    <xdr:row>0</xdr:row>
                    <xdr:rowOff>19050</xdr:rowOff>
                  </from>
                  <to>
                    <xdr:col>40</xdr:col>
                    <xdr:colOff>572135</xdr:colOff>
                    <xdr:row>0</xdr:row>
                    <xdr:rowOff>248285</xdr:rowOff>
                  </to>
                </anchor>
              </controlPr>
            </control>
          </mc:Choice>
        </mc:AlternateContent>
        <mc:AlternateContent xmlns:mc="http://schemas.openxmlformats.org/markup-compatibility/2006">
          <mc:Choice Requires="x14">
            <control shapeId="1108" name="Spinner 84" r:id="rId56">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109" name="Spinner 85" r:id="rId57">
              <controlPr defaultSize="0">
                <anchor moveWithCells="1" sizeWithCells="1">
                  <from>
                    <xdr:col>37</xdr:col>
                    <xdr:colOff>628650</xdr:colOff>
                    <xdr:row>0</xdr:row>
                    <xdr:rowOff>8255</xdr:rowOff>
                  </from>
                  <to>
                    <xdr:col>37</xdr:col>
                    <xdr:colOff>628650</xdr:colOff>
                    <xdr:row>0</xdr:row>
                    <xdr:rowOff>284480</xdr:rowOff>
                  </to>
                </anchor>
              </controlPr>
            </control>
          </mc:Choice>
        </mc:AlternateContent>
        <mc:AlternateContent xmlns:mc="http://schemas.openxmlformats.org/markup-compatibility/2006">
          <mc:Choice Requires="x14">
            <control shapeId="1110" name="Spinner 86" r:id="rId58">
              <controlPr defaultSize="0">
                <anchor moveWithCells="1" sizeWithCells="1">
                  <from>
                    <xdr:col>39</xdr:col>
                    <xdr:colOff>647065</xdr:colOff>
                    <xdr:row>0</xdr:row>
                    <xdr:rowOff>8255</xdr:rowOff>
                  </from>
                  <to>
                    <xdr:col>39</xdr:col>
                    <xdr:colOff>904875</xdr:colOff>
                    <xdr:row>0</xdr:row>
                    <xdr:rowOff>284480</xdr:rowOff>
                  </to>
                </anchor>
              </controlPr>
            </control>
          </mc:Choice>
        </mc:AlternateContent>
        <mc:AlternateContent xmlns:mc="http://schemas.openxmlformats.org/markup-compatibility/2006">
          <mc:Choice Requires="x14">
            <control shapeId="1111" name="Spinner 87" r:id="rId59">
              <controlPr defaultSize="0">
                <anchor moveWithCells="1" sizeWithCells="1">
                  <from>
                    <xdr:col>38</xdr:col>
                    <xdr:colOff>266700</xdr:colOff>
                    <xdr:row>0</xdr:row>
                    <xdr:rowOff>0</xdr:rowOff>
                  </from>
                  <to>
                    <xdr:col>39</xdr:col>
                    <xdr:colOff>8890</xdr:colOff>
                    <xdr:row>0</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K20" sqref="K20"/>
    </sheetView>
  </sheetViews>
  <sheetFormatPr defaultColWidth="9" defaultRowHeight="16.5" outlineLevelCol="4"/>
  <cols>
    <col min="1" max="1" width="4.625" style="6" customWidth="1"/>
    <col min="2" max="2" width="9" style="6"/>
    <col min="3" max="3" width="31" style="6" customWidth="1"/>
    <col min="4" max="4" width="9" style="6"/>
  </cols>
  <sheetData>
    <row r="1" ht="20" customHeight="1" spans="1:4">
      <c r="A1" s="2" t="s">
        <v>1</v>
      </c>
      <c r="B1" s="2" t="s">
        <v>3</v>
      </c>
      <c r="C1" s="2" t="s">
        <v>84</v>
      </c>
      <c r="D1" s="2" t="s">
        <v>85</v>
      </c>
    </row>
    <row r="2" ht="13.5" spans="1:5">
      <c r="A2" s="7">
        <f>ROW()-1</f>
        <v>1</v>
      </c>
      <c r="B2" s="8" t="s">
        <v>24</v>
      </c>
      <c r="C2" s="9" t="s">
        <v>25</v>
      </c>
      <c r="D2" s="10">
        <v>-60</v>
      </c>
      <c r="E2">
        <v>4</v>
      </c>
    </row>
    <row r="3" ht="13.5" spans="1:5">
      <c r="A3" s="7"/>
      <c r="B3" s="11" t="s">
        <v>45</v>
      </c>
      <c r="C3" s="9" t="s">
        <v>29</v>
      </c>
      <c r="D3" s="10">
        <v>-45</v>
      </c>
      <c r="E3">
        <v>4</v>
      </c>
    </row>
    <row r="4" ht="13.5" spans="1:5">
      <c r="A4" s="7"/>
      <c r="B4" s="11" t="s">
        <v>46</v>
      </c>
      <c r="C4" s="9" t="s">
        <v>29</v>
      </c>
      <c r="D4" s="10">
        <v>-45</v>
      </c>
      <c r="E4">
        <v>4</v>
      </c>
    </row>
    <row r="5" ht="24" spans="1:5">
      <c r="A5" s="7"/>
      <c r="B5" s="12" t="s">
        <v>26</v>
      </c>
      <c r="C5" s="13" t="s">
        <v>27</v>
      </c>
      <c r="D5" s="10">
        <f>-45-60</f>
        <v>-105</v>
      </c>
      <c r="E5">
        <v>4</v>
      </c>
    </row>
    <row r="6" ht="13.5" spans="1:5">
      <c r="A6" s="7"/>
      <c r="B6" s="14" t="s">
        <v>28</v>
      </c>
      <c r="C6" s="9" t="s">
        <v>29</v>
      </c>
      <c r="D6" s="10">
        <v>-45</v>
      </c>
      <c r="E6">
        <v>4</v>
      </c>
    </row>
    <row r="7" ht="13.5" spans="1:5">
      <c r="A7" s="7"/>
      <c r="B7" s="11" t="s">
        <v>47</v>
      </c>
      <c r="C7" s="9" t="s">
        <v>48</v>
      </c>
      <c r="D7" s="10">
        <v>-60</v>
      </c>
      <c r="E7">
        <v>4</v>
      </c>
    </row>
    <row r="8" ht="13.5" spans="1:5">
      <c r="A8" s="7"/>
      <c r="B8" s="11" t="s">
        <v>44</v>
      </c>
      <c r="C8" s="9" t="s">
        <v>29</v>
      </c>
      <c r="D8" s="10">
        <v>-45</v>
      </c>
      <c r="E8">
        <v>4</v>
      </c>
    </row>
    <row r="9" ht="13.5" spans="1:5">
      <c r="A9" s="7"/>
      <c r="B9" s="11" t="s">
        <v>38</v>
      </c>
      <c r="C9" s="9" t="s">
        <v>29</v>
      </c>
      <c r="D9" s="10">
        <v>-45</v>
      </c>
      <c r="E9">
        <v>4</v>
      </c>
    </row>
    <row r="10" spans="2:5">
      <c r="B10" s="11" t="s">
        <v>19</v>
      </c>
      <c r="C10" s="9" t="s">
        <v>20</v>
      </c>
      <c r="D10" s="10">
        <f>-45-10</f>
        <v>-55</v>
      </c>
      <c r="E10">
        <v>4</v>
      </c>
    </row>
    <row r="11" spans="2:5">
      <c r="B11" s="11" t="s">
        <v>17</v>
      </c>
      <c r="C11" s="9" t="s">
        <v>18</v>
      </c>
      <c r="D11" s="10">
        <v>-10</v>
      </c>
      <c r="E11">
        <v>4</v>
      </c>
    </row>
    <row r="12" spans="4:4">
      <c r="D12" s="6">
        <f>SUM(D2:D11)</f>
        <v>-515</v>
      </c>
    </row>
  </sheetData>
  <conditionalFormatting sqref="B2">
    <cfRule type="duplicateValues" dxfId="0" priority="26"/>
  </conditionalFormatting>
  <conditionalFormatting sqref="B4">
    <cfRule type="duplicateValues" dxfId="1" priority="3"/>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41" sqref="C41"/>
    </sheetView>
  </sheetViews>
  <sheetFormatPr defaultColWidth="9" defaultRowHeight="13.5" outlineLevelCol="2"/>
  <cols>
    <col min="1" max="3" width="9" style="1"/>
    <col min="5" max="5" width="8.875"/>
    <col min="6" max="6" width="17.25"/>
    <col min="7" max="7" width="8.875"/>
    <col min="8" max="9" width="17.25"/>
  </cols>
  <sheetData>
    <row r="1" spans="1:3">
      <c r="A1" s="2"/>
      <c r="C1" s="2"/>
    </row>
    <row r="2" spans="1:3">
      <c r="A2" s="3"/>
      <c r="B2" s="3"/>
      <c r="C2" s="4"/>
    </row>
    <row r="3" spans="1:3">
      <c r="A3" s="3"/>
      <c r="B3" s="3"/>
      <c r="C3" s="4"/>
    </row>
    <row r="4" spans="1:3">
      <c r="A4" s="3"/>
      <c r="B4" s="3"/>
      <c r="C4" s="4"/>
    </row>
    <row r="5" spans="1:3">
      <c r="A5" s="3"/>
      <c r="B5" s="3"/>
      <c r="C5" s="4"/>
    </row>
    <row r="6" spans="1:3">
      <c r="A6" s="3"/>
      <c r="B6" s="3"/>
      <c r="C6" s="4"/>
    </row>
    <row r="7" spans="1:3">
      <c r="A7" s="3"/>
      <c r="B7" s="3"/>
      <c r="C7" s="4"/>
    </row>
    <row r="8" spans="1:3">
      <c r="A8" s="3"/>
      <c r="B8" s="3"/>
      <c r="C8" s="4"/>
    </row>
    <row r="9" spans="1:3">
      <c r="A9" s="5"/>
      <c r="B9" s="5"/>
      <c r="C9"/>
    </row>
    <row r="10" spans="3:3">
      <c r="C10"/>
    </row>
    <row r="11" spans="3:3">
      <c r="C11"/>
    </row>
    <row r="12" spans="3:3">
      <c r="C12"/>
    </row>
    <row r="13" spans="3:3">
      <c r="C13"/>
    </row>
    <row r="14" spans="3:3">
      <c r="C14"/>
    </row>
  </sheetData>
  <conditionalFormatting sqref="B6">
    <cfRule type="duplicateValues" dxfId="0" priority="2"/>
    <cfRule type="duplicateValues" dxfId="0" priority="1"/>
  </conditionalFormatting>
  <conditionalFormatting sqref="B7:B8">
    <cfRule type="duplicateValues" dxfId="0" priority="3"/>
  </conditionalFormatting>
  <conditionalFormatting sqref="B2:B5 B7:B8">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劳务费数值</vt:lpstr>
      <vt:lpstr>劳务费</vt:lpstr>
      <vt:lpstr>考勤</vt:lpstr>
      <vt:lpstr>其他</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WuYanxia</cp:lastModifiedBy>
  <dcterms:created xsi:type="dcterms:W3CDTF">2006-09-13T11:21:00Z</dcterms:created>
  <dcterms:modified xsi:type="dcterms:W3CDTF">2022-05-27T01:40:06Z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vt:lpwstr>
  </property>
  <property fmtid="{D5CDD505-2E9C-101B-9397-08002B2CF9AE}" pid="3" name="KSOProductBuildVer">
    <vt:lpwstr>2052-11.1.0.11744</vt:lpwstr>
  </property>
  <property fmtid="{D5CDD505-2E9C-101B-9397-08002B2CF9AE}" pid="4" name="KSOReadingLayout">
    <vt:bool>true</vt:bool>
  </property>
  <property fmtid="{D5CDD505-2E9C-101B-9397-08002B2CF9AE}" pid="5" name="ICV">
    <vt:lpwstr>D373FB70BDD94126B14A5C9958A6261C</vt:lpwstr>
  </property>
</Properties>
</file>