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工作资料\河北光华荣昌采购工作\部门工作\付款计划\2022年5月\"/>
    </mc:Choice>
  </mc:AlternateContent>
  <xr:revisionPtr revIDLastSave="0" documentId="13_ncr:1_{5CD5585C-8DE9-4D33-A8A4-6496533A707B}" xr6:coauthVersionLast="47" xr6:coauthVersionMax="47" xr10:uidLastSave="{00000000-0000-0000-0000-000000000000}"/>
  <bookViews>
    <workbookView xWindow="-108" yWindow="-108" windowWidth="23256" windowHeight="12720" firstSheet="2" activeTab="2" xr2:uid="{76D54984-924F-4758-A9FE-9D149E258B39}"/>
  </bookViews>
  <sheets>
    <sheet name="2月份付款计划总结" sheetId="1" state="hidden" r:id="rId1"/>
    <sheet name="3月付款计划" sheetId="7" state="hidden" r:id="rId2"/>
    <sheet name="5月付款计划 (2)" sheetId="8" r:id="rId3"/>
    <sheet name="项目-9月 (旧版)" sheetId="6" state="hidden" r:id="rId4"/>
    <sheet name="项目 河北" sheetId="4" state="hidden" r:id="rId5"/>
    <sheet name="项目付款" sheetId="5" state="hidden" r:id="rId6"/>
  </sheets>
  <definedNames>
    <definedName name="_xlnm._FilterDatabase" localSheetId="0" hidden="1">'2月份付款计划总结'!$A$2:$O$50</definedName>
    <definedName name="_xlnm._FilterDatabase" localSheetId="1" hidden="1">'3月付款计划'!$A$2:$O$44</definedName>
    <definedName name="_xlnm._FilterDatabase" localSheetId="2" hidden="1">'5月付款计划 (2)'!$A$2:$O$30</definedName>
    <definedName name="_xlnm._FilterDatabase" localSheetId="4" hidden="1">'项目 河北'!$A$2:$L$18</definedName>
    <definedName name="_xlnm._FilterDatabase" localSheetId="3" hidden="1">'项目-9月 (旧版)'!$A$2:$M$48</definedName>
    <definedName name="_xlnm._FilterDatabase" localSheetId="5" hidden="1">项目付款!$A$2:$L$56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8" l="1"/>
  <c r="F26" i="8" l="1"/>
  <c r="G26" i="8" s="1"/>
  <c r="E16" i="8"/>
  <c r="E30" i="8" s="1"/>
  <c r="G14" i="8"/>
  <c r="F14" i="8"/>
  <c r="G13" i="8"/>
  <c r="F13" i="8"/>
  <c r="G10" i="8"/>
  <c r="F10" i="8"/>
  <c r="F30" i="8" s="1"/>
  <c r="G7" i="8"/>
  <c r="F40" i="7"/>
  <c r="G40" i="7" s="1"/>
  <c r="G24" i="7"/>
  <c r="F24" i="7"/>
  <c r="G12" i="7"/>
  <c r="F12" i="7"/>
  <c r="G30" i="8" l="1"/>
  <c r="G43" i="7"/>
  <c r="E26" i="7"/>
  <c r="E45" i="7" s="1"/>
  <c r="G23" i="7"/>
  <c r="F23" i="7"/>
  <c r="G20" i="7"/>
  <c r="G16" i="7"/>
  <c r="G13" i="7"/>
  <c r="G8" i="7"/>
  <c r="G45" i="7" l="1"/>
  <c r="F45" i="7"/>
  <c r="G8" i="1"/>
  <c r="G30" i="1" l="1"/>
  <c r="E34" i="1"/>
  <c r="E51" i="1" s="1"/>
  <c r="G29" i="1"/>
  <c r="G17" i="1"/>
  <c r="G23" i="1"/>
  <c r="G15" i="1"/>
  <c r="G20" i="1"/>
  <c r="G25" i="1"/>
  <c r="F29" i="1"/>
  <c r="F16" i="1"/>
  <c r="F14" i="1"/>
  <c r="E36" i="6"/>
  <c r="G24" i="6"/>
  <c r="L21" i="6"/>
  <c r="G19" i="6"/>
  <c r="F17" i="6"/>
  <c r="G13" i="6"/>
  <c r="G9" i="6"/>
  <c r="G8" i="6"/>
  <c r="G7" i="6"/>
  <c r="G5" i="6"/>
  <c r="G4" i="6"/>
  <c r="G36" i="6"/>
  <c r="F4" i="6"/>
  <c r="F36" i="6"/>
  <c r="E17" i="4"/>
  <c r="F17" i="4"/>
  <c r="G17" i="4"/>
  <c r="G47" i="5"/>
  <c r="E45" i="5"/>
  <c r="G44" i="5"/>
  <c r="F44" i="5"/>
  <c r="G41" i="5"/>
  <c r="F32" i="5"/>
  <c r="F29" i="5"/>
  <c r="E29" i="5"/>
  <c r="E55" i="5"/>
  <c r="F28" i="5"/>
  <c r="F27" i="5"/>
  <c r="F21" i="5"/>
  <c r="G20" i="5"/>
  <c r="F20" i="5"/>
  <c r="F55" i="5"/>
  <c r="F19" i="5"/>
  <c r="F9" i="5"/>
  <c r="F7" i="5"/>
  <c r="G5" i="5"/>
  <c r="G4" i="5"/>
  <c r="F4" i="5"/>
  <c r="G3" i="5"/>
  <c r="G55" i="5"/>
  <c r="G51" i="1" l="1"/>
  <c r="F51" i="1"/>
</calcChain>
</file>

<file path=xl/sharedStrings.xml><?xml version="1.0" encoding="utf-8"?>
<sst xmlns="http://schemas.openxmlformats.org/spreadsheetml/2006/main" count="1666" uniqueCount="421">
  <si>
    <t>序号</t>
  </si>
  <si>
    <t>合同编号</t>
  </si>
  <si>
    <t>具体事项</t>
  </si>
  <si>
    <t>供应商</t>
  </si>
  <si>
    <t>合同总金额</t>
  </si>
  <si>
    <t>已支付金额</t>
  </si>
  <si>
    <t>账期及结算方式说明</t>
  </si>
  <si>
    <t>必要性说明</t>
  </si>
  <si>
    <t>预算归口部门</t>
  </si>
  <si>
    <t>CG-20200923-01ZC</t>
  </si>
  <si>
    <t>H4钣金件</t>
  </si>
  <si>
    <t>黄骅鑫祺</t>
  </si>
  <si>
    <t>预付100%</t>
  </si>
  <si>
    <t>zx费，需要支付</t>
  </si>
  <si>
    <t>CG-20201021-01ZC</t>
  </si>
  <si>
    <t>天津朗力</t>
  </si>
  <si>
    <t>验收款60%</t>
  </si>
  <si>
    <t>预计2月份验收，验收后需支付验收款</t>
  </si>
  <si>
    <t>CG-20201210-01ZC</t>
  </si>
  <si>
    <t>1.0平台检具</t>
  </si>
  <si>
    <t>北京京科</t>
  </si>
  <si>
    <t>验收款50%</t>
  </si>
  <si>
    <t>CG-20201121-01ZC</t>
  </si>
  <si>
    <t>H6熨烫机</t>
  </si>
  <si>
    <t>上海泖汇</t>
  </si>
  <si>
    <t>CG-20201126-01ZC</t>
  </si>
  <si>
    <t>M3000-S检具</t>
  </si>
  <si>
    <t>鹏宇兴业</t>
  </si>
  <si>
    <t>验收款30%</t>
  </si>
  <si>
    <t>CG-20201127-01ZC</t>
  </si>
  <si>
    <t>H6电阻机改造</t>
  </si>
  <si>
    <t>天津海菲</t>
  </si>
  <si>
    <t>验收款10%</t>
  </si>
  <si>
    <t>CG-20210106-01ZC</t>
  </si>
  <si>
    <t>H6精冲件</t>
  </si>
  <si>
    <t>无锡全盛</t>
  </si>
  <si>
    <t>预付款</t>
  </si>
  <si>
    <t>模具费共计460000元，50%预付，50%走分摊</t>
  </si>
  <si>
    <t>CG-20201020-01ZC</t>
  </si>
  <si>
    <t>H6后视镜测量工装</t>
  </si>
  <si>
    <t>验收款100%</t>
  </si>
  <si>
    <t>已验收，验收后需支付验收款</t>
  </si>
  <si>
    <t>CG-20210107-01ZC</t>
  </si>
  <si>
    <t>2.0侧边框冲压模具</t>
  </si>
  <si>
    <t>黄骅桥行</t>
  </si>
  <si>
    <t>验收完后发货</t>
  </si>
  <si>
    <t>CG-202110112-01ZC</t>
  </si>
  <si>
    <t>1.0平台翻转架21套</t>
  </si>
  <si>
    <t>国际铁工</t>
  </si>
  <si>
    <t>CG-202101120-01ZC</t>
  </si>
  <si>
    <t>H4-2.0座框焊接总成焊接夹具2套</t>
  </si>
  <si>
    <t>CG-20210208-01ZC</t>
  </si>
  <si>
    <t>轩德6/二汽712项目冲压模具</t>
  </si>
  <si>
    <t>预付款50%</t>
  </si>
  <si>
    <t>预计3月份验收</t>
  </si>
  <si>
    <t>CG-20210217-01ZC</t>
  </si>
  <si>
    <t>T5/T7发泡模具</t>
  </si>
  <si>
    <t>江阴长青</t>
  </si>
  <si>
    <t>CG-20210217-02ZC</t>
  </si>
  <si>
    <t>T5内六花台阶螺栓模具</t>
  </si>
  <si>
    <t>天龙得</t>
  </si>
  <si>
    <t>预付款100%</t>
  </si>
  <si>
    <t>量产后返还</t>
  </si>
  <si>
    <t>合计</t>
  </si>
  <si>
    <t>CGRB-HB-CG-202005003</t>
    <phoneticPr fontId="7" type="noConversion"/>
  </si>
  <si>
    <t>H6焊胎夹具（19套+13套翻转架台）</t>
    <phoneticPr fontId="7" type="noConversion"/>
  </si>
  <si>
    <t>广州熙锐</t>
    <phoneticPr fontId="7" type="noConversion"/>
  </si>
  <si>
    <t>验收款30%</t>
    <phoneticPr fontId="7" type="noConversion"/>
  </si>
  <si>
    <t>CG-20201023-06ZC</t>
    <phoneticPr fontId="7" type="noConversion"/>
  </si>
  <si>
    <t>1.0平台焊胎7套（第一批）</t>
    <phoneticPr fontId="7" type="noConversion"/>
  </si>
  <si>
    <t>预验收款30%</t>
    <phoneticPr fontId="7" type="noConversion"/>
  </si>
  <si>
    <t>CG-20210304-02ZC</t>
    <phoneticPr fontId="7" type="noConversion"/>
  </si>
  <si>
    <t>1.0平台焊胎7套（第二批）</t>
    <phoneticPr fontId="7" type="noConversion"/>
  </si>
  <si>
    <t>预付款30%</t>
    <phoneticPr fontId="7" type="noConversion"/>
  </si>
  <si>
    <t>CG-20210304-01ZC</t>
    <phoneticPr fontId="7" type="noConversion"/>
  </si>
  <si>
    <t>T5-1.0升级焊接夹具3套</t>
    <phoneticPr fontId="7" type="noConversion"/>
  </si>
  <si>
    <t xml:space="preserve">   </t>
    <phoneticPr fontId="3" type="noConversion"/>
  </si>
  <si>
    <t>CG-20210305-01ZC</t>
  </si>
  <si>
    <t>佩雷希</t>
    <phoneticPr fontId="3" type="noConversion"/>
  </si>
  <si>
    <t>预付款50%</t>
    <phoneticPr fontId="3" type="noConversion"/>
  </si>
  <si>
    <t>H4-3.0座椅注塑模具</t>
    <phoneticPr fontId="3" type="noConversion"/>
  </si>
  <si>
    <t>瑞隆祥</t>
    <phoneticPr fontId="3" type="noConversion"/>
  </si>
  <si>
    <t>2.0右舵注塑模具</t>
    <phoneticPr fontId="3" type="noConversion"/>
  </si>
  <si>
    <t>CG-20210319-03ZC</t>
    <phoneticPr fontId="3" type="noConversion"/>
  </si>
  <si>
    <t>CG-20201230-01ZC</t>
    <phoneticPr fontId="3" type="noConversion"/>
  </si>
  <si>
    <t>T5项目9套模具</t>
    <phoneticPr fontId="3" type="noConversion"/>
  </si>
  <si>
    <t>预付款30%</t>
    <phoneticPr fontId="3" type="noConversion"/>
  </si>
  <si>
    <t>2.0平台夹具</t>
    <phoneticPr fontId="3" type="noConversion"/>
  </si>
  <si>
    <t>J6F焊胎</t>
  </si>
  <si>
    <t>验收款20%</t>
    <phoneticPr fontId="3" type="noConversion"/>
  </si>
  <si>
    <t>验收后需支付验收款</t>
    <phoneticPr fontId="3" type="noConversion"/>
  </si>
  <si>
    <t>江阴长青</t>
    <phoneticPr fontId="3" type="noConversion"/>
  </si>
  <si>
    <t>CG-20210331-01ZC</t>
  </si>
  <si>
    <t>H4-3.0座椅发泡模具</t>
    <phoneticPr fontId="3" type="noConversion"/>
  </si>
  <si>
    <t>GHRC-HB-CG-202011001</t>
    <phoneticPr fontId="3" type="noConversion"/>
  </si>
  <si>
    <t>1.0平台连续模3套</t>
    <phoneticPr fontId="3" type="noConversion"/>
  </si>
  <si>
    <t>苏州荣威</t>
    <phoneticPr fontId="3" type="noConversion"/>
  </si>
  <si>
    <t>CG-20200801-01ZC</t>
    <phoneticPr fontId="7" type="noConversion"/>
  </si>
  <si>
    <t>CG-20200801-02ZC</t>
    <phoneticPr fontId="7" type="noConversion"/>
  </si>
  <si>
    <t>CG-20200801-03ZC</t>
    <phoneticPr fontId="7" type="noConversion"/>
  </si>
  <si>
    <t>宁波瑞元</t>
    <phoneticPr fontId="3" type="noConversion"/>
  </si>
  <si>
    <t>2.0座椅右侧罩壳RCS0240-12、前部罩壳RCS0240-13</t>
    <phoneticPr fontId="7" type="noConversion"/>
  </si>
  <si>
    <t>2.0座椅后部罩壳RCS0240-14、座盆延伸手柄RCS0240-15、安全带出口盖板RCS0240-16</t>
    <phoneticPr fontId="7" type="noConversion"/>
  </si>
  <si>
    <t>2.0座椅左侧罩壳RCS0240-11</t>
    <phoneticPr fontId="7" type="noConversion"/>
  </si>
  <si>
    <t>验收款40%</t>
    <phoneticPr fontId="3" type="noConversion"/>
  </si>
  <si>
    <t>验收款50%</t>
    <phoneticPr fontId="3" type="noConversion"/>
  </si>
  <si>
    <t>预计4月份验收，验收后需支付验收款</t>
    <phoneticPr fontId="3" type="noConversion"/>
  </si>
  <si>
    <t>发票未开</t>
    <phoneticPr fontId="3" type="noConversion"/>
  </si>
  <si>
    <t>尾款</t>
    <phoneticPr fontId="3" type="noConversion"/>
  </si>
  <si>
    <t>天津级进</t>
    <phoneticPr fontId="3" type="noConversion"/>
  </si>
  <si>
    <t>CG-20210409-01ZC</t>
    <phoneticPr fontId="3" type="noConversion"/>
  </si>
  <si>
    <t>A平台模具（尾款）</t>
    <phoneticPr fontId="7" type="noConversion"/>
  </si>
  <si>
    <t>T5座椅检具</t>
    <phoneticPr fontId="7" type="noConversion"/>
  </si>
  <si>
    <t>CG-20210402-01ZC</t>
  </si>
  <si>
    <t>座椅器具维修</t>
    <phoneticPr fontId="7" type="noConversion"/>
  </si>
  <si>
    <t>北京恒信日晟</t>
    <phoneticPr fontId="3" type="noConversion"/>
  </si>
  <si>
    <t>CG-20210412001</t>
    <phoneticPr fontId="7" type="noConversion"/>
  </si>
  <si>
    <t>济南重汽T5项目工装</t>
  </si>
  <si>
    <t>天津易沃德</t>
    <phoneticPr fontId="3" type="noConversion"/>
  </si>
  <si>
    <t xml:space="preserve"> </t>
    <phoneticPr fontId="3" type="noConversion"/>
  </si>
  <si>
    <t>CG-20210412-01ZC</t>
    <phoneticPr fontId="7" type="noConversion"/>
  </si>
  <si>
    <t>H6项目防尘罩总成模具</t>
    <phoneticPr fontId="7" type="noConversion"/>
  </si>
  <si>
    <t>日照浩利橡塑</t>
    <phoneticPr fontId="3" type="noConversion"/>
  </si>
  <si>
    <t>北京研发</t>
    <phoneticPr fontId="3" type="noConversion"/>
  </si>
  <si>
    <t>验收30%</t>
    <phoneticPr fontId="3" type="noConversion"/>
  </si>
  <si>
    <t>已验收，验收后需支付验收款</t>
    <phoneticPr fontId="7" type="noConversion"/>
  </si>
  <si>
    <t>30000元现汇折扣5%</t>
    <phoneticPr fontId="3" type="noConversion"/>
  </si>
  <si>
    <t>H6项目模具款</t>
    <phoneticPr fontId="3" type="noConversion"/>
  </si>
  <si>
    <t>天龙得</t>
    <phoneticPr fontId="3" type="noConversion"/>
  </si>
  <si>
    <t>CG-20201215-01ZC</t>
  </si>
  <si>
    <t>H4焊接夹具4套</t>
    <phoneticPr fontId="3" type="noConversion"/>
  </si>
  <si>
    <t>CG-20201101-01ZC</t>
    <phoneticPr fontId="3" type="noConversion"/>
  </si>
  <si>
    <t>验收款60%</t>
    <phoneticPr fontId="3" type="noConversion"/>
  </si>
  <si>
    <t>CG-20210528-02ZC</t>
    <phoneticPr fontId="3" type="noConversion"/>
  </si>
  <si>
    <t>统帅项目座椅注塑模具2套</t>
    <phoneticPr fontId="3" type="noConversion"/>
  </si>
  <si>
    <t>黄骅雍丰</t>
    <phoneticPr fontId="3" type="noConversion"/>
  </si>
  <si>
    <t>CG-20210528-01ZC</t>
    <phoneticPr fontId="3" type="noConversion"/>
  </si>
  <si>
    <t>统帅项目座椅注塑模具1套</t>
    <phoneticPr fontId="3" type="noConversion"/>
  </si>
  <si>
    <t>黄骅汇铭</t>
    <phoneticPr fontId="3" type="noConversion"/>
  </si>
  <si>
    <t>统帅项目座椅发泡模具5套</t>
    <phoneticPr fontId="3" type="noConversion"/>
  </si>
  <si>
    <t>CG-20210524-01ZC</t>
    <phoneticPr fontId="3" type="noConversion"/>
  </si>
  <si>
    <t>汕德卡检具</t>
    <phoneticPr fontId="3" type="noConversion"/>
  </si>
  <si>
    <t>天津安美</t>
    <phoneticPr fontId="3" type="noConversion"/>
  </si>
  <si>
    <t>CG-20210607-01ZC</t>
    <phoneticPr fontId="3" type="noConversion"/>
  </si>
  <si>
    <t>汕德卡发泡模具</t>
    <phoneticPr fontId="3" type="noConversion"/>
  </si>
  <si>
    <t>上海典亚</t>
    <phoneticPr fontId="3" type="noConversion"/>
  </si>
  <si>
    <t>哈三迪</t>
    <phoneticPr fontId="3" type="noConversion"/>
  </si>
  <si>
    <t>H6座椅装配线</t>
    <phoneticPr fontId="3" type="noConversion"/>
  </si>
  <si>
    <t>CG-20200414-01ZC</t>
    <phoneticPr fontId="3" type="noConversion"/>
  </si>
  <si>
    <t>7月预计支付总额</t>
    <phoneticPr fontId="3" type="noConversion"/>
  </si>
  <si>
    <t xml:space="preserve">河北 </t>
    <phoneticPr fontId="3" type="noConversion"/>
  </si>
  <si>
    <t>同意现汇扣3%</t>
    <phoneticPr fontId="3" type="noConversion"/>
  </si>
  <si>
    <t>同意要承兑</t>
    <phoneticPr fontId="3" type="noConversion"/>
  </si>
  <si>
    <t>河北</t>
    <phoneticPr fontId="3" type="noConversion"/>
  </si>
  <si>
    <t>少开一套检具</t>
    <phoneticPr fontId="3" type="noConversion"/>
  </si>
  <si>
    <t>北京已拨款，河北未支付</t>
    <phoneticPr fontId="3" type="noConversion"/>
  </si>
  <si>
    <t>验收款40%</t>
    <phoneticPr fontId="7" type="noConversion"/>
  </si>
  <si>
    <t>预付款50%+验收款40%</t>
  </si>
  <si>
    <t>合计</t>
    <phoneticPr fontId="3" type="noConversion"/>
  </si>
  <si>
    <t>统帅项目检具</t>
    <phoneticPr fontId="3" type="noConversion"/>
  </si>
  <si>
    <t>京科兴业</t>
    <phoneticPr fontId="3" type="noConversion"/>
  </si>
  <si>
    <t>只接受现汇</t>
    <phoneticPr fontId="3" type="noConversion"/>
  </si>
  <si>
    <t>2021年7月项目付款计划</t>
    <phoneticPr fontId="3" type="noConversion"/>
  </si>
  <si>
    <t>汕德卡模具设变</t>
    <phoneticPr fontId="3" type="noConversion"/>
  </si>
  <si>
    <t>黄骅桥行</t>
    <phoneticPr fontId="3" type="noConversion"/>
  </si>
  <si>
    <t>验收款100%</t>
    <phoneticPr fontId="3" type="noConversion"/>
  </si>
  <si>
    <t>M3000-S上框焊胎</t>
    <phoneticPr fontId="3" type="noConversion"/>
  </si>
  <si>
    <t>天津朗力</t>
    <phoneticPr fontId="3" type="noConversion"/>
  </si>
  <si>
    <t>承兑或现汇扣5%</t>
    <phoneticPr fontId="3" type="noConversion"/>
  </si>
  <si>
    <t>电泳线改造</t>
    <phoneticPr fontId="3" type="noConversion"/>
  </si>
  <si>
    <t>天津科特迪</t>
    <phoneticPr fontId="3" type="noConversion"/>
  </si>
  <si>
    <t>验收款30%</t>
    <phoneticPr fontId="3" type="noConversion"/>
  </si>
  <si>
    <t>承兑或现汇扣点</t>
    <phoneticPr fontId="3" type="noConversion"/>
  </si>
  <si>
    <t>M31RB整椅装配线改造</t>
    <phoneticPr fontId="3" type="noConversion"/>
  </si>
  <si>
    <t>上海庆利</t>
    <phoneticPr fontId="3" type="noConversion"/>
  </si>
  <si>
    <t>CG-202101120-01ZC</t>
    <phoneticPr fontId="3" type="noConversion"/>
  </si>
  <si>
    <t>CG-20200923-01ZC</t>
    <phoneticPr fontId="3" type="noConversion"/>
  </si>
  <si>
    <t>T5/T7发泡模具维修</t>
    <phoneticPr fontId="3" type="noConversion"/>
  </si>
  <si>
    <t>2021年9月项目付款计划</t>
    <phoneticPr fontId="3" type="noConversion"/>
  </si>
  <si>
    <t>付款比例</t>
    <phoneticPr fontId="3" type="noConversion"/>
  </si>
  <si>
    <t>结算方式</t>
    <phoneticPr fontId="3" type="noConversion"/>
  </si>
  <si>
    <t>承兑</t>
    <phoneticPr fontId="3" type="noConversion"/>
  </si>
  <si>
    <t>发货款30%+验收款30%</t>
    <phoneticPr fontId="7" type="noConversion"/>
  </si>
  <si>
    <t>8月31日BPM已申请完成，未付</t>
    <phoneticPr fontId="3" type="noConversion"/>
  </si>
  <si>
    <t>电汇，无扣点</t>
    <phoneticPr fontId="3" type="noConversion"/>
  </si>
  <si>
    <t>未验收，未开票，未支付</t>
    <phoneticPr fontId="3" type="noConversion"/>
  </si>
  <si>
    <t>确认是否支付预付款，是否验收</t>
    <phoneticPr fontId="3" type="noConversion"/>
  </si>
  <si>
    <t>CG-20210622-01ZC</t>
    <phoneticPr fontId="3" type="noConversion"/>
  </si>
  <si>
    <t>取消</t>
    <phoneticPr fontId="3" type="noConversion"/>
  </si>
  <si>
    <t>咨询费，需要支付</t>
    <phoneticPr fontId="3" type="noConversion"/>
  </si>
  <si>
    <t>CG-20201021-01ZC</t>
    <phoneticPr fontId="3" type="noConversion"/>
  </si>
  <si>
    <t>CG-20210107-01ZC</t>
    <phoneticPr fontId="3" type="noConversion"/>
  </si>
  <si>
    <t>已付至90%，剩余10%质保未付</t>
    <phoneticPr fontId="3" type="noConversion"/>
  </si>
  <si>
    <t>剩余117472.15未付</t>
    <phoneticPr fontId="3" type="noConversion"/>
  </si>
  <si>
    <t>已付</t>
    <phoneticPr fontId="3" type="noConversion"/>
  </si>
  <si>
    <t>H6冲压模具</t>
    <phoneticPr fontId="3" type="noConversion"/>
  </si>
  <si>
    <t>荣威</t>
    <phoneticPr fontId="3" type="noConversion"/>
  </si>
  <si>
    <t>岳众</t>
    <phoneticPr fontId="3" type="noConversion"/>
  </si>
  <si>
    <t>GHRC-HB-CG-202005002</t>
    <phoneticPr fontId="3" type="noConversion"/>
  </si>
  <si>
    <t>GHRC-HB-CG-202005001</t>
    <phoneticPr fontId="3" type="noConversion"/>
  </si>
  <si>
    <t>发货款30%（预付款未付完）</t>
    <phoneticPr fontId="3" type="noConversion"/>
  </si>
  <si>
    <t>恒伟五金</t>
    <phoneticPr fontId="3" type="noConversion"/>
  </si>
  <si>
    <t>压铸模具</t>
    <phoneticPr fontId="3" type="noConversion"/>
  </si>
  <si>
    <t>CG-20210811-01ZC</t>
    <phoneticPr fontId="3" type="noConversion"/>
  </si>
  <si>
    <t>预付款100%（厂家已开票）</t>
    <phoneticPr fontId="3" type="noConversion"/>
  </si>
  <si>
    <t xml:space="preserve"> MJ-CQ-HBGHRC-181015</t>
    <phoneticPr fontId="3" type="noConversion"/>
  </si>
  <si>
    <t>MJ-CQ-HBGHRC-181210</t>
    <phoneticPr fontId="3" type="noConversion"/>
  </si>
  <si>
    <t>J6F项目发泡模具</t>
    <phoneticPr fontId="3" type="noConversion"/>
  </si>
  <si>
    <t>预付50%+验收50%</t>
    <phoneticPr fontId="3" type="noConversion"/>
  </si>
  <si>
    <t>2019年合同，付款申请已提交，但未支付</t>
    <phoneticPr fontId="3" type="noConversion"/>
  </si>
  <si>
    <t>MJ-CQ-HBGHRC-20032801</t>
    <phoneticPr fontId="3" type="noConversion"/>
  </si>
  <si>
    <t>M4项目发泡模具</t>
    <phoneticPr fontId="3" type="noConversion"/>
  </si>
  <si>
    <t>验收50%</t>
    <phoneticPr fontId="3" type="noConversion"/>
  </si>
  <si>
    <t>付款申请已提交，但未支付</t>
    <phoneticPr fontId="3" type="noConversion"/>
  </si>
  <si>
    <t>虎v项目发泡模具</t>
    <phoneticPr fontId="3" type="noConversion"/>
  </si>
  <si>
    <t>MJ-CQ-HBGHRC-201031</t>
    <phoneticPr fontId="3" type="noConversion"/>
  </si>
  <si>
    <t>CG-20201211-01ZC</t>
    <phoneticPr fontId="3" type="noConversion"/>
  </si>
  <si>
    <t>T5/T7项目发泡模具</t>
    <phoneticPr fontId="3" type="noConversion"/>
  </si>
  <si>
    <t>未开票，未验收</t>
    <phoneticPr fontId="3" type="noConversion"/>
  </si>
  <si>
    <t>CG-20210305-02ZC</t>
    <phoneticPr fontId="3" type="noConversion"/>
  </si>
  <si>
    <t>H4-3.0项目发泡模具</t>
    <phoneticPr fontId="3" type="noConversion"/>
  </si>
  <si>
    <t>统帅项目发泡模具</t>
    <phoneticPr fontId="3" type="noConversion"/>
  </si>
  <si>
    <t xml:space="preserve">	84500.00</t>
    <phoneticPr fontId="3" type="noConversion"/>
  </si>
  <si>
    <t>验收40%</t>
    <phoneticPr fontId="3" type="noConversion"/>
  </si>
  <si>
    <t>CG-20210730-02ZC</t>
    <phoneticPr fontId="3" type="noConversion"/>
  </si>
  <si>
    <t>统帅项目卡板和托架</t>
    <phoneticPr fontId="3" type="noConversion"/>
  </si>
  <si>
    <t>9月预计支付</t>
    <phoneticPr fontId="3" type="noConversion"/>
  </si>
  <si>
    <t>1.有6套模具不合格+1套坐垫翻折限位钣金模具，暂不转移，共计990106+49200元。2.我司已支付合同总价款的30%，即1305150元。3.剩余应支付4350500-1305150-990106-49200=2006044。4.此笔应付发货款，按照剪掉7套模具费用，比例付款的话，本次发货款应付（4350500-990106-49200）*30%=993358.2
5.首付款已经支付了7套模具的30%，将在验收款减掉（990106+49200）*30%=311791.8</t>
    <phoneticPr fontId="3" type="noConversion"/>
  </si>
  <si>
    <t>发货款30%（有6套模有争议、1套模具未做）</t>
    <phoneticPr fontId="3" type="noConversion"/>
  </si>
  <si>
    <t>CG-20210602-01ZC</t>
    <phoneticPr fontId="3" type="noConversion"/>
  </si>
  <si>
    <t>CG-20210901-01ZC</t>
    <phoneticPr fontId="3" type="noConversion"/>
  </si>
  <si>
    <t>合同签订中，预计9月20日完成</t>
    <phoneticPr fontId="3" type="noConversion"/>
  </si>
  <si>
    <t>CG-20201020-02ZC</t>
    <phoneticPr fontId="3" type="noConversion"/>
  </si>
  <si>
    <t>H4-3.0座椅注塑模具1套</t>
    <phoneticPr fontId="3" type="noConversion"/>
  </si>
  <si>
    <t>H4-3.0座椅注塑模具4套</t>
    <phoneticPr fontId="3" type="noConversion"/>
  </si>
  <si>
    <t>CG-20210720-01ZC</t>
    <phoneticPr fontId="3" type="noConversion"/>
  </si>
  <si>
    <t>江阴常青</t>
    <phoneticPr fontId="3" type="noConversion"/>
  </si>
  <si>
    <t>50%预付款</t>
    <phoneticPr fontId="3" type="noConversion"/>
  </si>
  <si>
    <t>BPM付款审批已完成，未支付</t>
    <phoneticPr fontId="3" type="noConversion"/>
  </si>
  <si>
    <t>北京鹏宇兴业</t>
    <phoneticPr fontId="3" type="noConversion"/>
  </si>
  <si>
    <t>现汇（不扣点）</t>
    <phoneticPr fontId="3" type="noConversion"/>
  </si>
  <si>
    <t>未走付款申请</t>
    <phoneticPr fontId="3" type="noConversion"/>
  </si>
  <si>
    <t>CG-20210621-01ZC</t>
    <phoneticPr fontId="3" type="noConversion"/>
  </si>
  <si>
    <t>CG-20210825-01ZC</t>
    <phoneticPr fontId="3" type="noConversion"/>
  </si>
  <si>
    <t>汇铭</t>
    <phoneticPr fontId="3" type="noConversion"/>
  </si>
  <si>
    <t>已提交付款申请，暂未付款</t>
    <phoneticPr fontId="3" type="noConversion"/>
  </si>
  <si>
    <t>已验收，未走付款申请，可放到10月支付</t>
  </si>
  <si>
    <t>8月31日BPM已申请完成，未付</t>
  </si>
  <si>
    <t>验收不合格整改，付款时间延后，未开票，未支付</t>
  </si>
  <si>
    <t>检具已在使用，但北京未提交验收报告。付款计划延后</t>
  </si>
  <si>
    <t>已验收，有整改项，付款计划延后</t>
  </si>
  <si>
    <t>CG-20210730-03ZC</t>
    <phoneticPr fontId="3" type="noConversion"/>
  </si>
  <si>
    <t>统帅项目检具5种</t>
    <phoneticPr fontId="3" type="noConversion"/>
  </si>
  <si>
    <t>未开票，未验收，未走付款申请</t>
    <phoneticPr fontId="3" type="noConversion"/>
  </si>
  <si>
    <t>T5副司机底座焊接总成检具
（GR-T5-CF-006）设变</t>
    <phoneticPr fontId="3" type="noConversion"/>
  </si>
  <si>
    <t>H4座框总成检具（GR-2.0-CF-001）设变</t>
    <phoneticPr fontId="3" type="noConversion"/>
  </si>
  <si>
    <t>CG-20210604-01ZC</t>
    <phoneticPr fontId="3" type="noConversion"/>
  </si>
  <si>
    <t>轻卡气囊项目四管夹</t>
    <phoneticPr fontId="3" type="noConversion"/>
  </si>
  <si>
    <t>H4靠背发泡模具</t>
    <phoneticPr fontId="3" type="noConversion"/>
  </si>
  <si>
    <t>CG-20210601-01ZC</t>
    <phoneticPr fontId="3" type="noConversion"/>
  </si>
  <si>
    <t>2021年5月北京已签批，已拨款至河北，河北未支付（厂家反馈未收到）</t>
    <phoneticPr fontId="3" type="noConversion"/>
  </si>
  <si>
    <t>说明</t>
    <phoneticPr fontId="3" type="noConversion"/>
  </si>
  <si>
    <t>MJ-CQ-HBGHRC-180724</t>
    <phoneticPr fontId="3" type="noConversion"/>
  </si>
  <si>
    <t>B40L中改后排40%、60%座靠模具4副</t>
    <phoneticPr fontId="3" type="noConversion"/>
  </si>
  <si>
    <t>18年合同，已开票，已提付款申请</t>
    <phoneticPr fontId="3" type="noConversion"/>
  </si>
  <si>
    <t>已转西安</t>
    <phoneticPr fontId="3" type="noConversion"/>
  </si>
  <si>
    <t>预付款也未支付，未开票，未验收</t>
    <phoneticPr fontId="3" type="noConversion"/>
  </si>
  <si>
    <t>截至9月2日北京还没给长青数据，长青暂未制作，未验收，未开票，未支付</t>
    <phoneticPr fontId="3" type="noConversion"/>
  </si>
  <si>
    <t>正组织验收</t>
    <phoneticPr fontId="3" type="noConversion"/>
  </si>
  <si>
    <t>轻卡减震及统帅1880项目焊胎</t>
    <phoneticPr fontId="3" type="noConversion"/>
  </si>
  <si>
    <t>电汇扣3%或承兑</t>
    <phoneticPr fontId="3" type="noConversion"/>
  </si>
  <si>
    <t>CG-20211008-01ZC</t>
    <phoneticPr fontId="3" type="noConversion"/>
  </si>
  <si>
    <t>电汇或承兑</t>
    <phoneticPr fontId="3" type="noConversion"/>
  </si>
  <si>
    <t>电汇</t>
    <phoneticPr fontId="3" type="noConversion"/>
  </si>
  <si>
    <t>设变费100%</t>
    <phoneticPr fontId="3" type="noConversion"/>
  </si>
  <si>
    <t>根据洽谈结果，应在10月付，付款审批已完成</t>
    <phoneticPr fontId="3" type="noConversion"/>
  </si>
  <si>
    <t>随GHRC-HB-CG-202005002一同支付</t>
    <phoneticPr fontId="3" type="noConversion"/>
  </si>
  <si>
    <t>到厂试运行验收后支付，看验收结果</t>
    <phoneticPr fontId="3" type="noConversion"/>
  </si>
  <si>
    <t>CG-20211019-01ZC</t>
    <phoneticPr fontId="3" type="noConversion"/>
  </si>
  <si>
    <t>CG-20211018-01ZC</t>
    <phoneticPr fontId="3" type="noConversion"/>
  </si>
  <si>
    <t>H6冲压件设变-靠背骨架侧边板落料新开</t>
    <phoneticPr fontId="3" type="noConversion"/>
  </si>
  <si>
    <t>H6冲压件设变-后罩壳固定钣金模具改造</t>
    <phoneticPr fontId="3" type="noConversion"/>
  </si>
  <si>
    <t>H4-3.0项目SHT0011905靠背骨架侧边板激光切割费用</t>
    <phoneticPr fontId="3" type="noConversion"/>
  </si>
  <si>
    <t>H6减震器上框左右支架落料模具修改</t>
    <phoneticPr fontId="3" type="noConversion"/>
  </si>
  <si>
    <t>CG-20211019-02ZC</t>
    <phoneticPr fontId="3" type="noConversion"/>
  </si>
  <si>
    <t>CG-20211021-01ZC</t>
    <phoneticPr fontId="3" type="noConversion"/>
  </si>
  <si>
    <t>国际铁工</t>
    <phoneticPr fontId="3" type="noConversion"/>
  </si>
  <si>
    <t>上框焊接组件焊胎改造</t>
    <phoneticPr fontId="3" type="noConversion"/>
  </si>
  <si>
    <t>H6项目SHT0010120 座框左侧外边板 和SHT0010124 座框右侧外边板模具改造</t>
    <phoneticPr fontId="3" type="noConversion"/>
  </si>
  <si>
    <t>H6项目SHT0010840 仰角小齿板防护板和SHT0011421 座副司机仰角小齿板防护板</t>
    <phoneticPr fontId="3" type="noConversion"/>
  </si>
  <si>
    <t>电汇扣3%</t>
    <phoneticPr fontId="3" type="noConversion"/>
  </si>
  <si>
    <t>电汇扣5%或承兑</t>
    <phoneticPr fontId="3" type="noConversion"/>
  </si>
  <si>
    <t>H4-3.0项目焊胎改造</t>
    <phoneticPr fontId="3" type="noConversion"/>
  </si>
  <si>
    <t>必须支付，将影响项目进度及后期订单</t>
    <phoneticPr fontId="3" type="noConversion"/>
  </si>
  <si>
    <t>跟随GHRC-HB-CG-202005001合同执行，如H6项目付不了，此项也没有必要本月支付</t>
    <phoneticPr fontId="3" type="noConversion"/>
  </si>
  <si>
    <t>必须支付，影响H6设变进度</t>
    <phoneticPr fontId="3" type="noConversion"/>
  </si>
  <si>
    <t>必须支付，影响T5-1.0机械减震项目进度</t>
    <phoneticPr fontId="3" type="noConversion"/>
  </si>
  <si>
    <t>H6点焊设备工作站</t>
    <phoneticPr fontId="3" type="noConversion"/>
  </si>
  <si>
    <t>苏州安嘉</t>
    <phoneticPr fontId="3" type="noConversion"/>
  </si>
  <si>
    <t>质保金10%</t>
    <phoneticPr fontId="3" type="noConversion"/>
  </si>
  <si>
    <t>发货款30%</t>
    <phoneticPr fontId="3" type="noConversion"/>
  </si>
  <si>
    <t>模具改造完成</t>
    <phoneticPr fontId="3" type="noConversion"/>
  </si>
  <si>
    <t>CG-20211113-02ZC</t>
    <phoneticPr fontId="3" type="noConversion"/>
  </si>
  <si>
    <t xml:space="preserve">CG-20211111-01ZC </t>
    <phoneticPr fontId="3" type="noConversion"/>
  </si>
  <si>
    <t>CG-20211116-01ZC</t>
    <phoneticPr fontId="3" type="noConversion"/>
  </si>
  <si>
    <t>昆山鸿毅达</t>
    <phoneticPr fontId="3" type="noConversion"/>
  </si>
  <si>
    <t>一汽大众后视镜样品费</t>
    <phoneticPr fontId="3" type="noConversion"/>
  </si>
  <si>
    <t>到货款100%</t>
    <phoneticPr fontId="3" type="noConversion"/>
  </si>
  <si>
    <t>CG-20200423-01ZC</t>
    <phoneticPr fontId="3" type="noConversion"/>
  </si>
  <si>
    <t>样品已交</t>
    <phoneticPr fontId="3" type="noConversion"/>
  </si>
  <si>
    <t>必须支付，已2年有余，厂家要求必须本月支付，否则采取申诉手段</t>
    <phoneticPr fontId="3" type="noConversion"/>
  </si>
  <si>
    <t>必须支付，已多次催促，非标设备，厂家均有内置密码，如被厂锁程序的话，设备无法使用</t>
    <phoneticPr fontId="3" type="noConversion"/>
  </si>
  <si>
    <t>CG-20211014-01ZC</t>
    <phoneticPr fontId="3" type="noConversion"/>
  </si>
  <si>
    <t>未支付</t>
    <phoneticPr fontId="3" type="noConversion"/>
  </si>
  <si>
    <t>已支付</t>
    <phoneticPr fontId="3" type="noConversion"/>
  </si>
  <si>
    <t>付款申请审批完成</t>
    <phoneticPr fontId="3" type="noConversion"/>
  </si>
  <si>
    <t>支付必要性说明</t>
    <phoneticPr fontId="3" type="noConversion"/>
  </si>
  <si>
    <t>模具改造完成，待验收</t>
    <phoneticPr fontId="3" type="noConversion"/>
  </si>
  <si>
    <t>2019年8月已将付款申请提交北京财务，至今未付</t>
    <phoneticPr fontId="3" type="noConversion"/>
  </si>
  <si>
    <t>付款审批完成</t>
    <phoneticPr fontId="3" type="noConversion"/>
  </si>
  <si>
    <t>8月31日BPM已申请完成，未付。12月重新向北京提报发货款，已审批完成，但未支付</t>
    <phoneticPr fontId="3" type="noConversion"/>
  </si>
  <si>
    <t>H6左/右侧立板样品</t>
    <phoneticPr fontId="3" type="noConversion"/>
  </si>
  <si>
    <t>样品到货后支付100%货款</t>
    <phoneticPr fontId="3" type="noConversion"/>
  </si>
  <si>
    <t>CG-20211223-01ZC</t>
    <phoneticPr fontId="3" type="noConversion"/>
  </si>
  <si>
    <t>H6左/右侧立板冲压模具改造</t>
    <phoneticPr fontId="3" type="noConversion"/>
  </si>
  <si>
    <t>CG-20210524-01ZC补充协议</t>
    <phoneticPr fontId="3" type="noConversion"/>
  </si>
  <si>
    <t>1.补充协议中取消1付仰角调节机构钣金件1检具，4000元，故本次待验收款应减掉该检具预付款的50%和验收款的40%。
2.质保金应减掉该检具款的10%</t>
    <phoneticPr fontId="3" type="noConversion"/>
  </si>
  <si>
    <t>H6压铸件样品费用</t>
    <phoneticPr fontId="3" type="noConversion"/>
  </si>
  <si>
    <t>无锡汇源</t>
    <phoneticPr fontId="3" type="noConversion"/>
  </si>
  <si>
    <t>属于H6项目样品结算，付款申请中</t>
    <phoneticPr fontId="3" type="noConversion"/>
  </si>
  <si>
    <t>属于激光切割样品费用，预计1月4日到货</t>
    <phoneticPr fontId="3" type="noConversion"/>
  </si>
  <si>
    <t>提交河北财务日期</t>
    <phoneticPr fontId="3" type="noConversion"/>
  </si>
  <si>
    <t>付款申请审批时间</t>
    <phoneticPr fontId="3" type="noConversion"/>
  </si>
  <si>
    <t>2022.1.6</t>
    <phoneticPr fontId="3" type="noConversion"/>
  </si>
  <si>
    <t>2021.11.15</t>
    <phoneticPr fontId="3" type="noConversion"/>
  </si>
  <si>
    <t>由北京支付</t>
    <phoneticPr fontId="3" type="noConversion"/>
  </si>
  <si>
    <t>2022.1.8</t>
    <phoneticPr fontId="3" type="noConversion"/>
  </si>
  <si>
    <t>2022.1.7</t>
    <phoneticPr fontId="3" type="noConversion"/>
  </si>
  <si>
    <t>2021.12.30</t>
    <phoneticPr fontId="3" type="noConversion"/>
  </si>
  <si>
    <t>2021.12.31</t>
    <phoneticPr fontId="3" type="noConversion"/>
  </si>
  <si>
    <t>2021.12.31已付</t>
    <phoneticPr fontId="3" type="noConversion"/>
  </si>
  <si>
    <t>2021年2月项目付款计划</t>
    <phoneticPr fontId="3" type="noConversion"/>
  </si>
  <si>
    <t>1月实际支付情况</t>
    <phoneticPr fontId="3" type="noConversion"/>
  </si>
  <si>
    <t>验收未付</t>
    <phoneticPr fontId="3" type="noConversion"/>
  </si>
  <si>
    <t>付款手续未报批</t>
    <phoneticPr fontId="3" type="noConversion"/>
  </si>
  <si>
    <t>BJGHRC-20220119-01</t>
    <phoneticPr fontId="3" type="noConversion"/>
  </si>
  <si>
    <t>X5000-S手工样品费用</t>
    <phoneticPr fontId="3" type="noConversion"/>
  </si>
  <si>
    <t>伟士通</t>
    <phoneticPr fontId="3" type="noConversion"/>
  </si>
  <si>
    <t>货到票到100%</t>
    <phoneticPr fontId="3" type="noConversion"/>
  </si>
  <si>
    <t>合同签订完成，付款申请中</t>
    <phoneticPr fontId="3" type="noConversion"/>
  </si>
  <si>
    <t>验收完成，付款申请完成</t>
    <phoneticPr fontId="3" type="noConversion"/>
  </si>
  <si>
    <t>模具改造完成，验收完成，付款申请中</t>
    <phoneticPr fontId="3" type="noConversion"/>
  </si>
  <si>
    <t>CG-20210917-01ZC</t>
    <phoneticPr fontId="3" type="noConversion"/>
  </si>
  <si>
    <t>上框总成改造</t>
    <phoneticPr fontId="3" type="noConversion"/>
  </si>
  <si>
    <t>本月预计支付</t>
    <phoneticPr fontId="3" type="noConversion"/>
  </si>
  <si>
    <t>2022.1.27</t>
    <phoneticPr fontId="3" type="noConversion"/>
  </si>
  <si>
    <t>2022.1.26</t>
    <phoneticPr fontId="3" type="noConversion"/>
  </si>
  <si>
    <t>是</t>
    <phoneticPr fontId="3" type="noConversion"/>
  </si>
  <si>
    <t>12月是否支付</t>
    <phoneticPr fontId="3" type="noConversion"/>
  </si>
  <si>
    <t>霸州政锦</t>
    <phoneticPr fontId="3" type="noConversion"/>
  </si>
  <si>
    <t>H6样品</t>
    <phoneticPr fontId="3" type="noConversion"/>
  </si>
  <si>
    <t>票到货到100%</t>
    <phoneticPr fontId="3" type="noConversion"/>
  </si>
  <si>
    <t>截至1月31日前调取的样品</t>
    <phoneticPr fontId="3" type="noConversion"/>
  </si>
  <si>
    <t>轻卡减震样品</t>
    <phoneticPr fontId="3" type="noConversion"/>
  </si>
  <si>
    <t>沧州智凯</t>
    <phoneticPr fontId="3" type="noConversion"/>
  </si>
  <si>
    <t>黄骅创合</t>
    <phoneticPr fontId="3" type="noConversion"/>
  </si>
  <si>
    <t>轻卡减震及奥杰等样品</t>
    <phoneticPr fontId="3" type="noConversion"/>
  </si>
  <si>
    <t>海兴中盛</t>
    <phoneticPr fontId="3" type="noConversion"/>
  </si>
  <si>
    <t>轻卡减震及统帅1880等样品</t>
    <phoneticPr fontId="3" type="noConversion"/>
  </si>
  <si>
    <t>航天宏达</t>
    <phoneticPr fontId="3" type="noConversion"/>
  </si>
  <si>
    <t>河北利达</t>
    <phoneticPr fontId="3" type="noConversion"/>
  </si>
  <si>
    <t>文安恒德</t>
    <phoneticPr fontId="3" type="noConversion"/>
  </si>
  <si>
    <t>含税总金额</t>
    <phoneticPr fontId="3" type="noConversion"/>
  </si>
  <si>
    <t>泊头捷润</t>
    <phoneticPr fontId="3" type="noConversion"/>
  </si>
  <si>
    <t>文安万达</t>
    <phoneticPr fontId="3" type="noConversion"/>
  </si>
  <si>
    <t>黄骅兴岳</t>
    <phoneticPr fontId="3" type="noConversion"/>
  </si>
  <si>
    <t>河北亿泽</t>
    <phoneticPr fontId="3" type="noConversion"/>
  </si>
  <si>
    <t>2月实际支付情况</t>
    <phoneticPr fontId="3" type="noConversion"/>
  </si>
  <si>
    <t>不清楚，暂不列入3月份</t>
    <phoneticPr fontId="3" type="noConversion"/>
  </si>
  <si>
    <t>H6项目SHT0010395副驾安全带固定钣金设变模具改造</t>
    <phoneticPr fontId="3" type="noConversion"/>
  </si>
  <si>
    <t>CG-20220228-01ZC</t>
    <phoneticPr fontId="3" type="noConversion"/>
  </si>
  <si>
    <t>滁州岳众</t>
    <phoneticPr fontId="3" type="noConversion"/>
  </si>
  <si>
    <t>电汇扣5%</t>
    <phoneticPr fontId="3" type="noConversion"/>
  </si>
  <si>
    <t>目前合同签订中</t>
    <phoneticPr fontId="3" type="noConversion"/>
  </si>
  <si>
    <t>SHT0010851支架后板设变模具改造</t>
    <phoneticPr fontId="3" type="noConversion"/>
  </si>
  <si>
    <t>CG-20220213-01ZC</t>
    <phoneticPr fontId="3" type="noConversion"/>
  </si>
  <si>
    <t>H6 座框旋转轴轴套设变模具开发（定义开发冷镦，同时尺寸调整）</t>
    <phoneticPr fontId="3" type="noConversion"/>
  </si>
  <si>
    <t>瑞安精艺</t>
    <phoneticPr fontId="3" type="noConversion"/>
  </si>
  <si>
    <t>预付100%</t>
    <phoneticPr fontId="3" type="noConversion"/>
  </si>
  <si>
    <t>预估价，2022.3.1刚接到设变</t>
    <phoneticPr fontId="3" type="noConversion"/>
  </si>
  <si>
    <t>改造完成、付款申请完成</t>
    <phoneticPr fontId="3" type="noConversion"/>
  </si>
  <si>
    <t>J6F焊胎</t>
    <phoneticPr fontId="3" type="noConversion"/>
  </si>
  <si>
    <t>验收款20%+质保金10%</t>
    <phoneticPr fontId="3" type="noConversion"/>
  </si>
  <si>
    <t>前河北工厂采购遗留欠款（验收付款手续应该已交）</t>
    <phoneticPr fontId="3" type="noConversion"/>
  </si>
  <si>
    <t>前期手工样件费用，预估费用</t>
    <phoneticPr fontId="3" type="noConversion"/>
  </si>
  <si>
    <t>2021年5月项目付款计划</t>
    <phoneticPr fontId="3" type="noConversion"/>
  </si>
  <si>
    <t>4月实际支付</t>
    <phoneticPr fontId="3" type="noConversion"/>
  </si>
  <si>
    <t>完成</t>
    <phoneticPr fontId="3" type="noConversion"/>
  </si>
  <si>
    <t>模具改造完成，待验收，验收单办理中</t>
    <phoneticPr fontId="3" type="noConversion"/>
  </si>
  <si>
    <t>根据洽谈结果</t>
    <phoneticPr fontId="3" type="noConversion"/>
  </si>
  <si>
    <t>根据验收结果，目前尚未验收</t>
    <phoneticPr fontId="3" type="noConversion"/>
  </si>
  <si>
    <t>验收完成，待走付款手续</t>
    <phoneticPr fontId="3" type="noConversion"/>
  </si>
  <si>
    <t>付款手续已走完，但2022.4未付</t>
    <phoneticPr fontId="3" type="noConversion"/>
  </si>
  <si>
    <t>已验收，但荣威未开票，未走付款手续</t>
    <phoneticPr fontId="3" type="noConversion"/>
  </si>
  <si>
    <t>截至1月31日前调取的样品，未支付</t>
    <phoneticPr fontId="3" type="noConversion"/>
  </si>
  <si>
    <t>截至1月31日前调取的样品，手续完成未支付</t>
    <phoneticPr fontId="3" type="noConversion"/>
  </si>
  <si>
    <t>截至1月31日前调取的样品，手续完成，未支付</t>
    <phoneticPr fontId="3" type="noConversion"/>
  </si>
  <si>
    <t>截至1月31日前调取的样品，未走手续</t>
    <phoneticPr fontId="3" type="noConversion"/>
  </si>
  <si>
    <t>未走手续</t>
    <phoneticPr fontId="3" type="noConversion"/>
  </si>
  <si>
    <t>CG-20220327-01ZC</t>
    <phoneticPr fontId="3" type="noConversion"/>
  </si>
  <si>
    <t>预付30%</t>
    <phoneticPr fontId="3" type="noConversion"/>
  </si>
  <si>
    <t>合同完成，</t>
    <phoneticPr fontId="3" type="noConversion"/>
  </si>
  <si>
    <t>完成预付</t>
    <phoneticPr fontId="3" type="noConversion"/>
  </si>
  <si>
    <t>欧马可项目冲压模具</t>
    <phoneticPr fontId="3" type="noConversion"/>
  </si>
  <si>
    <t>30套冲压模具</t>
    <phoneticPr fontId="3" type="noConversion"/>
  </si>
  <si>
    <t>未定厂</t>
    <phoneticPr fontId="3" type="noConversion"/>
  </si>
  <si>
    <t>预付50%</t>
    <phoneticPr fontId="3" type="noConversion"/>
  </si>
  <si>
    <t>新项目报价开发中，按照荣威报价30套模具，共计333万。这是预计费用。按照50%预付，则1666500元</t>
    <phoneticPr fontId="3" type="noConversion"/>
  </si>
  <si>
    <t xml:space="preserve">CG-20220505-01ZC </t>
    <phoneticPr fontId="3" type="noConversion"/>
  </si>
  <si>
    <t>X5000-S焊胎</t>
    <phoneticPr fontId="3" type="noConversion"/>
  </si>
  <si>
    <t>合同签订中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</si>
</sst>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#,##0.00_);[Red]\(#,##0.00\)"/>
    <numFmt numFmtId="177" formatCode="0.00_ "/>
    <numFmt numFmtId="178" formatCode="0_);[Red]\(0\)"/>
    <numFmt numFmtId="179" formatCode="_-* #,##0.00_-;\-* #,##0.00_-;_-* &quot;-&quot;??_-;_-@_-"/>
    <numFmt numFmtId="180" formatCode="0.0000"/>
    <numFmt numFmtId="181" formatCode="#,##0.0000_);[Red]\(#,##0.0000\)"/>
  </numFmts>
  <fonts count="15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2"/>
      <color theme="1"/>
      <name val="微软雅黑"/>
      <family val="2"/>
      <charset val="134"/>
    </font>
    <font>
      <sz val="9"/>
      <name val="等线"/>
      <family val="2"/>
      <charset val="134"/>
      <scheme val="minor"/>
    </font>
    <font>
      <b/>
      <sz val="10"/>
      <color theme="1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9"/>
      <color theme="1"/>
      <name val="微软雅黑"/>
      <family val="2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179" fontId="10" fillId="0" borderId="0">
      <alignment vertical="center"/>
    </xf>
    <xf numFmtId="0" fontId="13" fillId="0" borderId="0"/>
    <xf numFmtId="43" fontId="14" fillId="0" borderId="0" applyFont="0" applyFill="0" applyBorder="0" applyAlignment="0" applyProtection="0">
      <alignment vertical="center"/>
    </xf>
  </cellStyleXfs>
  <cellXfs count="179">
    <xf numFmtId="0" fontId="0" fillId="0" borderId="0" xfId="0">
      <alignment vertical="center"/>
    </xf>
    <xf numFmtId="0" fontId="5" fillId="0" borderId="2" xfId="1" applyFont="1" applyFill="1" applyBorder="1" applyAlignment="1">
      <alignment horizontal="center" vertical="center"/>
    </xf>
    <xf numFmtId="177" fontId="5" fillId="0" borderId="2" xfId="1" applyNumberFormat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left" vertical="center"/>
    </xf>
    <xf numFmtId="0" fontId="11" fillId="0" borderId="2" xfId="1" applyFont="1" applyFill="1" applyBorder="1" applyAlignment="1">
      <alignment horizontal="left" vertical="center"/>
    </xf>
    <xf numFmtId="0" fontId="6" fillId="0" borderId="2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>
      <alignment vertical="center"/>
    </xf>
    <xf numFmtId="176" fontId="5" fillId="0" borderId="2" xfId="1" applyNumberFormat="1" applyFont="1" applyFill="1" applyBorder="1" applyAlignment="1">
      <alignment vertical="center"/>
    </xf>
    <xf numFmtId="176" fontId="5" fillId="0" borderId="2" xfId="5" applyNumberFormat="1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vertical="center"/>
    </xf>
    <xf numFmtId="0" fontId="1" fillId="0" borderId="0" xfId="1" applyFill="1">
      <alignment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2" xfId="1" applyFont="1" applyFill="1" applyBorder="1">
      <alignment vertical="center"/>
    </xf>
    <xf numFmtId="176" fontId="4" fillId="0" borderId="2" xfId="1" applyNumberFormat="1" applyFont="1" applyFill="1" applyBorder="1" applyAlignment="1">
      <alignment horizontal="center" vertical="center" wrapText="1"/>
    </xf>
    <xf numFmtId="176" fontId="4" fillId="0" borderId="2" xfId="1" applyNumberFormat="1" applyFont="1" applyFill="1" applyBorder="1" applyAlignment="1">
      <alignment horizontal="right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176" fontId="12" fillId="0" borderId="2" xfId="5" applyNumberFormat="1" applyFont="1" applyFill="1" applyBorder="1" applyAlignment="1">
      <alignment vertical="center"/>
    </xf>
    <xf numFmtId="177" fontId="5" fillId="0" borderId="2" xfId="1" applyNumberFormat="1" applyFont="1" applyFill="1" applyBorder="1">
      <alignment vertical="center"/>
    </xf>
    <xf numFmtId="0" fontId="6" fillId="0" borderId="2" xfId="1" applyFont="1" applyFill="1" applyBorder="1">
      <alignment vertical="center"/>
    </xf>
    <xf numFmtId="0" fontId="1" fillId="0" borderId="0" xfId="1" applyFill="1" applyBorder="1">
      <alignment vertical="center"/>
    </xf>
    <xf numFmtId="0" fontId="8" fillId="0" borderId="0" xfId="1" applyFont="1" applyFill="1" applyAlignment="1">
      <alignment horizontal="center" vertical="center"/>
    </xf>
    <xf numFmtId="0" fontId="8" fillId="0" borderId="0" xfId="1" applyFont="1" applyFill="1">
      <alignment vertical="center"/>
    </xf>
    <xf numFmtId="176" fontId="8" fillId="0" borderId="0" xfId="1" applyNumberFormat="1" applyFont="1" applyFill="1" applyAlignment="1">
      <alignment horizontal="center" vertical="center"/>
    </xf>
    <xf numFmtId="176" fontId="8" fillId="0" borderId="0" xfId="1" applyNumberFormat="1" applyFont="1" applyFill="1" applyAlignment="1">
      <alignment horizontal="right" vertical="center"/>
    </xf>
    <xf numFmtId="0" fontId="1" fillId="0" borderId="0" xfId="1" applyFill="1" applyAlignment="1">
      <alignment horizontal="center" vertical="center"/>
    </xf>
    <xf numFmtId="176" fontId="1" fillId="0" borderId="0" xfId="1" applyNumberFormat="1" applyFill="1" applyAlignment="1">
      <alignment horizontal="center" vertical="center"/>
    </xf>
    <xf numFmtId="176" fontId="1" fillId="0" borderId="0" xfId="1" applyNumberFormat="1" applyFill="1" applyAlignment="1">
      <alignment horizontal="right" vertical="center"/>
    </xf>
    <xf numFmtId="0" fontId="8" fillId="0" borderId="2" xfId="1" applyFont="1" applyFill="1" applyBorder="1">
      <alignment vertical="center"/>
    </xf>
    <xf numFmtId="0" fontId="1" fillId="0" borderId="2" xfId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left" vertical="center"/>
    </xf>
    <xf numFmtId="176" fontId="5" fillId="2" borderId="2" xfId="5" applyNumberFormat="1" applyFont="1" applyFill="1" applyBorder="1" applyAlignment="1">
      <alignment vertical="center"/>
    </xf>
    <xf numFmtId="177" fontId="5" fillId="2" borderId="2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left" vertical="center" wrapText="1"/>
    </xf>
    <xf numFmtId="0" fontId="11" fillId="2" borderId="0" xfId="1" applyFont="1" applyFill="1" applyBorder="1" applyAlignment="1">
      <alignment horizontal="left" vertical="center"/>
    </xf>
    <xf numFmtId="0" fontId="1" fillId="2" borderId="0" xfId="1" applyFill="1">
      <alignment vertical="center"/>
    </xf>
    <xf numFmtId="0" fontId="5" fillId="3" borderId="2" xfId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left" vertical="center"/>
    </xf>
    <xf numFmtId="0" fontId="5" fillId="3" borderId="2" xfId="1" applyFont="1" applyFill="1" applyBorder="1" applyAlignment="1">
      <alignment horizontal="left" vertical="center"/>
    </xf>
    <xf numFmtId="177" fontId="5" fillId="3" borderId="2" xfId="1" applyNumberFormat="1" applyFont="1" applyFill="1" applyBorder="1" applyAlignment="1">
      <alignment horizontal="center" vertical="center"/>
    </xf>
    <xf numFmtId="0" fontId="11" fillId="3" borderId="0" xfId="1" applyFont="1" applyFill="1" applyBorder="1" applyAlignment="1">
      <alignment horizontal="left" vertical="center"/>
    </xf>
    <xf numFmtId="0" fontId="1" fillId="3" borderId="0" xfId="1" applyFill="1">
      <alignment vertical="center"/>
    </xf>
    <xf numFmtId="0" fontId="11" fillId="2" borderId="2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5" fillId="3" borderId="2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11" fillId="4" borderId="2" xfId="1" applyFont="1" applyFill="1" applyBorder="1" applyAlignment="1">
      <alignment horizontal="left" vertical="center"/>
    </xf>
    <xf numFmtId="0" fontId="5" fillId="4" borderId="2" xfId="1" applyFont="1" applyFill="1" applyBorder="1" applyAlignment="1">
      <alignment horizontal="left" vertical="center"/>
    </xf>
    <xf numFmtId="0" fontId="5" fillId="4" borderId="2" xfId="1" applyFont="1" applyFill="1" applyBorder="1" applyAlignment="1">
      <alignment horizontal="center" vertical="center"/>
    </xf>
    <xf numFmtId="176" fontId="5" fillId="4" borderId="2" xfId="5" applyNumberFormat="1" applyFont="1" applyFill="1" applyBorder="1" applyAlignment="1">
      <alignment vertical="center"/>
    </xf>
    <xf numFmtId="0" fontId="6" fillId="4" borderId="2" xfId="1" applyFont="1" applyFill="1" applyBorder="1" applyAlignment="1">
      <alignment horizontal="center" vertical="center"/>
    </xf>
    <xf numFmtId="177" fontId="5" fillId="4" borderId="2" xfId="1" applyNumberFormat="1" applyFont="1" applyFill="1" applyBorder="1" applyAlignment="1">
      <alignment horizontal="center" vertical="center"/>
    </xf>
    <xf numFmtId="0" fontId="11" fillId="4" borderId="0" xfId="1" applyFont="1" applyFill="1" applyBorder="1" applyAlignment="1">
      <alignment horizontal="left" vertical="center"/>
    </xf>
    <xf numFmtId="0" fontId="1" fillId="4" borderId="0" xfId="1" applyFill="1">
      <alignment vertical="center"/>
    </xf>
    <xf numFmtId="176" fontId="5" fillId="4" borderId="2" xfId="1" applyNumberFormat="1" applyFont="1" applyFill="1" applyBorder="1" applyAlignment="1">
      <alignment vertical="center"/>
    </xf>
    <xf numFmtId="0" fontId="11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176" fontId="12" fillId="4" borderId="2" xfId="5" applyNumberFormat="1" applyFont="1" applyFill="1" applyBorder="1" applyAlignment="1">
      <alignment vertical="center"/>
    </xf>
    <xf numFmtId="176" fontId="5" fillId="4" borderId="2" xfId="0" applyNumberFormat="1" applyFont="1" applyFill="1" applyBorder="1" applyAlignment="1">
      <alignment vertical="center"/>
    </xf>
    <xf numFmtId="177" fontId="5" fillId="3" borderId="2" xfId="1" applyNumberFormat="1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horizontal="left" vertical="center" wrapText="1"/>
    </xf>
    <xf numFmtId="0" fontId="11" fillId="2" borderId="2" xfId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11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5" fillId="0" borderId="2" xfId="1" applyFont="1" applyFill="1" applyBorder="1" applyAlignment="1">
      <alignment horizontal="left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/>
    </xf>
    <xf numFmtId="0" fontId="5" fillId="5" borderId="2" xfId="1" applyFont="1" applyFill="1" applyBorder="1" applyAlignment="1">
      <alignment horizontal="center" vertical="center"/>
    </xf>
    <xf numFmtId="0" fontId="11" fillId="5" borderId="2" xfId="1" applyFont="1" applyFill="1" applyBorder="1" applyAlignment="1">
      <alignment horizontal="left" vertical="center"/>
    </xf>
    <xf numFmtId="0" fontId="5" fillId="5" borderId="2" xfId="1" applyFont="1" applyFill="1" applyBorder="1" applyAlignment="1">
      <alignment horizontal="left" vertical="center"/>
    </xf>
    <xf numFmtId="177" fontId="5" fillId="5" borderId="2" xfId="1" applyNumberFormat="1" applyFont="1" applyFill="1" applyBorder="1" applyAlignment="1">
      <alignment horizontal="center" vertical="center"/>
    </xf>
    <xf numFmtId="0" fontId="11" fillId="5" borderId="2" xfId="1" applyFont="1" applyFill="1" applyBorder="1" applyAlignment="1">
      <alignment horizontal="center" vertical="center"/>
    </xf>
    <xf numFmtId="0" fontId="11" fillId="5" borderId="0" xfId="1" applyFont="1" applyFill="1" applyBorder="1" applyAlignment="1">
      <alignment horizontal="left" vertical="center"/>
    </xf>
    <xf numFmtId="0" fontId="1" fillId="5" borderId="0" xfId="1" applyFill="1">
      <alignment vertical="center"/>
    </xf>
    <xf numFmtId="0" fontId="11" fillId="5" borderId="0" xfId="1" applyFont="1" applyFill="1" applyAlignment="1">
      <alignment horizontal="center" vertical="center"/>
    </xf>
    <xf numFmtId="0" fontId="1" fillId="5" borderId="0" xfId="1" applyFill="1" applyAlignment="1">
      <alignment horizontal="center" vertical="center"/>
    </xf>
    <xf numFmtId="176" fontId="5" fillId="3" borderId="2" xfId="5" applyNumberFormat="1" applyFont="1" applyFill="1" applyBorder="1" applyAlignment="1">
      <alignment horizontal="right" vertical="center"/>
    </xf>
    <xf numFmtId="176" fontId="5" fillId="2" borderId="2" xfId="1" applyNumberFormat="1" applyFont="1" applyFill="1" applyBorder="1" applyAlignment="1">
      <alignment horizontal="right" vertical="center"/>
    </xf>
    <xf numFmtId="176" fontId="5" fillId="3" borderId="2" xfId="1" applyNumberFormat="1" applyFont="1" applyFill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right" vertical="center"/>
    </xf>
    <xf numFmtId="176" fontId="5" fillId="2" borderId="2" xfId="5" applyNumberFormat="1" applyFont="1" applyFill="1" applyBorder="1" applyAlignment="1">
      <alignment horizontal="right" vertical="center"/>
    </xf>
    <xf numFmtId="176" fontId="5" fillId="3" borderId="2" xfId="0" applyNumberFormat="1" applyFont="1" applyFill="1" applyBorder="1" applyAlignment="1">
      <alignment horizontal="right" vertical="center"/>
    </xf>
    <xf numFmtId="176" fontId="5" fillId="5" borderId="2" xfId="0" applyNumberFormat="1" applyFont="1" applyFill="1" applyBorder="1" applyAlignment="1">
      <alignment horizontal="right" vertical="center"/>
    </xf>
    <xf numFmtId="176" fontId="5" fillId="5" borderId="6" xfId="0" applyNumberFormat="1" applyFont="1" applyFill="1" applyBorder="1" applyAlignment="1">
      <alignment horizontal="right" vertical="center"/>
    </xf>
    <xf numFmtId="177" fontId="6" fillId="5" borderId="2" xfId="0" applyNumberFormat="1" applyFont="1" applyFill="1" applyBorder="1" applyAlignment="1">
      <alignment horizontal="right" vertical="center"/>
    </xf>
    <xf numFmtId="176" fontId="5" fillId="0" borderId="2" xfId="0" applyNumberFormat="1" applyFont="1" applyFill="1" applyBorder="1" applyAlignment="1">
      <alignment horizontal="right" vertical="center"/>
    </xf>
    <xf numFmtId="176" fontId="5" fillId="0" borderId="2" xfId="1" applyNumberFormat="1" applyFont="1" applyFill="1" applyBorder="1" applyAlignment="1">
      <alignment horizontal="right" vertical="center"/>
    </xf>
    <xf numFmtId="0" fontId="5" fillId="6" borderId="2" xfId="1" applyFont="1" applyFill="1" applyBorder="1" applyAlignment="1">
      <alignment horizontal="center" vertical="center"/>
    </xf>
    <xf numFmtId="0" fontId="11" fillId="6" borderId="2" xfId="1" applyFont="1" applyFill="1" applyBorder="1" applyAlignment="1">
      <alignment horizontal="left" vertical="center"/>
    </xf>
    <xf numFmtId="0" fontId="5" fillId="6" borderId="2" xfId="1" applyFont="1" applyFill="1" applyBorder="1" applyAlignment="1">
      <alignment horizontal="left" vertical="center"/>
    </xf>
    <xf numFmtId="176" fontId="5" fillId="6" borderId="2" xfId="0" applyNumberFormat="1" applyFont="1" applyFill="1" applyBorder="1" applyAlignment="1">
      <alignment horizontal="right" vertical="center"/>
    </xf>
    <xf numFmtId="177" fontId="5" fillId="6" borderId="2" xfId="1" applyNumberFormat="1" applyFont="1" applyFill="1" applyBorder="1" applyAlignment="1">
      <alignment horizontal="center" vertical="center"/>
    </xf>
    <xf numFmtId="0" fontId="11" fillId="6" borderId="2" xfId="1" applyFont="1" applyFill="1" applyBorder="1" applyAlignment="1">
      <alignment horizontal="center" vertical="center"/>
    </xf>
    <xf numFmtId="0" fontId="11" fillId="6" borderId="0" xfId="1" applyFont="1" applyFill="1" applyBorder="1" applyAlignment="1">
      <alignment horizontal="left" vertical="center"/>
    </xf>
    <xf numFmtId="0" fontId="1" fillId="6" borderId="0" xfId="1" applyFill="1">
      <alignment vertical="center"/>
    </xf>
    <xf numFmtId="177" fontId="5" fillId="0" borderId="2" xfId="1" applyNumberFormat="1" applyFont="1" applyFill="1" applyBorder="1" applyAlignment="1">
      <alignment horizontal="left" vertical="center" wrapText="1"/>
    </xf>
    <xf numFmtId="177" fontId="5" fillId="0" borderId="2" xfId="1" applyNumberFormat="1" applyFont="1" applyFill="1" applyBorder="1" applyAlignment="1">
      <alignment horizontal="left" vertical="center"/>
    </xf>
    <xf numFmtId="176" fontId="5" fillId="0" borderId="2" xfId="5" applyNumberFormat="1" applyFont="1" applyFill="1" applyBorder="1" applyAlignment="1">
      <alignment horizontal="right" vertical="center"/>
    </xf>
    <xf numFmtId="176" fontId="5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right" vertical="center"/>
    </xf>
    <xf numFmtId="0" fontId="1" fillId="0" borderId="0" xfId="1" applyFill="1" applyAlignment="1">
      <alignment horizontal="left" vertical="center"/>
    </xf>
    <xf numFmtId="0" fontId="6" fillId="0" borderId="0" xfId="1" applyFont="1" applyFill="1">
      <alignment vertical="center"/>
    </xf>
    <xf numFmtId="0" fontId="6" fillId="0" borderId="0" xfId="1" applyFont="1" applyFill="1" applyAlignment="1">
      <alignment horizontal="center" vertical="center"/>
    </xf>
    <xf numFmtId="0" fontId="6" fillId="0" borderId="2" xfId="1" applyFont="1" applyFill="1" applyBorder="1" applyAlignment="1">
      <alignment horizontal="left" vertical="center"/>
    </xf>
    <xf numFmtId="0" fontId="6" fillId="0" borderId="2" xfId="1" applyFont="1" applyFill="1" applyBorder="1" applyAlignment="1">
      <alignment horizontal="left" vertical="center" wrapText="1"/>
    </xf>
    <xf numFmtId="0" fontId="5" fillId="0" borderId="2" xfId="1" applyFont="1" applyFill="1" applyBorder="1">
      <alignment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vertical="center"/>
    </xf>
    <xf numFmtId="57" fontId="6" fillId="0" borderId="0" xfId="1" applyNumberFormat="1" applyFont="1" applyFill="1" applyAlignment="1">
      <alignment horizontal="center" vertical="center"/>
    </xf>
    <xf numFmtId="0" fontId="5" fillId="5" borderId="2" xfId="0" applyFont="1" applyFill="1" applyBorder="1" applyAlignment="1">
      <alignment horizontal="left" vertical="center"/>
    </xf>
    <xf numFmtId="176" fontId="5" fillId="5" borderId="2" xfId="5" applyNumberFormat="1" applyFont="1" applyFill="1" applyBorder="1" applyAlignment="1">
      <alignment horizontal="right" vertical="center"/>
    </xf>
    <xf numFmtId="177" fontId="5" fillId="5" borderId="2" xfId="1" applyNumberFormat="1" applyFont="1" applyFill="1" applyBorder="1" applyAlignment="1">
      <alignment horizontal="left" vertical="center"/>
    </xf>
    <xf numFmtId="0" fontId="5" fillId="5" borderId="2" xfId="1" applyFont="1" applyFill="1" applyBorder="1" applyAlignment="1">
      <alignment horizontal="left" vertical="center" wrapText="1"/>
    </xf>
    <xf numFmtId="180" fontId="0" fillId="5" borderId="2" xfId="0" applyNumberFormat="1" applyFill="1" applyBorder="1" applyAlignment="1">
      <alignment horizontal="center" vertical="center"/>
    </xf>
    <xf numFmtId="181" fontId="5" fillId="5" borderId="2" xfId="5" applyNumberFormat="1" applyFont="1" applyFill="1" applyBorder="1" applyAlignment="1">
      <alignment horizontal="right" vertical="center"/>
    </xf>
    <xf numFmtId="181" fontId="5" fillId="0" borderId="2" xfId="5" applyNumberFormat="1" applyFont="1" applyFill="1" applyBorder="1" applyAlignment="1">
      <alignment horizontal="right" vertical="center"/>
    </xf>
    <xf numFmtId="0" fontId="5" fillId="7" borderId="2" xfId="1" applyFont="1" applyFill="1" applyBorder="1" applyAlignment="1">
      <alignment horizontal="center" vertical="center"/>
    </xf>
    <xf numFmtId="0" fontId="5" fillId="7" borderId="2" xfId="1" applyFont="1" applyFill="1" applyBorder="1" applyAlignment="1">
      <alignment horizontal="left" vertical="center"/>
    </xf>
    <xf numFmtId="0" fontId="5" fillId="7" borderId="2" xfId="1" applyFont="1" applyFill="1" applyBorder="1" applyAlignment="1">
      <alignment horizontal="left" vertical="center" wrapText="1"/>
    </xf>
    <xf numFmtId="176" fontId="5" fillId="7" borderId="2" xfId="0" applyNumberFormat="1" applyFont="1" applyFill="1" applyBorder="1" applyAlignment="1">
      <alignment horizontal="right" vertical="center"/>
    </xf>
    <xf numFmtId="177" fontId="5" fillId="7" borderId="2" xfId="1" applyNumberFormat="1" applyFont="1" applyFill="1" applyBorder="1" applyAlignment="1">
      <alignment horizontal="left" vertical="center"/>
    </xf>
    <xf numFmtId="177" fontId="5" fillId="7" borderId="2" xfId="1" applyNumberFormat="1" applyFont="1" applyFill="1" applyBorder="1" applyAlignment="1">
      <alignment horizontal="left" vertical="center" wrapText="1"/>
    </xf>
    <xf numFmtId="0" fontId="6" fillId="7" borderId="2" xfId="1" applyFont="1" applyFill="1" applyBorder="1" applyAlignment="1">
      <alignment horizontal="left" vertical="center"/>
    </xf>
    <xf numFmtId="0" fontId="6" fillId="7" borderId="0" xfId="1" applyFont="1" applyFill="1" applyAlignment="1">
      <alignment horizontal="center" vertical="center"/>
    </xf>
    <xf numFmtId="0" fontId="6" fillId="7" borderId="0" xfId="1" applyFont="1" applyFill="1">
      <alignment vertical="center"/>
    </xf>
    <xf numFmtId="176" fontId="5" fillId="4" borderId="2" xfId="0" applyNumberFormat="1" applyFont="1" applyFill="1" applyBorder="1" applyAlignment="1">
      <alignment horizontal="right" vertical="center"/>
    </xf>
    <xf numFmtId="177" fontId="5" fillId="4" borderId="2" xfId="1" applyNumberFormat="1" applyFont="1" applyFill="1" applyBorder="1" applyAlignment="1">
      <alignment horizontal="left" vertical="center"/>
    </xf>
    <xf numFmtId="177" fontId="5" fillId="4" borderId="2" xfId="1" applyNumberFormat="1" applyFont="1" applyFill="1" applyBorder="1" applyAlignment="1">
      <alignment horizontal="left" vertical="center" wrapText="1"/>
    </xf>
    <xf numFmtId="0" fontId="6" fillId="4" borderId="2" xfId="1" applyFont="1" applyFill="1" applyBorder="1" applyAlignment="1">
      <alignment horizontal="left" vertical="center"/>
    </xf>
    <xf numFmtId="0" fontId="6" fillId="4" borderId="0" xfId="1" applyFont="1" applyFill="1" applyAlignment="1">
      <alignment horizontal="center" vertical="center"/>
    </xf>
    <xf numFmtId="0" fontId="6" fillId="4" borderId="0" xfId="1" applyFont="1" applyFill="1">
      <alignment vertical="center"/>
    </xf>
    <xf numFmtId="0" fontId="6" fillId="7" borderId="2" xfId="1" applyFont="1" applyFill="1" applyBorder="1" applyAlignment="1">
      <alignment horizontal="left" vertical="center" wrapText="1"/>
    </xf>
    <xf numFmtId="176" fontId="5" fillId="4" borderId="2" xfId="0" applyNumberFormat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horizontal="left" vertical="center" wrapText="1"/>
    </xf>
    <xf numFmtId="0" fontId="5" fillId="8" borderId="2" xfId="1" applyFont="1" applyFill="1" applyBorder="1" applyAlignment="1">
      <alignment horizontal="center" vertical="center"/>
    </xf>
    <xf numFmtId="0" fontId="5" fillId="8" borderId="2" xfId="1" applyFont="1" applyFill="1" applyBorder="1" applyAlignment="1">
      <alignment horizontal="left" vertical="center"/>
    </xf>
    <xf numFmtId="176" fontId="5" fillId="8" borderId="2" xfId="1" applyNumberFormat="1" applyFont="1" applyFill="1" applyBorder="1" applyAlignment="1">
      <alignment horizontal="right" vertical="center"/>
    </xf>
    <xf numFmtId="177" fontId="5" fillId="8" borderId="2" xfId="1" applyNumberFormat="1" applyFont="1" applyFill="1" applyBorder="1" applyAlignment="1">
      <alignment horizontal="left" vertical="center"/>
    </xf>
    <xf numFmtId="0" fontId="6" fillId="8" borderId="2" xfId="1" applyFont="1" applyFill="1" applyBorder="1">
      <alignment vertical="center"/>
    </xf>
    <xf numFmtId="0" fontId="6" fillId="8" borderId="0" xfId="1" applyFont="1" applyFill="1" applyAlignment="1">
      <alignment horizontal="center" vertical="center"/>
    </xf>
    <xf numFmtId="176" fontId="5" fillId="8" borderId="2" xfId="0" applyNumberFormat="1" applyFont="1" applyFill="1" applyBorder="1" applyAlignment="1">
      <alignment horizontal="right" vertical="center"/>
    </xf>
    <xf numFmtId="177" fontId="6" fillId="8" borderId="2" xfId="0" applyNumberFormat="1" applyFont="1" applyFill="1" applyBorder="1" applyAlignment="1">
      <alignment horizontal="right" vertical="center"/>
    </xf>
    <xf numFmtId="0" fontId="6" fillId="8" borderId="2" xfId="1" applyFont="1" applyFill="1" applyBorder="1" applyAlignment="1">
      <alignment horizontal="center" vertical="center"/>
    </xf>
    <xf numFmtId="0" fontId="6" fillId="8" borderId="0" xfId="1" applyFont="1" applyFill="1">
      <alignment vertical="center"/>
    </xf>
    <xf numFmtId="176" fontId="5" fillId="7" borderId="2" xfId="1" applyNumberFormat="1" applyFont="1" applyFill="1" applyBorder="1" applyAlignment="1">
      <alignment horizontal="right" vertical="center"/>
    </xf>
    <xf numFmtId="176" fontId="5" fillId="7" borderId="2" xfId="5" applyNumberFormat="1" applyFont="1" applyFill="1" applyBorder="1" applyAlignment="1">
      <alignment horizontal="right" vertical="center"/>
    </xf>
    <xf numFmtId="0" fontId="6" fillId="7" borderId="2" xfId="1" applyFont="1" applyFill="1" applyBorder="1">
      <alignment vertical="center"/>
    </xf>
    <xf numFmtId="0" fontId="5" fillId="9" borderId="2" xfId="1" applyFont="1" applyFill="1" applyBorder="1" applyAlignment="1">
      <alignment horizontal="center" vertical="center"/>
    </xf>
    <xf numFmtId="0" fontId="5" fillId="9" borderId="2" xfId="1" applyFont="1" applyFill="1" applyBorder="1" applyAlignment="1">
      <alignment horizontal="left" vertical="center"/>
    </xf>
    <xf numFmtId="176" fontId="5" fillId="9" borderId="2" xfId="0" applyNumberFormat="1" applyFont="1" applyFill="1" applyBorder="1" applyAlignment="1">
      <alignment horizontal="right" vertical="center"/>
    </xf>
    <xf numFmtId="177" fontId="5" fillId="9" borderId="2" xfId="1" applyNumberFormat="1" applyFont="1" applyFill="1" applyBorder="1" applyAlignment="1">
      <alignment horizontal="left" vertical="center"/>
    </xf>
    <xf numFmtId="0" fontId="6" fillId="9" borderId="2" xfId="1" applyFont="1" applyFill="1" applyBorder="1" applyAlignment="1">
      <alignment horizontal="center" vertical="center"/>
    </xf>
    <xf numFmtId="0" fontId="6" fillId="9" borderId="0" xfId="1" applyFont="1" applyFill="1" applyAlignment="1">
      <alignment horizontal="center" vertical="center"/>
    </xf>
    <xf numFmtId="0" fontId="5" fillId="7" borderId="2" xfId="0" applyFont="1" applyFill="1" applyBorder="1" applyAlignment="1">
      <alignment horizontal="left" vertical="center"/>
    </xf>
    <xf numFmtId="0" fontId="5" fillId="8" borderId="2" xfId="0" applyFont="1" applyFill="1" applyBorder="1" applyAlignment="1">
      <alignment horizontal="left" vertical="center"/>
    </xf>
    <xf numFmtId="176" fontId="5" fillId="8" borderId="2" xfId="5" applyNumberFormat="1" applyFont="1" applyFill="1" applyBorder="1" applyAlignment="1">
      <alignment horizontal="right" vertical="center"/>
    </xf>
    <xf numFmtId="0" fontId="5" fillId="8" borderId="2" xfId="1" applyFont="1" applyFill="1" applyBorder="1" applyAlignment="1">
      <alignment horizontal="left" vertical="center" wrapText="1"/>
    </xf>
    <xf numFmtId="181" fontId="5" fillId="7" borderId="2" xfId="5" applyNumberFormat="1" applyFont="1" applyFill="1" applyBorder="1" applyAlignment="1">
      <alignment horizontal="right" vertical="center"/>
    </xf>
    <xf numFmtId="180" fontId="0" fillId="7" borderId="2" xfId="0" applyNumberFormat="1" applyFill="1" applyBorder="1" applyAlignment="1">
      <alignment horizontal="center" vertical="center"/>
    </xf>
    <xf numFmtId="181" fontId="5" fillId="8" borderId="2" xfId="5" applyNumberFormat="1" applyFont="1" applyFill="1" applyBorder="1" applyAlignment="1">
      <alignment horizontal="right" vertical="center"/>
    </xf>
    <xf numFmtId="180" fontId="0" fillId="4" borderId="2" xfId="0" applyNumberFormat="1" applyFill="1" applyBorder="1" applyAlignment="1">
      <alignment horizontal="center" vertical="center"/>
    </xf>
    <xf numFmtId="176" fontId="5" fillId="4" borderId="2" xfId="5" applyNumberFormat="1" applyFont="1" applyFill="1" applyBorder="1" applyAlignment="1">
      <alignment horizontal="right" vertical="center"/>
    </xf>
    <xf numFmtId="0" fontId="6" fillId="4" borderId="2" xfId="1" applyFont="1" applyFill="1" applyBorder="1">
      <alignment vertical="center"/>
    </xf>
    <xf numFmtId="0" fontId="2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</cellXfs>
  <cellStyles count="6">
    <cellStyle name="Normal_doc1" xfId="4" xr:uid="{359F93AE-B985-4135-8082-53E857E67FCB}"/>
    <cellStyle name="常规" xfId="0" builtinId="0"/>
    <cellStyle name="常规 2 2 5 2 3 3 2 2 2" xfId="3" xr:uid="{94AC6A1E-A785-465F-9517-82AA3A8EF300}"/>
    <cellStyle name="常规 22" xfId="1" xr:uid="{BF842E1C-2C53-4A48-A07F-DA96ACCE4807}"/>
    <cellStyle name="千位分隔" xfId="5" builtinId="3"/>
    <cellStyle name="千位分隔 2 13 2" xfId="2" xr:uid="{D67D9C93-E6E8-4E56-83BA-75D815C3F1D1}"/>
  </cellStyles>
  <dxfs count="7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7B878-E8EE-4A02-A729-C53983D20169}">
  <dimension ref="A1:Q55"/>
  <sheetViews>
    <sheetView zoomScale="70" zoomScaleNormal="70" workbookViewId="0">
      <pane xSplit="5" ySplit="2" topLeftCell="F38" activePane="bottomRight" state="frozen"/>
      <selection pane="topRight" activeCell="F1" sqref="F1"/>
      <selection pane="bottomLeft" activeCell="A3" sqref="A3"/>
      <selection pane="bottomRight" activeCell="C53" sqref="C53"/>
    </sheetView>
  </sheetViews>
  <sheetFormatPr defaultColWidth="9" defaultRowHeight="13.8" x14ac:dyDescent="0.25"/>
  <cols>
    <col min="1" max="1" width="5.21875" style="30" customWidth="1"/>
    <col min="2" max="2" width="27.88671875" style="14" customWidth="1"/>
    <col min="3" max="3" width="40.21875" style="30" customWidth="1"/>
    <col min="4" max="4" width="12.6640625" style="30" customWidth="1"/>
    <col min="5" max="5" width="14.6640625" style="32" customWidth="1"/>
    <col min="6" max="6" width="13.33203125" style="32" customWidth="1"/>
    <col min="7" max="7" width="15.44140625" style="32" customWidth="1"/>
    <col min="8" max="8" width="24.21875" style="14" customWidth="1"/>
    <col min="9" max="9" width="15.5546875" style="30" customWidth="1"/>
    <col min="10" max="10" width="39.44140625" style="30" customWidth="1"/>
    <col min="11" max="11" width="11" style="111" hidden="1" customWidth="1"/>
    <col min="12" max="12" width="20.77734375" style="30" hidden="1" customWidth="1"/>
    <col min="13" max="13" width="22.44140625" style="30" customWidth="1"/>
    <col min="14" max="14" width="21.109375" style="30" customWidth="1"/>
    <col min="15" max="15" width="12.33203125" style="30" hidden="1" customWidth="1"/>
    <col min="16" max="17" width="20.77734375" style="30" customWidth="1"/>
    <col min="18" max="16384" width="9" style="14"/>
  </cols>
  <sheetData>
    <row r="1" spans="1:17" ht="17.399999999999999" x14ac:dyDescent="0.25">
      <c r="A1" s="174" t="s">
        <v>341</v>
      </c>
      <c r="B1" s="174"/>
      <c r="C1" s="174"/>
      <c r="D1" s="174"/>
      <c r="E1" s="174"/>
      <c r="F1" s="174"/>
      <c r="G1" s="174"/>
      <c r="H1" s="174"/>
      <c r="I1" s="174"/>
      <c r="J1" s="35"/>
    </row>
    <row r="2" spans="1:17" x14ac:dyDescent="0.25">
      <c r="A2" s="15" t="s">
        <v>0</v>
      </c>
      <c r="B2" s="16" t="s">
        <v>1</v>
      </c>
      <c r="C2" s="15" t="s">
        <v>2</v>
      </c>
      <c r="D2" s="15" t="s">
        <v>3</v>
      </c>
      <c r="E2" s="17" t="s">
        <v>372</v>
      </c>
      <c r="F2" s="17" t="s">
        <v>5</v>
      </c>
      <c r="G2" s="17" t="s">
        <v>354</v>
      </c>
      <c r="H2" s="19" t="s">
        <v>179</v>
      </c>
      <c r="I2" s="15" t="s">
        <v>180</v>
      </c>
      <c r="J2" s="15" t="s">
        <v>261</v>
      </c>
      <c r="K2" s="34" t="s">
        <v>316</v>
      </c>
      <c r="L2" s="30" t="s">
        <v>342</v>
      </c>
      <c r="M2" s="30" t="s">
        <v>332</v>
      </c>
      <c r="N2" s="30" t="s">
        <v>331</v>
      </c>
      <c r="O2" s="30" t="s">
        <v>358</v>
      </c>
      <c r="P2" s="30" t="s">
        <v>342</v>
      </c>
      <c r="Q2" s="30" t="s">
        <v>377</v>
      </c>
    </row>
    <row r="3" spans="1:17" s="112" customFormat="1" ht="38.4" customHeight="1" x14ac:dyDescent="0.25">
      <c r="A3" s="117">
        <v>1</v>
      </c>
      <c r="B3" s="3" t="s">
        <v>304</v>
      </c>
      <c r="C3" s="3" t="s">
        <v>292</v>
      </c>
      <c r="D3" s="117" t="s">
        <v>239</v>
      </c>
      <c r="E3" s="96">
        <v>8000</v>
      </c>
      <c r="F3" s="96">
        <v>4000</v>
      </c>
      <c r="G3" s="96">
        <v>4000</v>
      </c>
      <c r="H3" s="107" t="s">
        <v>212</v>
      </c>
      <c r="I3" s="1" t="s">
        <v>290</v>
      </c>
      <c r="J3" s="106" t="s">
        <v>390</v>
      </c>
      <c r="K3" s="114"/>
      <c r="L3" s="113" t="s">
        <v>313</v>
      </c>
      <c r="M3" s="113"/>
      <c r="N3" s="113"/>
      <c r="O3" s="113"/>
      <c r="P3" s="113" t="s">
        <v>313</v>
      </c>
      <c r="Q3" s="113" t="s">
        <v>313</v>
      </c>
    </row>
    <row r="4" spans="1:17" s="112" customFormat="1" ht="38.4" customHeight="1" x14ac:dyDescent="0.25">
      <c r="A4" s="117">
        <v>2</v>
      </c>
      <c r="B4" s="3" t="s">
        <v>302</v>
      </c>
      <c r="C4" s="75" t="s">
        <v>289</v>
      </c>
      <c r="D4" s="1" t="s">
        <v>197</v>
      </c>
      <c r="E4" s="96">
        <v>66000</v>
      </c>
      <c r="F4" s="96">
        <v>39600</v>
      </c>
      <c r="G4" s="96">
        <v>19800</v>
      </c>
      <c r="H4" s="107" t="s">
        <v>171</v>
      </c>
      <c r="I4" s="1" t="s">
        <v>291</v>
      </c>
      <c r="J4" s="106" t="s">
        <v>317</v>
      </c>
      <c r="K4" s="114" t="s">
        <v>295</v>
      </c>
      <c r="L4" s="113" t="s">
        <v>313</v>
      </c>
      <c r="M4" s="113"/>
      <c r="N4" s="113"/>
      <c r="O4" s="113"/>
      <c r="P4" s="113" t="s">
        <v>313</v>
      </c>
      <c r="Q4" s="113" t="s">
        <v>313</v>
      </c>
    </row>
    <row r="5" spans="1:17" s="112" customFormat="1" ht="38.4" customHeight="1" x14ac:dyDescent="0.25">
      <c r="A5" s="117">
        <v>3</v>
      </c>
      <c r="B5" s="3" t="s">
        <v>278</v>
      </c>
      <c r="C5" s="3" t="s">
        <v>280</v>
      </c>
      <c r="D5" s="1" t="s">
        <v>196</v>
      </c>
      <c r="E5" s="96">
        <v>45200</v>
      </c>
      <c r="F5" s="96">
        <v>0</v>
      </c>
      <c r="G5" s="96">
        <v>45200</v>
      </c>
      <c r="H5" s="107" t="s">
        <v>165</v>
      </c>
      <c r="I5" s="1" t="s">
        <v>272</v>
      </c>
      <c r="J5" s="106" t="s">
        <v>301</v>
      </c>
      <c r="K5" s="115" t="s">
        <v>294</v>
      </c>
      <c r="L5" s="113" t="s">
        <v>313</v>
      </c>
      <c r="M5" s="113"/>
      <c r="N5" s="113"/>
      <c r="O5" s="113"/>
      <c r="P5" s="113" t="s">
        <v>313</v>
      </c>
      <c r="Q5" s="113" t="s">
        <v>313</v>
      </c>
    </row>
    <row r="6" spans="1:17" s="112" customFormat="1" ht="38.4" customHeight="1" x14ac:dyDescent="0.25">
      <c r="A6" s="117">
        <v>4</v>
      </c>
      <c r="B6" s="3" t="s">
        <v>279</v>
      </c>
      <c r="C6" s="3" t="s">
        <v>281</v>
      </c>
      <c r="D6" s="1" t="s">
        <v>196</v>
      </c>
      <c r="E6" s="96">
        <v>39550</v>
      </c>
      <c r="F6" s="96">
        <v>0</v>
      </c>
      <c r="G6" s="96">
        <v>39550</v>
      </c>
      <c r="H6" s="107" t="s">
        <v>165</v>
      </c>
      <c r="I6" s="1" t="s">
        <v>272</v>
      </c>
      <c r="J6" s="106" t="s">
        <v>301</v>
      </c>
      <c r="K6" s="115" t="s">
        <v>294</v>
      </c>
      <c r="L6" s="113" t="s">
        <v>313</v>
      </c>
      <c r="M6" s="113"/>
      <c r="N6" s="113"/>
      <c r="O6" s="113"/>
      <c r="P6" s="113" t="s">
        <v>313</v>
      </c>
      <c r="Q6" s="113" t="s">
        <v>313</v>
      </c>
    </row>
    <row r="7" spans="1:17" s="112" customFormat="1" ht="38.4" customHeight="1" x14ac:dyDescent="0.25">
      <c r="A7" s="117">
        <v>5</v>
      </c>
      <c r="B7" s="3" t="s">
        <v>284</v>
      </c>
      <c r="C7" s="3" t="s">
        <v>283</v>
      </c>
      <c r="D7" s="1" t="s">
        <v>196</v>
      </c>
      <c r="E7" s="96">
        <v>3390</v>
      </c>
      <c r="F7" s="96">
        <v>0</v>
      </c>
      <c r="G7" s="96">
        <v>3390</v>
      </c>
      <c r="H7" s="107" t="s">
        <v>165</v>
      </c>
      <c r="I7" s="1" t="s">
        <v>273</v>
      </c>
      <c r="J7" s="106" t="s">
        <v>301</v>
      </c>
      <c r="K7" s="115" t="s">
        <v>294</v>
      </c>
      <c r="L7" s="113" t="s">
        <v>313</v>
      </c>
      <c r="M7" s="113"/>
      <c r="N7" s="113"/>
      <c r="O7" s="113"/>
      <c r="P7" s="113" t="s">
        <v>313</v>
      </c>
      <c r="Q7" s="113" t="s">
        <v>313</v>
      </c>
    </row>
    <row r="8" spans="1:17" s="112" customFormat="1" ht="38.4" customHeight="1" x14ac:dyDescent="0.25">
      <c r="A8" s="117">
        <v>6</v>
      </c>
      <c r="B8" s="3" t="s">
        <v>303</v>
      </c>
      <c r="C8" s="75" t="s">
        <v>288</v>
      </c>
      <c r="D8" s="1" t="s">
        <v>196</v>
      </c>
      <c r="E8" s="96">
        <v>4520</v>
      </c>
      <c r="F8" s="96">
        <v>0</v>
      </c>
      <c r="G8" s="96">
        <f>E8-F8</f>
        <v>4520</v>
      </c>
      <c r="H8" s="107" t="s">
        <v>165</v>
      </c>
      <c r="I8" s="1" t="s">
        <v>273</v>
      </c>
      <c r="J8" s="106" t="s">
        <v>301</v>
      </c>
      <c r="K8" s="115" t="s">
        <v>294</v>
      </c>
      <c r="L8" s="113" t="s">
        <v>313</v>
      </c>
      <c r="M8" s="113"/>
      <c r="N8" s="113"/>
      <c r="O8" s="113"/>
      <c r="P8" s="113" t="s">
        <v>313</v>
      </c>
      <c r="Q8" s="113" t="s">
        <v>313</v>
      </c>
    </row>
    <row r="9" spans="1:17" s="112" customFormat="1" ht="38.4" customHeight="1" x14ac:dyDescent="0.25">
      <c r="A9" s="117">
        <v>7</v>
      </c>
      <c r="B9" s="3"/>
      <c r="C9" s="3" t="s">
        <v>306</v>
      </c>
      <c r="D9" s="1" t="s">
        <v>305</v>
      </c>
      <c r="E9" s="96">
        <v>55689.51</v>
      </c>
      <c r="F9" s="96">
        <v>0</v>
      </c>
      <c r="G9" s="96">
        <v>55689.51</v>
      </c>
      <c r="H9" s="107" t="s">
        <v>307</v>
      </c>
      <c r="I9" s="1" t="s">
        <v>273</v>
      </c>
      <c r="J9" s="106" t="s">
        <v>318</v>
      </c>
      <c r="K9" s="114" t="s">
        <v>310</v>
      </c>
      <c r="L9" s="113" t="s">
        <v>313</v>
      </c>
      <c r="M9" s="119">
        <v>43678</v>
      </c>
      <c r="N9" s="113" t="s">
        <v>335</v>
      </c>
      <c r="O9" s="113"/>
      <c r="P9" s="113" t="s">
        <v>313</v>
      </c>
      <c r="Q9" s="113" t="s">
        <v>378</v>
      </c>
    </row>
    <row r="10" spans="1:17" s="112" customFormat="1" ht="38.4" customHeight="1" x14ac:dyDescent="0.25">
      <c r="A10" s="117">
        <v>8</v>
      </c>
      <c r="B10" s="3" t="s">
        <v>308</v>
      </c>
      <c r="C10" s="3" t="s">
        <v>297</v>
      </c>
      <c r="D10" s="1" t="s">
        <v>298</v>
      </c>
      <c r="E10" s="96">
        <v>520000</v>
      </c>
      <c r="F10" s="96">
        <v>468000</v>
      </c>
      <c r="G10" s="96">
        <v>52000</v>
      </c>
      <c r="H10" s="107" t="s">
        <v>299</v>
      </c>
      <c r="I10" s="1" t="s">
        <v>273</v>
      </c>
      <c r="J10" s="106" t="s">
        <v>315</v>
      </c>
      <c r="K10" s="115" t="s">
        <v>311</v>
      </c>
      <c r="L10" s="113" t="s">
        <v>313</v>
      </c>
      <c r="M10" s="113" t="s">
        <v>334</v>
      </c>
      <c r="N10" s="113" t="s">
        <v>333</v>
      </c>
      <c r="O10" s="113" t="s">
        <v>313</v>
      </c>
      <c r="P10" s="113" t="s">
        <v>313</v>
      </c>
      <c r="Q10" s="113" t="s">
        <v>313</v>
      </c>
    </row>
    <row r="11" spans="1:17" s="112" customFormat="1" ht="38.4" customHeight="1" x14ac:dyDescent="0.25">
      <c r="A11" s="117">
        <v>9</v>
      </c>
      <c r="B11" s="3" t="s">
        <v>285</v>
      </c>
      <c r="C11" s="3" t="s">
        <v>287</v>
      </c>
      <c r="D11" s="1" t="s">
        <v>286</v>
      </c>
      <c r="E11" s="96">
        <v>7119</v>
      </c>
      <c r="F11" s="96">
        <v>0</v>
      </c>
      <c r="G11" s="96">
        <v>7119</v>
      </c>
      <c r="H11" s="107" t="s">
        <v>165</v>
      </c>
      <c r="I11" s="1" t="s">
        <v>273</v>
      </c>
      <c r="J11" s="106" t="s">
        <v>351</v>
      </c>
      <c r="K11" s="114" t="s">
        <v>296</v>
      </c>
      <c r="L11" s="113" t="s">
        <v>313</v>
      </c>
      <c r="M11" s="113" t="s">
        <v>355</v>
      </c>
      <c r="N11" s="113"/>
      <c r="O11" s="113"/>
      <c r="P11" s="113" t="s">
        <v>313</v>
      </c>
      <c r="Q11" s="113" t="s">
        <v>314</v>
      </c>
    </row>
    <row r="12" spans="1:17" s="112" customFormat="1" ht="38.4" customHeight="1" x14ac:dyDescent="0.25">
      <c r="A12" s="117">
        <v>10</v>
      </c>
      <c r="B12" s="3" t="s">
        <v>352</v>
      </c>
      <c r="C12" s="3" t="s">
        <v>353</v>
      </c>
      <c r="D12" s="117" t="s">
        <v>286</v>
      </c>
      <c r="E12" s="96">
        <v>61020</v>
      </c>
      <c r="F12" s="96">
        <v>0</v>
      </c>
      <c r="G12" s="96">
        <v>61020</v>
      </c>
      <c r="H12" s="107" t="s">
        <v>165</v>
      </c>
      <c r="I12" s="117" t="s">
        <v>273</v>
      </c>
      <c r="J12" s="106" t="s">
        <v>351</v>
      </c>
      <c r="K12" s="114"/>
      <c r="L12" s="113" t="s">
        <v>313</v>
      </c>
      <c r="M12" s="113" t="s">
        <v>355</v>
      </c>
      <c r="N12" s="113"/>
      <c r="O12" s="113"/>
      <c r="P12" s="113" t="s">
        <v>313</v>
      </c>
      <c r="Q12" s="113" t="s">
        <v>314</v>
      </c>
    </row>
    <row r="13" spans="1:17" s="112" customFormat="1" ht="38.4" customHeight="1" x14ac:dyDescent="0.25">
      <c r="A13" s="117">
        <v>11</v>
      </c>
      <c r="B13" s="3" t="s">
        <v>312</v>
      </c>
      <c r="C13" s="3" t="s">
        <v>195</v>
      </c>
      <c r="D13" s="1" t="s">
        <v>197</v>
      </c>
      <c r="E13" s="96">
        <v>10010</v>
      </c>
      <c r="F13" s="109">
        <v>0</v>
      </c>
      <c r="G13" s="96">
        <v>10010</v>
      </c>
      <c r="H13" s="106" t="s">
        <v>274</v>
      </c>
      <c r="I13" s="1" t="s">
        <v>181</v>
      </c>
      <c r="J13" s="75" t="s">
        <v>276</v>
      </c>
      <c r="K13" s="114" t="s">
        <v>293</v>
      </c>
      <c r="L13" s="113" t="s">
        <v>313</v>
      </c>
      <c r="M13" s="113"/>
      <c r="N13" s="113"/>
      <c r="O13" s="113"/>
      <c r="P13" s="113" t="s">
        <v>313</v>
      </c>
      <c r="Q13" s="113" t="s">
        <v>313</v>
      </c>
    </row>
    <row r="14" spans="1:17" s="112" customFormat="1" ht="38.4" customHeight="1" x14ac:dyDescent="0.25">
      <c r="A14" s="117">
        <v>12</v>
      </c>
      <c r="B14" s="3" t="s">
        <v>198</v>
      </c>
      <c r="C14" s="3" t="s">
        <v>195</v>
      </c>
      <c r="D14" s="117" t="s">
        <v>197</v>
      </c>
      <c r="E14" s="96">
        <v>4350500</v>
      </c>
      <c r="F14" s="96">
        <f>1305150+200000</f>
        <v>1505150</v>
      </c>
      <c r="G14" s="96">
        <v>1085634.18</v>
      </c>
      <c r="H14" s="106" t="s">
        <v>300</v>
      </c>
      <c r="I14" s="117" t="s">
        <v>181</v>
      </c>
      <c r="J14" s="75" t="s">
        <v>275</v>
      </c>
      <c r="K14" s="114" t="s">
        <v>293</v>
      </c>
      <c r="L14" s="113" t="s">
        <v>313</v>
      </c>
      <c r="M14" s="113"/>
      <c r="N14" s="113"/>
      <c r="O14" s="113"/>
      <c r="P14" s="113" t="s">
        <v>313</v>
      </c>
      <c r="Q14" s="113" t="s">
        <v>313</v>
      </c>
    </row>
    <row r="15" spans="1:17" s="113" customFormat="1" ht="38.4" customHeight="1" x14ac:dyDescent="0.25">
      <c r="A15" s="117">
        <v>13</v>
      </c>
      <c r="B15" s="3" t="s">
        <v>199</v>
      </c>
      <c r="C15" s="3" t="s">
        <v>195</v>
      </c>
      <c r="D15" s="117" t="s">
        <v>196</v>
      </c>
      <c r="E15" s="96">
        <v>3446500</v>
      </c>
      <c r="F15" s="96">
        <v>1000000</v>
      </c>
      <c r="G15" s="96">
        <f>1033950+33950</f>
        <v>1067900</v>
      </c>
      <c r="H15" s="106" t="s">
        <v>200</v>
      </c>
      <c r="I15" s="117" t="s">
        <v>181</v>
      </c>
      <c r="J15" s="75" t="s">
        <v>275</v>
      </c>
      <c r="K15" s="114" t="s">
        <v>293</v>
      </c>
      <c r="L15" s="113" t="s">
        <v>313</v>
      </c>
      <c r="P15" s="113" t="s">
        <v>313</v>
      </c>
      <c r="Q15" s="113" t="s">
        <v>313</v>
      </c>
    </row>
    <row r="16" spans="1:17" s="113" customFormat="1" ht="38.4" customHeight="1" x14ac:dyDescent="0.25">
      <c r="A16" s="117">
        <v>14</v>
      </c>
      <c r="B16" s="3" t="s">
        <v>187</v>
      </c>
      <c r="C16" s="3" t="s">
        <v>159</v>
      </c>
      <c r="D16" s="117" t="s">
        <v>160</v>
      </c>
      <c r="E16" s="96">
        <v>45000</v>
      </c>
      <c r="F16" s="97">
        <f>E16*0.6</f>
        <v>27000</v>
      </c>
      <c r="G16" s="108">
        <v>13500</v>
      </c>
      <c r="H16" s="107" t="s">
        <v>171</v>
      </c>
      <c r="I16" s="117" t="s">
        <v>161</v>
      </c>
      <c r="J16" s="75" t="s">
        <v>350</v>
      </c>
      <c r="K16" s="24"/>
      <c r="L16" s="113" t="s">
        <v>357</v>
      </c>
      <c r="M16" s="113" t="s">
        <v>336</v>
      </c>
      <c r="N16" s="113" t="s">
        <v>356</v>
      </c>
      <c r="O16" s="113" t="s">
        <v>313</v>
      </c>
      <c r="P16" s="113" t="s">
        <v>314</v>
      </c>
      <c r="Q16" s="113" t="s">
        <v>314</v>
      </c>
    </row>
    <row r="17" spans="1:17" s="113" customFormat="1" ht="38.4" customHeight="1" x14ac:dyDescent="0.25">
      <c r="A17" s="117">
        <v>15</v>
      </c>
      <c r="B17" s="3" t="s">
        <v>55</v>
      </c>
      <c r="C17" s="3" t="s">
        <v>56</v>
      </c>
      <c r="D17" s="117" t="s">
        <v>57</v>
      </c>
      <c r="E17" s="97">
        <v>72000</v>
      </c>
      <c r="F17" s="97">
        <v>36000</v>
      </c>
      <c r="G17" s="97">
        <f>E17*0.5</f>
        <v>36000</v>
      </c>
      <c r="H17" s="107" t="s">
        <v>105</v>
      </c>
      <c r="I17" s="117" t="s">
        <v>181</v>
      </c>
      <c r="J17" s="3"/>
      <c r="K17" s="24"/>
      <c r="L17" s="113" t="s">
        <v>313</v>
      </c>
      <c r="M17" s="113" t="s">
        <v>338</v>
      </c>
      <c r="P17" s="113" t="s">
        <v>313</v>
      </c>
      <c r="Q17" s="113" t="s">
        <v>313</v>
      </c>
    </row>
    <row r="18" spans="1:17" s="113" customFormat="1" ht="38.4" customHeight="1" x14ac:dyDescent="0.25">
      <c r="A18" s="117">
        <v>16</v>
      </c>
      <c r="B18" s="3" t="s">
        <v>205</v>
      </c>
      <c r="C18" s="3" t="s">
        <v>207</v>
      </c>
      <c r="D18" s="117" t="s">
        <v>91</v>
      </c>
      <c r="E18" s="96">
        <v>105500</v>
      </c>
      <c r="F18" s="96">
        <v>0</v>
      </c>
      <c r="G18" s="96">
        <v>105500</v>
      </c>
      <c r="H18" s="107" t="s">
        <v>208</v>
      </c>
      <c r="I18" s="117" t="s">
        <v>181</v>
      </c>
      <c r="J18" s="3" t="s">
        <v>209</v>
      </c>
      <c r="K18" s="24"/>
      <c r="L18" s="113" t="s">
        <v>313</v>
      </c>
      <c r="P18" s="113" t="s">
        <v>313</v>
      </c>
      <c r="Q18" s="113" t="s">
        <v>313</v>
      </c>
    </row>
    <row r="19" spans="1:17" s="113" customFormat="1" ht="38.4" customHeight="1" x14ac:dyDescent="0.25">
      <c r="A19" s="117">
        <v>17</v>
      </c>
      <c r="B19" s="3" t="s">
        <v>206</v>
      </c>
      <c r="C19" s="3" t="s">
        <v>211</v>
      </c>
      <c r="D19" s="117" t="s">
        <v>91</v>
      </c>
      <c r="E19" s="96">
        <v>168000</v>
      </c>
      <c r="F19" s="96">
        <v>0</v>
      </c>
      <c r="G19" s="96">
        <v>168000</v>
      </c>
      <c r="H19" s="107" t="s">
        <v>208</v>
      </c>
      <c r="I19" s="117" t="s">
        <v>181</v>
      </c>
      <c r="J19" s="3" t="s">
        <v>209</v>
      </c>
      <c r="K19" s="24"/>
      <c r="L19" s="113" t="s">
        <v>313</v>
      </c>
      <c r="P19" s="113" t="s">
        <v>313</v>
      </c>
      <c r="Q19" s="113" t="s">
        <v>313</v>
      </c>
    </row>
    <row r="20" spans="1:17" s="113" customFormat="1" ht="38.4" customHeight="1" x14ac:dyDescent="0.25">
      <c r="A20" s="117">
        <v>18</v>
      </c>
      <c r="B20" s="3" t="s">
        <v>210</v>
      </c>
      <c r="C20" s="3" t="s">
        <v>211</v>
      </c>
      <c r="D20" s="117" t="s">
        <v>91</v>
      </c>
      <c r="E20" s="96">
        <v>54500</v>
      </c>
      <c r="F20" s="110">
        <v>27250</v>
      </c>
      <c r="G20" s="96">
        <f>E20*0.5</f>
        <v>27250</v>
      </c>
      <c r="H20" s="107" t="s">
        <v>212</v>
      </c>
      <c r="I20" s="117" t="s">
        <v>181</v>
      </c>
      <c r="J20" s="3" t="s">
        <v>213</v>
      </c>
      <c r="K20" s="24"/>
      <c r="L20" s="113" t="s">
        <v>313</v>
      </c>
      <c r="P20" s="113" t="s">
        <v>313</v>
      </c>
      <c r="Q20" s="113" t="s">
        <v>313</v>
      </c>
    </row>
    <row r="21" spans="1:17" s="113" customFormat="1" ht="38.4" customHeight="1" x14ac:dyDescent="0.25">
      <c r="A21" s="117">
        <v>19</v>
      </c>
      <c r="B21" s="3" t="s">
        <v>215</v>
      </c>
      <c r="C21" s="3" t="s">
        <v>214</v>
      </c>
      <c r="D21" s="117" t="s">
        <v>91</v>
      </c>
      <c r="E21" s="96">
        <v>135500</v>
      </c>
      <c r="F21" s="96">
        <v>67750</v>
      </c>
      <c r="G21" s="96">
        <v>67750</v>
      </c>
      <c r="H21" s="107" t="s">
        <v>212</v>
      </c>
      <c r="I21" s="117" t="s">
        <v>181</v>
      </c>
      <c r="J21" s="3" t="s">
        <v>213</v>
      </c>
      <c r="K21" s="24"/>
      <c r="L21" s="113" t="s">
        <v>313</v>
      </c>
      <c r="P21" s="113" t="s">
        <v>313</v>
      </c>
      <c r="Q21" s="113" t="s">
        <v>313</v>
      </c>
    </row>
    <row r="22" spans="1:17" s="112" customFormat="1" ht="38.4" customHeight="1" x14ac:dyDescent="0.25">
      <c r="A22" s="117">
        <v>20</v>
      </c>
      <c r="B22" s="3" t="s">
        <v>262</v>
      </c>
      <c r="C22" s="3" t="s">
        <v>263</v>
      </c>
      <c r="D22" s="117" t="s">
        <v>91</v>
      </c>
      <c r="E22" s="96">
        <v>113000</v>
      </c>
      <c r="F22" s="96">
        <v>55500</v>
      </c>
      <c r="G22" s="96">
        <v>57500</v>
      </c>
      <c r="H22" s="107" t="s">
        <v>212</v>
      </c>
      <c r="I22" s="117" t="s">
        <v>181</v>
      </c>
      <c r="J22" s="3" t="s">
        <v>264</v>
      </c>
      <c r="K22" s="5"/>
      <c r="L22" s="113" t="s">
        <v>313</v>
      </c>
      <c r="M22" s="113"/>
      <c r="N22" s="113"/>
      <c r="O22" s="113"/>
      <c r="P22" s="113" t="s">
        <v>313</v>
      </c>
      <c r="Q22" s="113" t="s">
        <v>313</v>
      </c>
    </row>
    <row r="23" spans="1:17" s="113" customFormat="1" ht="38.4" customHeight="1" x14ac:dyDescent="0.25">
      <c r="A23" s="117">
        <v>21</v>
      </c>
      <c r="B23" s="9" t="s">
        <v>74</v>
      </c>
      <c r="C23" s="3" t="s">
        <v>75</v>
      </c>
      <c r="D23" s="117" t="s">
        <v>286</v>
      </c>
      <c r="E23" s="96">
        <v>187000</v>
      </c>
      <c r="F23" s="96">
        <v>56100</v>
      </c>
      <c r="G23" s="96">
        <f>56100*2</f>
        <v>112200</v>
      </c>
      <c r="H23" s="107" t="s">
        <v>182</v>
      </c>
      <c r="I23" s="117" t="s">
        <v>181</v>
      </c>
      <c r="J23" s="106" t="s">
        <v>351</v>
      </c>
      <c r="K23" s="24"/>
      <c r="L23" s="113" t="s">
        <v>313</v>
      </c>
      <c r="M23" s="113" t="s">
        <v>355</v>
      </c>
      <c r="P23" s="113" t="s">
        <v>313</v>
      </c>
      <c r="Q23" s="113" t="s">
        <v>314</v>
      </c>
    </row>
    <row r="24" spans="1:17" s="113" customFormat="1" ht="38.4" customHeight="1" x14ac:dyDescent="0.25">
      <c r="A24" s="117">
        <v>22</v>
      </c>
      <c r="B24" s="3" t="s">
        <v>110</v>
      </c>
      <c r="C24" s="3" t="s">
        <v>50</v>
      </c>
      <c r="D24" s="117" t="s">
        <v>15</v>
      </c>
      <c r="E24" s="96">
        <v>128000</v>
      </c>
      <c r="F24" s="97">
        <v>38400</v>
      </c>
      <c r="G24" s="108">
        <v>76800</v>
      </c>
      <c r="H24" s="107" t="s">
        <v>28</v>
      </c>
      <c r="I24" s="117" t="s">
        <v>181</v>
      </c>
      <c r="J24" s="3" t="s">
        <v>268</v>
      </c>
      <c r="K24" s="24"/>
      <c r="L24" s="113" t="s">
        <v>313</v>
      </c>
      <c r="P24" s="113" t="s">
        <v>313</v>
      </c>
      <c r="Q24" s="113" t="s">
        <v>313</v>
      </c>
    </row>
    <row r="25" spans="1:17" s="113" customFormat="1" ht="38.4" customHeight="1" x14ac:dyDescent="0.25">
      <c r="A25" s="117">
        <v>23</v>
      </c>
      <c r="B25" s="3" t="s">
        <v>271</v>
      </c>
      <c r="C25" s="3" t="s">
        <v>269</v>
      </c>
      <c r="D25" s="117" t="s">
        <v>239</v>
      </c>
      <c r="E25" s="96">
        <v>277000</v>
      </c>
      <c r="F25" s="96">
        <v>83100</v>
      </c>
      <c r="G25" s="96">
        <f>E25*0.6</f>
        <v>166200</v>
      </c>
      <c r="H25" s="107" t="s">
        <v>171</v>
      </c>
      <c r="I25" s="117" t="s">
        <v>270</v>
      </c>
      <c r="J25" s="3" t="s">
        <v>277</v>
      </c>
      <c r="K25" s="5"/>
      <c r="L25" s="113" t="s">
        <v>313</v>
      </c>
      <c r="P25" s="113" t="s">
        <v>313</v>
      </c>
      <c r="Q25" s="113" t="s">
        <v>313</v>
      </c>
    </row>
    <row r="26" spans="1:17" s="113" customFormat="1" ht="38.4" customHeight="1" x14ac:dyDescent="0.25">
      <c r="A26" s="117">
        <v>24</v>
      </c>
      <c r="B26" s="3" t="s">
        <v>251</v>
      </c>
      <c r="C26" s="3" t="s">
        <v>252</v>
      </c>
      <c r="D26" s="117" t="s">
        <v>239</v>
      </c>
      <c r="E26" s="96">
        <v>43500</v>
      </c>
      <c r="F26" s="96">
        <v>26100</v>
      </c>
      <c r="G26" s="96">
        <v>13050</v>
      </c>
      <c r="H26" s="107" t="s">
        <v>171</v>
      </c>
      <c r="I26" s="117" t="s">
        <v>181</v>
      </c>
      <c r="J26" s="3" t="s">
        <v>319</v>
      </c>
      <c r="K26" s="24"/>
      <c r="L26" s="113" t="s">
        <v>314</v>
      </c>
      <c r="M26" s="113" t="s">
        <v>338</v>
      </c>
      <c r="P26" s="113" t="s">
        <v>314</v>
      </c>
      <c r="Q26" s="113" t="s">
        <v>314</v>
      </c>
    </row>
    <row r="27" spans="1:17" s="113" customFormat="1" ht="38.4" customHeight="1" x14ac:dyDescent="0.25">
      <c r="A27" s="117">
        <v>25</v>
      </c>
      <c r="B27" s="3" t="s">
        <v>235</v>
      </c>
      <c r="C27" s="3" t="s">
        <v>258</v>
      </c>
      <c r="D27" s="117" t="s">
        <v>236</v>
      </c>
      <c r="E27" s="96">
        <v>35000</v>
      </c>
      <c r="F27" s="96">
        <v>0</v>
      </c>
      <c r="G27" s="96">
        <v>17500</v>
      </c>
      <c r="H27" s="107" t="s">
        <v>237</v>
      </c>
      <c r="I27" s="117" t="s">
        <v>181</v>
      </c>
      <c r="J27" s="3" t="s">
        <v>238</v>
      </c>
      <c r="K27" s="5"/>
      <c r="L27" s="113" t="s">
        <v>313</v>
      </c>
      <c r="P27" s="113" t="s">
        <v>313</v>
      </c>
      <c r="Q27" s="113" t="s">
        <v>313</v>
      </c>
    </row>
    <row r="28" spans="1:17" s="113" customFormat="1" ht="38.4" customHeight="1" x14ac:dyDescent="0.25">
      <c r="A28" s="117">
        <v>26</v>
      </c>
      <c r="B28" s="3" t="s">
        <v>175</v>
      </c>
      <c r="C28" s="3" t="s">
        <v>50</v>
      </c>
      <c r="D28" s="117" t="s">
        <v>15</v>
      </c>
      <c r="E28" s="108">
        <v>128000</v>
      </c>
      <c r="F28" s="108">
        <v>38400</v>
      </c>
      <c r="G28" s="108">
        <v>76800</v>
      </c>
      <c r="H28" s="107" t="s">
        <v>132</v>
      </c>
      <c r="I28" s="117" t="s">
        <v>181</v>
      </c>
      <c r="J28" s="75" t="s">
        <v>260</v>
      </c>
      <c r="K28" s="24"/>
      <c r="L28" s="113" t="s">
        <v>313</v>
      </c>
      <c r="P28" s="113" t="s">
        <v>313</v>
      </c>
      <c r="Q28" s="113" t="s">
        <v>313</v>
      </c>
    </row>
    <row r="29" spans="1:17" s="113" customFormat="1" ht="38.4" customHeight="1" x14ac:dyDescent="0.25">
      <c r="A29" s="117">
        <v>27</v>
      </c>
      <c r="B29" s="3" t="s">
        <v>51</v>
      </c>
      <c r="C29" s="3" t="s">
        <v>52</v>
      </c>
      <c r="D29" s="117" t="s">
        <v>44</v>
      </c>
      <c r="E29" s="97">
        <v>304880</v>
      </c>
      <c r="F29" s="97">
        <f>E29*0.5</f>
        <v>152440</v>
      </c>
      <c r="G29" s="97">
        <f>E29*0.5</f>
        <v>152440</v>
      </c>
      <c r="H29" s="107" t="s">
        <v>105</v>
      </c>
      <c r="I29" s="117" t="s">
        <v>181</v>
      </c>
      <c r="J29" s="3" t="s">
        <v>245</v>
      </c>
      <c r="K29" s="24"/>
      <c r="L29" s="113" t="s">
        <v>313</v>
      </c>
      <c r="P29" s="113" t="s">
        <v>313</v>
      </c>
      <c r="Q29" s="113" t="s">
        <v>313</v>
      </c>
    </row>
    <row r="30" spans="1:17" s="113" customFormat="1" ht="70.2" customHeight="1" x14ac:dyDescent="0.25">
      <c r="A30" s="117">
        <v>28</v>
      </c>
      <c r="B30" s="9" t="s">
        <v>325</v>
      </c>
      <c r="C30" s="9" t="s">
        <v>141</v>
      </c>
      <c r="D30" s="117" t="s">
        <v>142</v>
      </c>
      <c r="E30" s="108">
        <v>38500</v>
      </c>
      <c r="F30" s="108">
        <v>21250</v>
      </c>
      <c r="G30" s="108">
        <f>42500*0.4-4000*0.9</f>
        <v>13400</v>
      </c>
      <c r="H30" s="107" t="s">
        <v>104</v>
      </c>
      <c r="I30" s="117" t="s">
        <v>181</v>
      </c>
      <c r="J30" s="75" t="s">
        <v>326</v>
      </c>
      <c r="K30" s="24"/>
      <c r="L30" s="113" t="s">
        <v>357</v>
      </c>
      <c r="N30" s="113" t="s">
        <v>356</v>
      </c>
      <c r="O30" s="113" t="s">
        <v>313</v>
      </c>
      <c r="P30" s="113" t="s">
        <v>314</v>
      </c>
      <c r="Q30" s="113" t="s">
        <v>314</v>
      </c>
    </row>
    <row r="31" spans="1:17" s="113" customFormat="1" ht="38.4" customHeight="1" x14ac:dyDescent="0.25">
      <c r="A31" s="117">
        <v>29</v>
      </c>
      <c r="B31" s="9" t="s">
        <v>94</v>
      </c>
      <c r="C31" s="3" t="s">
        <v>95</v>
      </c>
      <c r="D31" s="117" t="s">
        <v>196</v>
      </c>
      <c r="E31" s="108">
        <v>452000</v>
      </c>
      <c r="F31" s="108">
        <v>135600</v>
      </c>
      <c r="G31" s="108">
        <v>271200</v>
      </c>
      <c r="H31" s="107" t="s">
        <v>182</v>
      </c>
      <c r="I31" s="117" t="s">
        <v>181</v>
      </c>
      <c r="J31" s="75" t="s">
        <v>320</v>
      </c>
      <c r="K31" s="24"/>
      <c r="L31" s="113" t="s">
        <v>313</v>
      </c>
      <c r="M31" s="113" t="s">
        <v>338</v>
      </c>
      <c r="P31" s="113" t="s">
        <v>313</v>
      </c>
      <c r="Q31" s="113" t="s">
        <v>313</v>
      </c>
    </row>
    <row r="32" spans="1:17" s="113" customFormat="1" ht="38.4" customHeight="1" x14ac:dyDescent="0.25">
      <c r="A32" s="117">
        <v>30</v>
      </c>
      <c r="B32" s="9" t="s">
        <v>323</v>
      </c>
      <c r="C32" s="3" t="s">
        <v>324</v>
      </c>
      <c r="D32" s="117" t="s">
        <v>196</v>
      </c>
      <c r="E32" s="108">
        <v>72320</v>
      </c>
      <c r="F32" s="108">
        <v>36160</v>
      </c>
      <c r="G32" s="108">
        <v>36160</v>
      </c>
      <c r="H32" s="107" t="s">
        <v>105</v>
      </c>
      <c r="I32" s="117" t="s">
        <v>290</v>
      </c>
      <c r="J32" s="75" t="s">
        <v>344</v>
      </c>
      <c r="K32" s="24"/>
      <c r="L32" s="113" t="s">
        <v>340</v>
      </c>
      <c r="M32" s="113" t="s">
        <v>338</v>
      </c>
      <c r="N32" s="113" t="s">
        <v>339</v>
      </c>
      <c r="O32" s="113" t="s">
        <v>343</v>
      </c>
      <c r="P32" s="113" t="s">
        <v>340</v>
      </c>
      <c r="Q32" s="113" t="s">
        <v>340</v>
      </c>
    </row>
    <row r="33" spans="1:17" s="113" customFormat="1" ht="38.4" customHeight="1" x14ac:dyDescent="0.25">
      <c r="A33" s="117">
        <v>31</v>
      </c>
      <c r="B33" s="3"/>
      <c r="C33" s="75" t="s">
        <v>282</v>
      </c>
      <c r="D33" s="117" t="s">
        <v>196</v>
      </c>
      <c r="E33" s="96">
        <v>5000</v>
      </c>
      <c r="F33" s="96">
        <v>0</v>
      </c>
      <c r="G33" s="96">
        <v>5000</v>
      </c>
      <c r="H33" s="107" t="s">
        <v>165</v>
      </c>
      <c r="I33" s="117" t="s">
        <v>273</v>
      </c>
      <c r="J33" s="106" t="s">
        <v>309</v>
      </c>
      <c r="K33" s="115"/>
      <c r="L33" s="113" t="s">
        <v>313</v>
      </c>
      <c r="P33" s="113" t="s">
        <v>313</v>
      </c>
      <c r="Q33" s="113" t="s">
        <v>313</v>
      </c>
    </row>
    <row r="34" spans="1:17" s="113" customFormat="1" ht="38.4" customHeight="1" x14ac:dyDescent="0.25">
      <c r="A34" s="117">
        <v>32</v>
      </c>
      <c r="B34" s="9"/>
      <c r="C34" s="3" t="s">
        <v>321</v>
      </c>
      <c r="D34" s="117" t="s">
        <v>196</v>
      </c>
      <c r="E34" s="108">
        <f>100*100</f>
        <v>10000</v>
      </c>
      <c r="F34" s="108">
        <v>0</v>
      </c>
      <c r="G34" s="108">
        <v>10000</v>
      </c>
      <c r="H34" s="107" t="s">
        <v>322</v>
      </c>
      <c r="I34" s="117" t="s">
        <v>273</v>
      </c>
      <c r="J34" s="75" t="s">
        <v>330</v>
      </c>
      <c r="K34" s="24"/>
      <c r="L34" s="113" t="s">
        <v>313</v>
      </c>
      <c r="P34" s="113" t="s">
        <v>313</v>
      </c>
      <c r="Q34" s="113" t="s">
        <v>313</v>
      </c>
    </row>
    <row r="35" spans="1:17" s="113" customFormat="1" ht="38.4" customHeight="1" x14ac:dyDescent="0.25">
      <c r="A35" s="117">
        <v>33</v>
      </c>
      <c r="B35" s="9"/>
      <c r="C35" s="3" t="s">
        <v>327</v>
      </c>
      <c r="D35" s="117" t="s">
        <v>328</v>
      </c>
      <c r="E35" s="108">
        <v>3888.61</v>
      </c>
      <c r="F35" s="108">
        <v>0</v>
      </c>
      <c r="G35" s="108">
        <v>3888.61</v>
      </c>
      <c r="H35" s="107" t="s">
        <v>307</v>
      </c>
      <c r="I35" s="117" t="s">
        <v>273</v>
      </c>
      <c r="J35" s="75" t="s">
        <v>329</v>
      </c>
      <c r="K35" s="24"/>
      <c r="L35" s="113" t="s">
        <v>313</v>
      </c>
      <c r="M35" s="113" t="s">
        <v>337</v>
      </c>
      <c r="P35" s="113" t="s">
        <v>313</v>
      </c>
      <c r="Q35" s="113" t="s">
        <v>313</v>
      </c>
    </row>
    <row r="36" spans="1:17" s="113" customFormat="1" ht="38.4" customHeight="1" x14ac:dyDescent="0.25">
      <c r="A36" s="117">
        <v>34</v>
      </c>
      <c r="B36" s="9" t="s">
        <v>345</v>
      </c>
      <c r="C36" s="3" t="s">
        <v>346</v>
      </c>
      <c r="D36" s="117" t="s">
        <v>347</v>
      </c>
      <c r="E36" s="108">
        <v>7910</v>
      </c>
      <c r="F36" s="108">
        <v>0</v>
      </c>
      <c r="G36" s="108">
        <v>7910</v>
      </c>
      <c r="H36" s="107" t="s">
        <v>348</v>
      </c>
      <c r="I36" s="117" t="s">
        <v>272</v>
      </c>
      <c r="J36" s="75" t="s">
        <v>349</v>
      </c>
      <c r="K36" s="24"/>
      <c r="Q36" s="113" t="s">
        <v>313</v>
      </c>
    </row>
    <row r="37" spans="1:17" s="113" customFormat="1" ht="38.4" customHeight="1" x14ac:dyDescent="0.25">
      <c r="A37" s="117">
        <v>35</v>
      </c>
      <c r="B37" s="120"/>
      <c r="C37" s="80" t="s">
        <v>360</v>
      </c>
      <c r="D37" s="78" t="s">
        <v>359</v>
      </c>
      <c r="E37" s="121">
        <v>2783.9999999999995</v>
      </c>
      <c r="F37" s="121">
        <v>0</v>
      </c>
      <c r="G37" s="121">
        <v>2783.9999999999995</v>
      </c>
      <c r="H37" s="122" t="s">
        <v>361</v>
      </c>
      <c r="I37" s="78" t="s">
        <v>273</v>
      </c>
      <c r="J37" s="123" t="s">
        <v>362</v>
      </c>
      <c r="K37" s="24"/>
      <c r="Q37" s="113" t="s">
        <v>313</v>
      </c>
    </row>
    <row r="38" spans="1:17" s="113" customFormat="1" ht="38.4" customHeight="1" x14ac:dyDescent="0.25">
      <c r="A38" s="117">
        <v>36</v>
      </c>
      <c r="B38" s="120"/>
      <c r="C38" s="80" t="s">
        <v>363</v>
      </c>
      <c r="D38" s="78" t="s">
        <v>364</v>
      </c>
      <c r="E38" s="121">
        <v>3983.9090000000001</v>
      </c>
      <c r="F38" s="121">
        <v>0</v>
      </c>
      <c r="G38" s="121">
        <v>3983.9090000000001</v>
      </c>
      <c r="H38" s="122" t="s">
        <v>361</v>
      </c>
      <c r="I38" s="78" t="s">
        <v>273</v>
      </c>
      <c r="J38" s="123" t="s">
        <v>362</v>
      </c>
      <c r="K38" s="24"/>
      <c r="Q38" s="113" t="s">
        <v>313</v>
      </c>
    </row>
    <row r="39" spans="1:17" s="113" customFormat="1" ht="38.4" customHeight="1" x14ac:dyDescent="0.25">
      <c r="A39" s="117">
        <v>37</v>
      </c>
      <c r="B39" s="120"/>
      <c r="C39" s="80" t="s">
        <v>366</v>
      </c>
      <c r="D39" s="78" t="s">
        <v>365</v>
      </c>
      <c r="E39" s="121">
        <v>6279.6246999999994</v>
      </c>
      <c r="F39" s="121">
        <v>0</v>
      </c>
      <c r="G39" s="121">
        <v>6279.6246999999994</v>
      </c>
      <c r="H39" s="122" t="s">
        <v>361</v>
      </c>
      <c r="I39" s="78" t="s">
        <v>273</v>
      </c>
      <c r="J39" s="123" t="s">
        <v>362</v>
      </c>
      <c r="K39" s="24"/>
      <c r="Q39" s="113" t="s">
        <v>313</v>
      </c>
    </row>
    <row r="40" spans="1:17" s="113" customFormat="1" ht="38.4" customHeight="1" x14ac:dyDescent="0.25">
      <c r="A40" s="117">
        <v>38</v>
      </c>
      <c r="B40" s="120"/>
      <c r="C40" s="80" t="s">
        <v>368</v>
      </c>
      <c r="D40" s="78" t="s">
        <v>367</v>
      </c>
      <c r="E40" s="121">
        <v>17011.946599999999</v>
      </c>
      <c r="F40" s="121">
        <v>0</v>
      </c>
      <c r="G40" s="121">
        <v>17011.946599999999</v>
      </c>
      <c r="H40" s="122" t="s">
        <v>361</v>
      </c>
      <c r="I40" s="78" t="s">
        <v>273</v>
      </c>
      <c r="J40" s="123" t="s">
        <v>362</v>
      </c>
      <c r="K40" s="24"/>
      <c r="Q40" s="113" t="s">
        <v>313</v>
      </c>
    </row>
    <row r="41" spans="1:17" s="113" customFormat="1" ht="38.4" customHeight="1" x14ac:dyDescent="0.25">
      <c r="A41" s="117">
        <v>39</v>
      </c>
      <c r="B41" s="120"/>
      <c r="C41" s="80" t="s">
        <v>363</v>
      </c>
      <c r="D41" s="78" t="s">
        <v>369</v>
      </c>
      <c r="E41" s="121">
        <v>22273.994999999999</v>
      </c>
      <c r="F41" s="121">
        <v>0</v>
      </c>
      <c r="G41" s="121">
        <v>22273.994999999999</v>
      </c>
      <c r="H41" s="122" t="s">
        <v>361</v>
      </c>
      <c r="I41" s="78" t="s">
        <v>273</v>
      </c>
      <c r="J41" s="123" t="s">
        <v>362</v>
      </c>
      <c r="K41" s="24"/>
      <c r="Q41" s="113" t="s">
        <v>313</v>
      </c>
    </row>
    <row r="42" spans="1:17" s="113" customFormat="1" ht="38.4" customHeight="1" x14ac:dyDescent="0.25">
      <c r="A42" s="117">
        <v>40</v>
      </c>
      <c r="B42" s="120"/>
      <c r="C42" s="80" t="s">
        <v>363</v>
      </c>
      <c r="D42" s="78" t="s">
        <v>370</v>
      </c>
      <c r="E42" s="124">
        <v>37294.491000000002</v>
      </c>
      <c r="F42" s="121">
        <v>0</v>
      </c>
      <c r="G42" s="124">
        <v>37294.491000000002</v>
      </c>
      <c r="H42" s="122" t="s">
        <v>361</v>
      </c>
      <c r="I42" s="78" t="s">
        <v>273</v>
      </c>
      <c r="J42" s="123" t="s">
        <v>362</v>
      </c>
      <c r="K42" s="24"/>
      <c r="Q42" s="113" t="s">
        <v>313</v>
      </c>
    </row>
    <row r="43" spans="1:17" s="113" customFormat="1" ht="38.4" customHeight="1" x14ac:dyDescent="0.25">
      <c r="A43" s="117">
        <v>41</v>
      </c>
      <c r="B43" s="120"/>
      <c r="C43" s="80" t="s">
        <v>363</v>
      </c>
      <c r="D43" s="78" t="s">
        <v>371</v>
      </c>
      <c r="E43" s="121">
        <v>12506.3202</v>
      </c>
      <c r="F43" s="121">
        <v>0</v>
      </c>
      <c r="G43" s="121">
        <v>12506.3202</v>
      </c>
      <c r="H43" s="122" t="s">
        <v>361</v>
      </c>
      <c r="I43" s="78" t="s">
        <v>273</v>
      </c>
      <c r="J43" s="123" t="s">
        <v>362</v>
      </c>
      <c r="K43" s="24"/>
      <c r="Q43" s="113" t="s">
        <v>313</v>
      </c>
    </row>
    <row r="44" spans="1:17" s="113" customFormat="1" ht="38.4" customHeight="1" x14ac:dyDescent="0.25">
      <c r="A44" s="117">
        <v>42</v>
      </c>
      <c r="B44" s="120"/>
      <c r="C44" s="80" t="s">
        <v>363</v>
      </c>
      <c r="D44" s="78" t="s">
        <v>373</v>
      </c>
      <c r="E44" s="124">
        <v>5771.42</v>
      </c>
      <c r="F44" s="121">
        <v>0</v>
      </c>
      <c r="G44" s="124">
        <v>5771.42</v>
      </c>
      <c r="H44" s="122" t="s">
        <v>361</v>
      </c>
      <c r="I44" s="78" t="s">
        <v>273</v>
      </c>
      <c r="J44" s="123" t="s">
        <v>362</v>
      </c>
      <c r="K44" s="24"/>
      <c r="Q44" s="113" t="s">
        <v>313</v>
      </c>
    </row>
    <row r="45" spans="1:17" s="113" customFormat="1" ht="38.4" customHeight="1" x14ac:dyDescent="0.25">
      <c r="A45" s="117">
        <v>43</v>
      </c>
      <c r="B45" s="120"/>
      <c r="C45" s="80" t="s">
        <v>363</v>
      </c>
      <c r="D45" s="78" t="s">
        <v>374</v>
      </c>
      <c r="E45" s="125">
        <v>14848.199999999999</v>
      </c>
      <c r="F45" s="121">
        <v>0</v>
      </c>
      <c r="G45" s="125">
        <v>14848.199999999999</v>
      </c>
      <c r="H45" s="122" t="s">
        <v>361</v>
      </c>
      <c r="I45" s="78" t="s">
        <v>273</v>
      </c>
      <c r="J45" s="123" t="s">
        <v>362</v>
      </c>
      <c r="K45" s="24"/>
      <c r="Q45" s="113" t="s">
        <v>313</v>
      </c>
    </row>
    <row r="46" spans="1:17" s="113" customFormat="1" ht="38.4" customHeight="1" x14ac:dyDescent="0.25">
      <c r="A46" s="117">
        <v>44</v>
      </c>
      <c r="B46" s="120"/>
      <c r="C46" s="80" t="s">
        <v>363</v>
      </c>
      <c r="D46" s="78" t="s">
        <v>375</v>
      </c>
      <c r="E46" s="125">
        <v>7493.03</v>
      </c>
      <c r="F46" s="121">
        <v>0</v>
      </c>
      <c r="G46" s="125">
        <v>7493.03</v>
      </c>
      <c r="H46" s="122" t="s">
        <v>361</v>
      </c>
      <c r="I46" s="78" t="s">
        <v>273</v>
      </c>
      <c r="J46" s="123" t="s">
        <v>362</v>
      </c>
      <c r="K46" s="24"/>
      <c r="Q46" s="113" t="s">
        <v>313</v>
      </c>
    </row>
    <row r="47" spans="1:17" s="113" customFormat="1" ht="38.4" customHeight="1" x14ac:dyDescent="0.25">
      <c r="A47" s="117">
        <v>45</v>
      </c>
      <c r="B47" s="120"/>
      <c r="C47" s="80" t="s">
        <v>363</v>
      </c>
      <c r="D47" s="78" t="s">
        <v>376</v>
      </c>
      <c r="E47" s="125">
        <v>501.04999994799988</v>
      </c>
      <c r="F47" s="121">
        <v>0</v>
      </c>
      <c r="G47" s="125">
        <v>501.04999994799988</v>
      </c>
      <c r="H47" s="122" t="s">
        <v>361</v>
      </c>
      <c r="I47" s="78" t="s">
        <v>273</v>
      </c>
      <c r="J47" s="123" t="s">
        <v>362</v>
      </c>
      <c r="K47" s="24"/>
      <c r="Q47" s="113" t="s">
        <v>313</v>
      </c>
    </row>
    <row r="48" spans="1:17" s="113" customFormat="1" ht="38.4" customHeight="1" x14ac:dyDescent="0.25">
      <c r="A48" s="117">
        <v>46</v>
      </c>
      <c r="B48" s="120" t="s">
        <v>380</v>
      </c>
      <c r="C48" s="123" t="s">
        <v>379</v>
      </c>
      <c r="D48" s="78" t="s">
        <v>381</v>
      </c>
      <c r="E48" s="125">
        <v>7308</v>
      </c>
      <c r="F48" s="121">
        <v>0</v>
      </c>
      <c r="G48" s="125">
        <v>7308</v>
      </c>
      <c r="H48" s="122" t="s">
        <v>208</v>
      </c>
      <c r="I48" s="78" t="s">
        <v>382</v>
      </c>
      <c r="J48" s="123" t="s">
        <v>383</v>
      </c>
      <c r="K48" s="24"/>
    </row>
    <row r="49" spans="1:17" s="113" customFormat="1" ht="38.4" customHeight="1" x14ac:dyDescent="0.25">
      <c r="A49" s="117">
        <v>47</v>
      </c>
      <c r="B49" s="120" t="s">
        <v>385</v>
      </c>
      <c r="C49" s="80" t="s">
        <v>384</v>
      </c>
      <c r="D49" s="78" t="s">
        <v>381</v>
      </c>
      <c r="E49" s="125">
        <v>2940</v>
      </c>
      <c r="F49" s="121">
        <v>0</v>
      </c>
      <c r="G49" s="125">
        <v>2940</v>
      </c>
      <c r="H49" s="122" t="s">
        <v>208</v>
      </c>
      <c r="I49" s="78" t="s">
        <v>382</v>
      </c>
      <c r="J49" s="123" t="s">
        <v>383</v>
      </c>
      <c r="K49" s="24"/>
    </row>
    <row r="50" spans="1:17" s="113" customFormat="1" ht="38.4" customHeight="1" x14ac:dyDescent="0.25">
      <c r="A50" s="117">
        <v>48</v>
      </c>
      <c r="B50" s="120"/>
      <c r="C50" s="123" t="s">
        <v>386</v>
      </c>
      <c r="D50" s="78" t="s">
        <v>387</v>
      </c>
      <c r="E50" s="125">
        <v>3000</v>
      </c>
      <c r="F50" s="121">
        <v>0</v>
      </c>
      <c r="G50" s="125">
        <v>3000</v>
      </c>
      <c r="H50" s="122" t="s">
        <v>388</v>
      </c>
      <c r="I50" s="78" t="s">
        <v>273</v>
      </c>
      <c r="J50" s="123" t="s">
        <v>389</v>
      </c>
      <c r="K50" s="24"/>
    </row>
    <row r="51" spans="1:17" s="112" customFormat="1" ht="34.799999999999997" customHeight="1" x14ac:dyDescent="0.25">
      <c r="A51" s="1"/>
      <c r="B51" s="118" t="s">
        <v>158</v>
      </c>
      <c r="C51" s="118"/>
      <c r="D51" s="1"/>
      <c r="E51" s="97">
        <f>SUM(E3:E50)</f>
        <v>11147993.106499946</v>
      </c>
      <c r="F51" s="97">
        <f>SUM(F3:F50)</f>
        <v>3817800</v>
      </c>
      <c r="G51" s="97">
        <f>SUM(G3:G50)</f>
        <v>4037877.2864999478</v>
      </c>
      <c r="H51" s="116"/>
      <c r="I51" s="5"/>
      <c r="J51" s="5"/>
      <c r="K51" s="24"/>
      <c r="L51" s="113"/>
      <c r="M51" s="113"/>
      <c r="N51" s="113"/>
      <c r="O51" s="113"/>
      <c r="P51" s="113"/>
      <c r="Q51" s="113"/>
    </row>
    <row r="55" spans="1:17" x14ac:dyDescent="0.25">
      <c r="C55" s="30" t="s">
        <v>76</v>
      </c>
    </row>
  </sheetData>
  <autoFilter ref="A2:O50" xr:uid="{6A87B878-E8EE-4A02-A729-C53983D20169}"/>
  <mergeCells count="1">
    <mergeCell ref="A1:I1"/>
  </mergeCells>
  <phoneticPr fontId="3" type="noConversion"/>
  <conditionalFormatting sqref="B1048571:B1048576">
    <cfRule type="duplicateValues" dxfId="70" priority="47"/>
  </conditionalFormatting>
  <conditionalFormatting sqref="B51:B1048570 B1:B4">
    <cfRule type="duplicateValues" dxfId="69" priority="37"/>
  </conditionalFormatting>
  <conditionalFormatting sqref="B5">
    <cfRule type="duplicateValues" dxfId="68" priority="35"/>
  </conditionalFormatting>
  <conditionalFormatting sqref="B7:B8">
    <cfRule type="duplicateValues" dxfId="67" priority="31"/>
  </conditionalFormatting>
  <conditionalFormatting sqref="B22">
    <cfRule type="duplicateValues" dxfId="66" priority="16"/>
  </conditionalFormatting>
  <conditionalFormatting sqref="B33 B15:B21 B23:B25">
    <cfRule type="duplicateValues" dxfId="65" priority="90"/>
  </conditionalFormatting>
  <conditionalFormatting sqref="B6">
    <cfRule type="duplicateValues" dxfId="64" priority="92"/>
  </conditionalFormatting>
  <conditionalFormatting sqref="B32">
    <cfRule type="duplicateValues" dxfId="63" priority="8"/>
  </conditionalFormatting>
  <conditionalFormatting sqref="B32">
    <cfRule type="duplicateValues" dxfId="62" priority="7"/>
  </conditionalFormatting>
  <conditionalFormatting sqref="B9:B14">
    <cfRule type="duplicateValues" dxfId="61" priority="119"/>
  </conditionalFormatting>
  <conditionalFormatting sqref="B36">
    <cfRule type="duplicateValues" dxfId="60" priority="3"/>
  </conditionalFormatting>
  <conditionalFormatting sqref="B36">
    <cfRule type="duplicateValues" dxfId="59" priority="4"/>
  </conditionalFormatting>
  <conditionalFormatting sqref="B26:B31 B34">
    <cfRule type="duplicateValues" dxfId="58" priority="130"/>
  </conditionalFormatting>
  <conditionalFormatting sqref="B33:B34 B3:B31">
    <cfRule type="duplicateValues" dxfId="57" priority="132"/>
  </conditionalFormatting>
  <conditionalFormatting sqref="B47">
    <cfRule type="duplicateValues" dxfId="56" priority="1"/>
  </conditionalFormatting>
  <conditionalFormatting sqref="B47">
    <cfRule type="duplicateValues" dxfId="55" priority="2"/>
  </conditionalFormatting>
  <conditionalFormatting sqref="B35 B37:B46 B48:B50">
    <cfRule type="duplicateValues" dxfId="54" priority="134"/>
  </conditionalFormatting>
  <conditionalFormatting sqref="B35 B37:B46 B48:B50">
    <cfRule type="duplicateValues" dxfId="53" priority="137"/>
  </conditionalFormatting>
  <pageMargins left="0.51181102362204722" right="0.51181102362204722" top="0.74803149606299213" bottom="0.74803149606299213" header="0.31496062992125984" footer="0.31496062992125984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88812-9712-4E32-BD18-1348D0108C39}">
  <dimension ref="A1:R49"/>
  <sheetViews>
    <sheetView zoomScale="70" zoomScaleNormal="70" workbookViewId="0">
      <pane xSplit="5" ySplit="2" topLeftCell="G33" activePane="bottomRight" state="frozen"/>
      <selection pane="topRight" activeCell="F1" sqref="F1"/>
      <selection pane="bottomLeft" activeCell="A3" sqref="A3"/>
      <selection pane="bottomRight" activeCell="M45" sqref="M45"/>
    </sheetView>
  </sheetViews>
  <sheetFormatPr defaultColWidth="9" defaultRowHeight="13.8" x14ac:dyDescent="0.25"/>
  <cols>
    <col min="1" max="1" width="5.21875" style="30" customWidth="1"/>
    <col min="2" max="2" width="27.88671875" style="14" customWidth="1"/>
    <col min="3" max="3" width="40.21875" style="30" customWidth="1"/>
    <col min="4" max="4" width="12.6640625" style="30" customWidth="1"/>
    <col min="5" max="5" width="14.6640625" style="32" customWidth="1"/>
    <col min="6" max="6" width="13.33203125" style="32" customWidth="1"/>
    <col min="7" max="7" width="15.44140625" style="32" customWidth="1"/>
    <col min="8" max="8" width="24.21875" style="14" customWidth="1"/>
    <col min="9" max="9" width="15.5546875" style="30" customWidth="1"/>
    <col min="10" max="10" width="39.44140625" style="30" customWidth="1"/>
    <col min="11" max="11" width="11" style="111" hidden="1" customWidth="1"/>
    <col min="12" max="12" width="20.77734375" style="30" hidden="1" customWidth="1"/>
    <col min="13" max="13" width="22.44140625" style="30" customWidth="1"/>
    <col min="14" max="14" width="21.109375" style="30" customWidth="1"/>
    <col min="15" max="15" width="12.33203125" style="30" hidden="1" customWidth="1"/>
    <col min="16" max="17" width="20.77734375" style="30" customWidth="1"/>
    <col min="18" max="18" width="12.6640625" style="14" customWidth="1"/>
    <col min="19" max="16384" width="9" style="14"/>
  </cols>
  <sheetData>
    <row r="1" spans="1:18" ht="17.399999999999999" x14ac:dyDescent="0.25">
      <c r="A1" s="174" t="s">
        <v>395</v>
      </c>
      <c r="B1" s="174"/>
      <c r="C1" s="174"/>
      <c r="D1" s="174"/>
      <c r="E1" s="174"/>
      <c r="F1" s="174"/>
      <c r="G1" s="174"/>
      <c r="H1" s="174"/>
      <c r="I1" s="174"/>
      <c r="J1" s="35"/>
    </row>
    <row r="2" spans="1:18" x14ac:dyDescent="0.25">
      <c r="A2" s="15" t="s">
        <v>0</v>
      </c>
      <c r="B2" s="16" t="s">
        <v>1</v>
      </c>
      <c r="C2" s="15" t="s">
        <v>2</v>
      </c>
      <c r="D2" s="15" t="s">
        <v>3</v>
      </c>
      <c r="E2" s="17" t="s">
        <v>372</v>
      </c>
      <c r="F2" s="17" t="s">
        <v>5</v>
      </c>
      <c r="G2" s="17" t="s">
        <v>354</v>
      </c>
      <c r="H2" s="19" t="s">
        <v>179</v>
      </c>
      <c r="I2" s="15" t="s">
        <v>180</v>
      </c>
      <c r="J2" s="15" t="s">
        <v>261</v>
      </c>
      <c r="K2" s="34" t="s">
        <v>316</v>
      </c>
      <c r="L2" s="30" t="s">
        <v>342</v>
      </c>
      <c r="M2" s="30" t="s">
        <v>332</v>
      </c>
      <c r="N2" s="30" t="s">
        <v>331</v>
      </c>
      <c r="O2" s="30" t="s">
        <v>358</v>
      </c>
      <c r="P2" s="30" t="s">
        <v>342</v>
      </c>
      <c r="Q2" s="30" t="s">
        <v>377</v>
      </c>
      <c r="R2" s="14" t="s">
        <v>396</v>
      </c>
    </row>
    <row r="3" spans="1:18" s="141" customFormat="1" ht="38.4" customHeight="1" x14ac:dyDescent="0.25">
      <c r="A3" s="56">
        <v>1</v>
      </c>
      <c r="B3" s="55" t="s">
        <v>304</v>
      </c>
      <c r="C3" s="55" t="s">
        <v>292</v>
      </c>
      <c r="D3" s="56" t="s">
        <v>239</v>
      </c>
      <c r="E3" s="136">
        <v>8000</v>
      </c>
      <c r="F3" s="136">
        <v>4000</v>
      </c>
      <c r="G3" s="136">
        <v>4000</v>
      </c>
      <c r="H3" s="137" t="s">
        <v>212</v>
      </c>
      <c r="I3" s="56" t="s">
        <v>290</v>
      </c>
      <c r="J3" s="138" t="s">
        <v>390</v>
      </c>
      <c r="K3" s="139"/>
      <c r="L3" s="140" t="s">
        <v>313</v>
      </c>
      <c r="M3" s="140"/>
      <c r="N3" s="140"/>
      <c r="O3" s="140"/>
      <c r="P3" s="140" t="s">
        <v>313</v>
      </c>
      <c r="Q3" s="140" t="s">
        <v>313</v>
      </c>
      <c r="R3" s="141" t="s">
        <v>397</v>
      </c>
    </row>
    <row r="4" spans="1:18" s="135" customFormat="1" ht="38.4" customHeight="1" x14ac:dyDescent="0.25">
      <c r="A4" s="127">
        <v>2</v>
      </c>
      <c r="B4" s="128" t="s">
        <v>302</v>
      </c>
      <c r="C4" s="129" t="s">
        <v>289</v>
      </c>
      <c r="D4" s="127" t="s">
        <v>197</v>
      </c>
      <c r="E4" s="130">
        <v>66000</v>
      </c>
      <c r="F4" s="130">
        <v>39600</v>
      </c>
      <c r="G4" s="130">
        <v>19800</v>
      </c>
      <c r="H4" s="131" t="s">
        <v>171</v>
      </c>
      <c r="I4" s="127" t="s">
        <v>291</v>
      </c>
      <c r="J4" s="132" t="s">
        <v>398</v>
      </c>
      <c r="K4" s="133" t="s">
        <v>295</v>
      </c>
      <c r="L4" s="134" t="s">
        <v>313</v>
      </c>
      <c r="M4" s="134"/>
      <c r="N4" s="134"/>
      <c r="O4" s="134"/>
      <c r="P4" s="134" t="s">
        <v>313</v>
      </c>
      <c r="Q4" s="134" t="s">
        <v>313</v>
      </c>
    </row>
    <row r="5" spans="1:18" s="135" customFormat="1" ht="38.4" customHeight="1" x14ac:dyDescent="0.25">
      <c r="A5" s="127">
        <v>3</v>
      </c>
      <c r="B5" s="128" t="s">
        <v>278</v>
      </c>
      <c r="C5" s="128" t="s">
        <v>280</v>
      </c>
      <c r="D5" s="127" t="s">
        <v>196</v>
      </c>
      <c r="E5" s="130">
        <v>45200</v>
      </c>
      <c r="F5" s="130">
        <v>0</v>
      </c>
      <c r="G5" s="130">
        <v>45200</v>
      </c>
      <c r="H5" s="131" t="s">
        <v>165</v>
      </c>
      <c r="I5" s="127" t="s">
        <v>272</v>
      </c>
      <c r="J5" s="132" t="s">
        <v>398</v>
      </c>
      <c r="K5" s="142" t="s">
        <v>294</v>
      </c>
      <c r="L5" s="134" t="s">
        <v>313</v>
      </c>
      <c r="M5" s="134"/>
      <c r="N5" s="134"/>
      <c r="O5" s="134"/>
      <c r="P5" s="134" t="s">
        <v>313</v>
      </c>
      <c r="Q5" s="134" t="s">
        <v>313</v>
      </c>
    </row>
    <row r="6" spans="1:18" s="135" customFormat="1" ht="38.4" customHeight="1" x14ac:dyDescent="0.25">
      <c r="A6" s="127">
        <v>4</v>
      </c>
      <c r="B6" s="128" t="s">
        <v>279</v>
      </c>
      <c r="C6" s="128" t="s">
        <v>281</v>
      </c>
      <c r="D6" s="127" t="s">
        <v>196</v>
      </c>
      <c r="E6" s="130">
        <v>39550</v>
      </c>
      <c r="F6" s="130">
        <v>0</v>
      </c>
      <c r="G6" s="130">
        <v>39550</v>
      </c>
      <c r="H6" s="131" t="s">
        <v>165</v>
      </c>
      <c r="I6" s="127" t="s">
        <v>272</v>
      </c>
      <c r="J6" s="132" t="s">
        <v>398</v>
      </c>
      <c r="K6" s="142" t="s">
        <v>294</v>
      </c>
      <c r="L6" s="134" t="s">
        <v>313</v>
      </c>
      <c r="M6" s="134"/>
      <c r="N6" s="134"/>
      <c r="O6" s="134"/>
      <c r="P6" s="134" t="s">
        <v>313</v>
      </c>
      <c r="Q6" s="134" t="s">
        <v>313</v>
      </c>
    </row>
    <row r="7" spans="1:18" s="135" customFormat="1" ht="38.4" customHeight="1" x14ac:dyDescent="0.25">
      <c r="A7" s="127">
        <v>5</v>
      </c>
      <c r="B7" s="128" t="s">
        <v>284</v>
      </c>
      <c r="C7" s="128" t="s">
        <v>283</v>
      </c>
      <c r="D7" s="127" t="s">
        <v>196</v>
      </c>
      <c r="E7" s="130">
        <v>3390</v>
      </c>
      <c r="F7" s="130">
        <v>0</v>
      </c>
      <c r="G7" s="130">
        <v>3390</v>
      </c>
      <c r="H7" s="131" t="s">
        <v>165</v>
      </c>
      <c r="I7" s="127" t="s">
        <v>273</v>
      </c>
      <c r="J7" s="132" t="s">
        <v>398</v>
      </c>
      <c r="K7" s="142" t="s">
        <v>294</v>
      </c>
      <c r="L7" s="134" t="s">
        <v>313</v>
      </c>
      <c r="M7" s="134"/>
      <c r="N7" s="134"/>
      <c r="O7" s="134"/>
      <c r="P7" s="134" t="s">
        <v>313</v>
      </c>
      <c r="Q7" s="134" t="s">
        <v>313</v>
      </c>
    </row>
    <row r="8" spans="1:18" s="135" customFormat="1" ht="38.4" customHeight="1" x14ac:dyDescent="0.25">
      <c r="A8" s="127">
        <v>6</v>
      </c>
      <c r="B8" s="128" t="s">
        <v>303</v>
      </c>
      <c r="C8" s="129" t="s">
        <v>288</v>
      </c>
      <c r="D8" s="127" t="s">
        <v>196</v>
      </c>
      <c r="E8" s="130">
        <v>4520</v>
      </c>
      <c r="F8" s="130">
        <v>0</v>
      </c>
      <c r="G8" s="130">
        <f>E8-F8</f>
        <v>4520</v>
      </c>
      <c r="H8" s="131" t="s">
        <v>165</v>
      </c>
      <c r="I8" s="127" t="s">
        <v>273</v>
      </c>
      <c r="J8" s="132" t="s">
        <v>398</v>
      </c>
      <c r="K8" s="142" t="s">
        <v>294</v>
      </c>
      <c r="L8" s="134" t="s">
        <v>313</v>
      </c>
      <c r="M8" s="134"/>
      <c r="N8" s="134"/>
      <c r="O8" s="134"/>
      <c r="P8" s="134" t="s">
        <v>313</v>
      </c>
      <c r="Q8" s="134" t="s">
        <v>313</v>
      </c>
    </row>
    <row r="9" spans="1:18" s="135" customFormat="1" ht="38.4" customHeight="1" x14ac:dyDescent="0.25">
      <c r="A9" s="127">
        <v>7</v>
      </c>
      <c r="B9" s="128" t="s">
        <v>308</v>
      </c>
      <c r="C9" s="128" t="s">
        <v>297</v>
      </c>
      <c r="D9" s="127" t="s">
        <v>298</v>
      </c>
      <c r="E9" s="130">
        <v>520000</v>
      </c>
      <c r="F9" s="130">
        <v>468000</v>
      </c>
      <c r="G9" s="130">
        <v>52000</v>
      </c>
      <c r="H9" s="131" t="s">
        <v>299</v>
      </c>
      <c r="I9" s="127" t="s">
        <v>273</v>
      </c>
      <c r="J9" s="132" t="s">
        <v>315</v>
      </c>
      <c r="K9" s="142" t="s">
        <v>311</v>
      </c>
      <c r="L9" s="134" t="s">
        <v>313</v>
      </c>
      <c r="M9" s="134" t="s">
        <v>334</v>
      </c>
      <c r="N9" s="134" t="s">
        <v>333</v>
      </c>
      <c r="O9" s="134" t="s">
        <v>313</v>
      </c>
      <c r="P9" s="134" t="s">
        <v>313</v>
      </c>
      <c r="Q9" s="134" t="s">
        <v>313</v>
      </c>
    </row>
    <row r="10" spans="1:18" s="141" customFormat="1" ht="38.4" customHeight="1" x14ac:dyDescent="0.25">
      <c r="A10" s="56">
        <v>8</v>
      </c>
      <c r="B10" s="55" t="s">
        <v>312</v>
      </c>
      <c r="C10" s="55" t="s">
        <v>195</v>
      </c>
      <c r="D10" s="56" t="s">
        <v>197</v>
      </c>
      <c r="E10" s="136">
        <v>10010</v>
      </c>
      <c r="F10" s="143">
        <v>0</v>
      </c>
      <c r="G10" s="136">
        <v>10010</v>
      </c>
      <c r="H10" s="138" t="s">
        <v>274</v>
      </c>
      <c r="I10" s="56" t="s">
        <v>181</v>
      </c>
      <c r="J10" s="144" t="s">
        <v>276</v>
      </c>
      <c r="K10" s="139" t="s">
        <v>293</v>
      </c>
      <c r="L10" s="140" t="s">
        <v>313</v>
      </c>
      <c r="M10" s="140"/>
      <c r="N10" s="140"/>
      <c r="O10" s="140"/>
      <c r="P10" s="140" t="s">
        <v>313</v>
      </c>
      <c r="Q10" s="140" t="s">
        <v>313</v>
      </c>
      <c r="R10" s="141" t="s">
        <v>397</v>
      </c>
    </row>
    <row r="11" spans="1:18" s="135" customFormat="1" ht="38.4" customHeight="1" x14ac:dyDescent="0.25">
      <c r="A11" s="127">
        <v>9</v>
      </c>
      <c r="B11" s="128" t="s">
        <v>198</v>
      </c>
      <c r="C11" s="128" t="s">
        <v>195</v>
      </c>
      <c r="D11" s="127" t="s">
        <v>197</v>
      </c>
      <c r="E11" s="130">
        <v>4294904</v>
      </c>
      <c r="F11" s="130">
        <v>2591308</v>
      </c>
      <c r="G11" s="130">
        <v>977073.4</v>
      </c>
      <c r="H11" s="132" t="s">
        <v>124</v>
      </c>
      <c r="I11" s="127" t="s">
        <v>181</v>
      </c>
      <c r="J11" s="129" t="s">
        <v>399</v>
      </c>
      <c r="K11" s="133" t="s">
        <v>293</v>
      </c>
      <c r="L11" s="134" t="s">
        <v>313</v>
      </c>
      <c r="M11" s="134"/>
      <c r="N11" s="134"/>
      <c r="O11" s="134"/>
      <c r="P11" s="134" t="s">
        <v>313</v>
      </c>
      <c r="Q11" s="134" t="s">
        <v>313</v>
      </c>
    </row>
    <row r="12" spans="1:18" s="134" customFormat="1" ht="38.4" customHeight="1" x14ac:dyDescent="0.25">
      <c r="A12" s="127">
        <v>10</v>
      </c>
      <c r="B12" s="128" t="s">
        <v>199</v>
      </c>
      <c r="C12" s="128" t="s">
        <v>195</v>
      </c>
      <c r="D12" s="127" t="s">
        <v>196</v>
      </c>
      <c r="E12" s="130">
        <v>3446500</v>
      </c>
      <c r="F12" s="130">
        <f>1000000+1000000</f>
        <v>2000000</v>
      </c>
      <c r="G12" s="130">
        <f>1033950+33950-1000000+1033950</f>
        <v>1101850</v>
      </c>
      <c r="H12" s="132" t="s">
        <v>124</v>
      </c>
      <c r="I12" s="127" t="s">
        <v>181</v>
      </c>
      <c r="J12" s="129" t="s">
        <v>400</v>
      </c>
      <c r="K12" s="133" t="s">
        <v>293</v>
      </c>
      <c r="L12" s="134" t="s">
        <v>313</v>
      </c>
      <c r="P12" s="134" t="s">
        <v>313</v>
      </c>
      <c r="Q12" s="134" t="s">
        <v>313</v>
      </c>
    </row>
    <row r="13" spans="1:18" s="150" customFormat="1" ht="38.4" customHeight="1" x14ac:dyDescent="0.25">
      <c r="A13" s="145">
        <v>11</v>
      </c>
      <c r="B13" s="146" t="s">
        <v>55</v>
      </c>
      <c r="C13" s="146" t="s">
        <v>56</v>
      </c>
      <c r="D13" s="145" t="s">
        <v>57</v>
      </c>
      <c r="E13" s="147">
        <v>72000</v>
      </c>
      <c r="F13" s="147">
        <v>36000</v>
      </c>
      <c r="G13" s="147">
        <f>E13*0.5</f>
        <v>36000</v>
      </c>
      <c r="H13" s="148" t="s">
        <v>105</v>
      </c>
      <c r="I13" s="145" t="s">
        <v>181</v>
      </c>
      <c r="J13" s="146"/>
      <c r="K13" s="149"/>
      <c r="L13" s="150" t="s">
        <v>313</v>
      </c>
      <c r="M13" s="150" t="s">
        <v>338</v>
      </c>
      <c r="P13" s="150" t="s">
        <v>313</v>
      </c>
      <c r="Q13" s="150" t="s">
        <v>313</v>
      </c>
    </row>
    <row r="14" spans="1:18" s="150" customFormat="1" ht="38.4" customHeight="1" x14ac:dyDescent="0.25">
      <c r="A14" s="145">
        <v>12</v>
      </c>
      <c r="B14" s="146" t="s">
        <v>205</v>
      </c>
      <c r="C14" s="146" t="s">
        <v>207</v>
      </c>
      <c r="D14" s="145" t="s">
        <v>91</v>
      </c>
      <c r="E14" s="151">
        <v>105500</v>
      </c>
      <c r="F14" s="151">
        <v>0</v>
      </c>
      <c r="G14" s="151">
        <v>105500</v>
      </c>
      <c r="H14" s="148" t="s">
        <v>208</v>
      </c>
      <c r="I14" s="145" t="s">
        <v>181</v>
      </c>
      <c r="J14" s="146" t="s">
        <v>209</v>
      </c>
      <c r="K14" s="149"/>
      <c r="L14" s="150" t="s">
        <v>313</v>
      </c>
      <c r="P14" s="150" t="s">
        <v>313</v>
      </c>
      <c r="Q14" s="150" t="s">
        <v>313</v>
      </c>
    </row>
    <row r="15" spans="1:18" s="150" customFormat="1" ht="38.4" customHeight="1" x14ac:dyDescent="0.25">
      <c r="A15" s="145">
        <v>13</v>
      </c>
      <c r="B15" s="146" t="s">
        <v>206</v>
      </c>
      <c r="C15" s="146" t="s">
        <v>211</v>
      </c>
      <c r="D15" s="145" t="s">
        <v>91</v>
      </c>
      <c r="E15" s="151">
        <v>168000</v>
      </c>
      <c r="F15" s="151">
        <v>0</v>
      </c>
      <c r="G15" s="151">
        <v>168000</v>
      </c>
      <c r="H15" s="148" t="s">
        <v>208</v>
      </c>
      <c r="I15" s="145" t="s">
        <v>181</v>
      </c>
      <c r="J15" s="146" t="s">
        <v>209</v>
      </c>
      <c r="K15" s="149"/>
      <c r="L15" s="150" t="s">
        <v>313</v>
      </c>
      <c r="P15" s="150" t="s">
        <v>313</v>
      </c>
      <c r="Q15" s="150" t="s">
        <v>313</v>
      </c>
    </row>
    <row r="16" spans="1:18" s="150" customFormat="1" ht="38.4" customHeight="1" x14ac:dyDescent="0.25">
      <c r="A16" s="145">
        <v>14</v>
      </c>
      <c r="B16" s="146" t="s">
        <v>210</v>
      </c>
      <c r="C16" s="146" t="s">
        <v>211</v>
      </c>
      <c r="D16" s="145" t="s">
        <v>91</v>
      </c>
      <c r="E16" s="151">
        <v>54500</v>
      </c>
      <c r="F16" s="152">
        <v>27250</v>
      </c>
      <c r="G16" s="151">
        <f>E16*0.5</f>
        <v>27250</v>
      </c>
      <c r="H16" s="148" t="s">
        <v>212</v>
      </c>
      <c r="I16" s="145" t="s">
        <v>181</v>
      </c>
      <c r="J16" s="146" t="s">
        <v>213</v>
      </c>
      <c r="K16" s="149"/>
      <c r="L16" s="150" t="s">
        <v>313</v>
      </c>
      <c r="P16" s="150" t="s">
        <v>313</v>
      </c>
      <c r="Q16" s="150" t="s">
        <v>313</v>
      </c>
    </row>
    <row r="17" spans="1:17" s="150" customFormat="1" ht="38.4" customHeight="1" x14ac:dyDescent="0.25">
      <c r="A17" s="145">
        <v>15</v>
      </c>
      <c r="B17" s="146" t="s">
        <v>215</v>
      </c>
      <c r="C17" s="146" t="s">
        <v>214</v>
      </c>
      <c r="D17" s="145" t="s">
        <v>91</v>
      </c>
      <c r="E17" s="151">
        <v>135500</v>
      </c>
      <c r="F17" s="151">
        <v>67750</v>
      </c>
      <c r="G17" s="151">
        <v>67750</v>
      </c>
      <c r="H17" s="148" t="s">
        <v>212</v>
      </c>
      <c r="I17" s="145" t="s">
        <v>181</v>
      </c>
      <c r="J17" s="146" t="s">
        <v>213</v>
      </c>
      <c r="K17" s="149"/>
      <c r="L17" s="150" t="s">
        <v>313</v>
      </c>
      <c r="P17" s="150" t="s">
        <v>313</v>
      </c>
      <c r="Q17" s="150" t="s">
        <v>313</v>
      </c>
    </row>
    <row r="18" spans="1:17" s="154" customFormat="1" ht="38.4" customHeight="1" x14ac:dyDescent="0.25">
      <c r="A18" s="145">
        <v>16</v>
      </c>
      <c r="B18" s="146" t="s">
        <v>262</v>
      </c>
      <c r="C18" s="146" t="s">
        <v>263</v>
      </c>
      <c r="D18" s="145" t="s">
        <v>91</v>
      </c>
      <c r="E18" s="151">
        <v>113000</v>
      </c>
      <c r="F18" s="151">
        <v>55500</v>
      </c>
      <c r="G18" s="151">
        <v>57500</v>
      </c>
      <c r="H18" s="148" t="s">
        <v>212</v>
      </c>
      <c r="I18" s="145" t="s">
        <v>181</v>
      </c>
      <c r="J18" s="146" t="s">
        <v>264</v>
      </c>
      <c r="K18" s="153"/>
      <c r="L18" s="150" t="s">
        <v>313</v>
      </c>
      <c r="M18" s="150"/>
      <c r="N18" s="150"/>
      <c r="O18" s="150"/>
      <c r="P18" s="150" t="s">
        <v>313</v>
      </c>
      <c r="Q18" s="150" t="s">
        <v>313</v>
      </c>
    </row>
    <row r="19" spans="1:17" s="134" customFormat="1" ht="38.4" customHeight="1" x14ac:dyDescent="0.25">
      <c r="A19" s="127">
        <v>17</v>
      </c>
      <c r="B19" s="128" t="s">
        <v>110</v>
      </c>
      <c r="C19" s="128" t="s">
        <v>50</v>
      </c>
      <c r="D19" s="127" t="s">
        <v>15</v>
      </c>
      <c r="E19" s="130">
        <v>128000</v>
      </c>
      <c r="F19" s="155">
        <v>38400</v>
      </c>
      <c r="G19" s="156">
        <v>76800</v>
      </c>
      <c r="H19" s="131" t="s">
        <v>28</v>
      </c>
      <c r="I19" s="127" t="s">
        <v>181</v>
      </c>
      <c r="J19" s="128" t="s">
        <v>401</v>
      </c>
      <c r="K19" s="157"/>
      <c r="L19" s="134" t="s">
        <v>313</v>
      </c>
      <c r="P19" s="134" t="s">
        <v>313</v>
      </c>
      <c r="Q19" s="134" t="s">
        <v>313</v>
      </c>
    </row>
    <row r="20" spans="1:17" s="163" customFormat="1" ht="38.4" customHeight="1" x14ac:dyDescent="0.25">
      <c r="A20" s="158">
        <v>18</v>
      </c>
      <c r="B20" s="159" t="s">
        <v>271</v>
      </c>
      <c r="C20" s="159" t="s">
        <v>269</v>
      </c>
      <c r="D20" s="158" t="s">
        <v>239</v>
      </c>
      <c r="E20" s="160">
        <v>277000</v>
      </c>
      <c r="F20" s="160">
        <v>83100</v>
      </c>
      <c r="G20" s="160">
        <f>E20*0.6</f>
        <v>166200</v>
      </c>
      <c r="H20" s="161" t="s">
        <v>171</v>
      </c>
      <c r="I20" s="158" t="s">
        <v>270</v>
      </c>
      <c r="J20" s="159" t="s">
        <v>277</v>
      </c>
      <c r="K20" s="162"/>
      <c r="L20" s="163" t="s">
        <v>313</v>
      </c>
      <c r="P20" s="163" t="s">
        <v>313</v>
      </c>
      <c r="Q20" s="163" t="s">
        <v>313</v>
      </c>
    </row>
    <row r="21" spans="1:17" s="163" customFormat="1" ht="38.4" customHeight="1" x14ac:dyDescent="0.25">
      <c r="A21" s="158">
        <v>19</v>
      </c>
      <c r="B21" s="159" t="s">
        <v>235</v>
      </c>
      <c r="C21" s="159" t="s">
        <v>258</v>
      </c>
      <c r="D21" s="158" t="s">
        <v>236</v>
      </c>
      <c r="E21" s="160">
        <v>35000</v>
      </c>
      <c r="F21" s="160">
        <v>0</v>
      </c>
      <c r="G21" s="160">
        <v>17500</v>
      </c>
      <c r="H21" s="161" t="s">
        <v>237</v>
      </c>
      <c r="I21" s="158" t="s">
        <v>181</v>
      </c>
      <c r="J21" s="159" t="s">
        <v>238</v>
      </c>
      <c r="K21" s="162"/>
      <c r="L21" s="163" t="s">
        <v>313</v>
      </c>
      <c r="P21" s="163" t="s">
        <v>313</v>
      </c>
      <c r="Q21" s="163" t="s">
        <v>313</v>
      </c>
    </row>
    <row r="22" spans="1:17" s="134" customFormat="1" ht="38.4" customHeight="1" x14ac:dyDescent="0.25">
      <c r="A22" s="127">
        <v>20</v>
      </c>
      <c r="B22" s="128" t="s">
        <v>175</v>
      </c>
      <c r="C22" s="128" t="s">
        <v>50</v>
      </c>
      <c r="D22" s="127" t="s">
        <v>15</v>
      </c>
      <c r="E22" s="156">
        <v>128000</v>
      </c>
      <c r="F22" s="156">
        <v>38400</v>
      </c>
      <c r="G22" s="156">
        <v>76800</v>
      </c>
      <c r="H22" s="131" t="s">
        <v>132</v>
      </c>
      <c r="I22" s="127" t="s">
        <v>181</v>
      </c>
      <c r="J22" s="129" t="s">
        <v>402</v>
      </c>
      <c r="K22" s="157"/>
      <c r="L22" s="134" t="s">
        <v>313</v>
      </c>
      <c r="P22" s="134" t="s">
        <v>313</v>
      </c>
      <c r="Q22" s="134" t="s">
        <v>313</v>
      </c>
    </row>
    <row r="23" spans="1:17" s="134" customFormat="1" ht="38.4" customHeight="1" x14ac:dyDescent="0.25">
      <c r="A23" s="127">
        <v>21</v>
      </c>
      <c r="B23" s="128" t="s">
        <v>51</v>
      </c>
      <c r="C23" s="128" t="s">
        <v>52</v>
      </c>
      <c r="D23" s="127" t="s">
        <v>44</v>
      </c>
      <c r="E23" s="155">
        <v>304880</v>
      </c>
      <c r="F23" s="155">
        <f>E23*0.5</f>
        <v>152440</v>
      </c>
      <c r="G23" s="155">
        <f>E23*0.5</f>
        <v>152440</v>
      </c>
      <c r="H23" s="131" t="s">
        <v>105</v>
      </c>
      <c r="I23" s="127" t="s">
        <v>181</v>
      </c>
      <c r="J23" s="129" t="s">
        <v>402</v>
      </c>
      <c r="K23" s="157"/>
      <c r="L23" s="134" t="s">
        <v>313</v>
      </c>
      <c r="P23" s="134" t="s">
        <v>313</v>
      </c>
      <c r="Q23" s="134" t="s">
        <v>313</v>
      </c>
    </row>
    <row r="24" spans="1:17" s="134" customFormat="1" ht="38.4" customHeight="1" x14ac:dyDescent="0.25">
      <c r="A24" s="127">
        <v>22</v>
      </c>
      <c r="B24" s="164" t="s">
        <v>94</v>
      </c>
      <c r="C24" s="128" t="s">
        <v>95</v>
      </c>
      <c r="D24" s="127" t="s">
        <v>196</v>
      </c>
      <c r="E24" s="156">
        <v>452000</v>
      </c>
      <c r="F24" s="156">
        <f>135600+135600</f>
        <v>271200</v>
      </c>
      <c r="G24" s="156">
        <f>271200-135600</f>
        <v>135600</v>
      </c>
      <c r="H24" s="131" t="s">
        <v>67</v>
      </c>
      <c r="I24" s="127" t="s">
        <v>181</v>
      </c>
      <c r="J24" s="129" t="s">
        <v>403</v>
      </c>
      <c r="K24" s="157"/>
      <c r="L24" s="134" t="s">
        <v>313</v>
      </c>
      <c r="M24" s="134" t="s">
        <v>338</v>
      </c>
      <c r="P24" s="134" t="s">
        <v>313</v>
      </c>
      <c r="Q24" s="134" t="s">
        <v>313</v>
      </c>
    </row>
    <row r="25" spans="1:17" s="134" customFormat="1" ht="38.4" customHeight="1" x14ac:dyDescent="0.25">
      <c r="A25" s="127">
        <v>23</v>
      </c>
      <c r="B25" s="128"/>
      <c r="C25" s="129" t="s">
        <v>282</v>
      </c>
      <c r="D25" s="127" t="s">
        <v>196</v>
      </c>
      <c r="E25" s="130">
        <v>5000</v>
      </c>
      <c r="F25" s="130">
        <v>0</v>
      </c>
      <c r="G25" s="130">
        <v>5000</v>
      </c>
      <c r="H25" s="131" t="s">
        <v>165</v>
      </c>
      <c r="I25" s="127" t="s">
        <v>273</v>
      </c>
      <c r="J25" s="132" t="s">
        <v>309</v>
      </c>
      <c r="K25" s="142"/>
      <c r="L25" s="134" t="s">
        <v>313</v>
      </c>
      <c r="P25" s="134" t="s">
        <v>313</v>
      </c>
      <c r="Q25" s="134" t="s">
        <v>313</v>
      </c>
    </row>
    <row r="26" spans="1:17" s="134" customFormat="1" ht="38.4" customHeight="1" x14ac:dyDescent="0.25">
      <c r="A26" s="127">
        <v>24</v>
      </c>
      <c r="B26" s="164"/>
      <c r="C26" s="128" t="s">
        <v>321</v>
      </c>
      <c r="D26" s="127" t="s">
        <v>196</v>
      </c>
      <c r="E26" s="156">
        <f>100*100</f>
        <v>10000</v>
      </c>
      <c r="F26" s="156">
        <v>0</v>
      </c>
      <c r="G26" s="156">
        <v>10000</v>
      </c>
      <c r="H26" s="131" t="s">
        <v>322</v>
      </c>
      <c r="I26" s="127" t="s">
        <v>273</v>
      </c>
      <c r="J26" s="129" t="s">
        <v>330</v>
      </c>
      <c r="K26" s="157"/>
      <c r="L26" s="134" t="s">
        <v>313</v>
      </c>
      <c r="P26" s="134" t="s">
        <v>313</v>
      </c>
      <c r="Q26" s="134" t="s">
        <v>313</v>
      </c>
    </row>
    <row r="27" spans="1:17" s="150" customFormat="1" ht="38.4" customHeight="1" x14ac:dyDescent="0.25">
      <c r="A27" s="145">
        <v>25</v>
      </c>
      <c r="B27" s="165"/>
      <c r="C27" s="146" t="s">
        <v>327</v>
      </c>
      <c r="D27" s="145" t="s">
        <v>328</v>
      </c>
      <c r="E27" s="166">
        <v>3888.61</v>
      </c>
      <c r="F27" s="166">
        <v>0</v>
      </c>
      <c r="G27" s="166">
        <v>3888.61</v>
      </c>
      <c r="H27" s="148" t="s">
        <v>307</v>
      </c>
      <c r="I27" s="145" t="s">
        <v>273</v>
      </c>
      <c r="J27" s="167" t="s">
        <v>329</v>
      </c>
      <c r="K27" s="149"/>
      <c r="L27" s="150" t="s">
        <v>313</v>
      </c>
      <c r="M27" s="150" t="s">
        <v>337</v>
      </c>
      <c r="P27" s="150" t="s">
        <v>313</v>
      </c>
      <c r="Q27" s="150" t="s">
        <v>313</v>
      </c>
    </row>
    <row r="28" spans="1:17" s="150" customFormat="1" ht="38.4" customHeight="1" x14ac:dyDescent="0.25">
      <c r="A28" s="145">
        <v>26</v>
      </c>
      <c r="B28" s="165" t="s">
        <v>345</v>
      </c>
      <c r="C28" s="146" t="s">
        <v>346</v>
      </c>
      <c r="D28" s="145" t="s">
        <v>347</v>
      </c>
      <c r="E28" s="166">
        <v>7910</v>
      </c>
      <c r="F28" s="166">
        <v>0</v>
      </c>
      <c r="G28" s="166">
        <v>7910</v>
      </c>
      <c r="H28" s="148" t="s">
        <v>348</v>
      </c>
      <c r="I28" s="145" t="s">
        <v>272</v>
      </c>
      <c r="J28" s="167" t="s">
        <v>349</v>
      </c>
      <c r="K28" s="149"/>
      <c r="Q28" s="150" t="s">
        <v>313</v>
      </c>
    </row>
    <row r="29" spans="1:17" s="134" customFormat="1" ht="38.4" customHeight="1" x14ac:dyDescent="0.25">
      <c r="A29" s="127">
        <v>27</v>
      </c>
      <c r="B29" s="164"/>
      <c r="C29" s="128" t="s">
        <v>360</v>
      </c>
      <c r="D29" s="127" t="s">
        <v>359</v>
      </c>
      <c r="E29" s="156">
        <v>2783.9999999999995</v>
      </c>
      <c r="F29" s="156">
        <v>0</v>
      </c>
      <c r="G29" s="156">
        <v>2783.9999999999995</v>
      </c>
      <c r="H29" s="131" t="s">
        <v>361</v>
      </c>
      <c r="I29" s="127" t="s">
        <v>273</v>
      </c>
      <c r="J29" s="129" t="s">
        <v>404</v>
      </c>
      <c r="K29" s="157"/>
      <c r="Q29" s="134" t="s">
        <v>313</v>
      </c>
    </row>
    <row r="30" spans="1:17" s="134" customFormat="1" ht="38.4" customHeight="1" x14ac:dyDescent="0.25">
      <c r="A30" s="127">
        <v>28</v>
      </c>
      <c r="B30" s="164"/>
      <c r="C30" s="128" t="s">
        <v>363</v>
      </c>
      <c r="D30" s="127" t="s">
        <v>364</v>
      </c>
      <c r="E30" s="156">
        <v>3983.9090000000001</v>
      </c>
      <c r="F30" s="156">
        <v>0</v>
      </c>
      <c r="G30" s="156">
        <v>3983.9090000000001</v>
      </c>
      <c r="H30" s="131" t="s">
        <v>361</v>
      </c>
      <c r="I30" s="127" t="s">
        <v>273</v>
      </c>
      <c r="J30" s="129" t="s">
        <v>404</v>
      </c>
      <c r="K30" s="157"/>
      <c r="Q30" s="134" t="s">
        <v>313</v>
      </c>
    </row>
    <row r="31" spans="1:17" s="134" customFormat="1" ht="38.4" customHeight="1" x14ac:dyDescent="0.25">
      <c r="A31" s="127">
        <v>29</v>
      </c>
      <c r="B31" s="164"/>
      <c r="C31" s="128" t="s">
        <v>366</v>
      </c>
      <c r="D31" s="127" t="s">
        <v>365</v>
      </c>
      <c r="E31" s="156">
        <v>6279.6246999999994</v>
      </c>
      <c r="F31" s="156">
        <v>0</v>
      </c>
      <c r="G31" s="156">
        <v>6279.6246999999994</v>
      </c>
      <c r="H31" s="131" t="s">
        <v>361</v>
      </c>
      <c r="I31" s="127" t="s">
        <v>273</v>
      </c>
      <c r="J31" s="129" t="s">
        <v>406</v>
      </c>
      <c r="K31" s="157"/>
      <c r="Q31" s="134" t="s">
        <v>313</v>
      </c>
    </row>
    <row r="32" spans="1:17" s="134" customFormat="1" ht="38.4" customHeight="1" x14ac:dyDescent="0.25">
      <c r="A32" s="127">
        <v>30</v>
      </c>
      <c r="B32" s="164"/>
      <c r="C32" s="128" t="s">
        <v>368</v>
      </c>
      <c r="D32" s="127" t="s">
        <v>367</v>
      </c>
      <c r="E32" s="156">
        <v>17011.946599999999</v>
      </c>
      <c r="F32" s="156">
        <v>0</v>
      </c>
      <c r="G32" s="156">
        <v>17011.946599999999</v>
      </c>
      <c r="H32" s="131" t="s">
        <v>361</v>
      </c>
      <c r="I32" s="127" t="s">
        <v>273</v>
      </c>
      <c r="J32" s="129" t="s">
        <v>406</v>
      </c>
      <c r="K32" s="157"/>
      <c r="Q32" s="134" t="s">
        <v>313</v>
      </c>
    </row>
    <row r="33" spans="1:18" s="134" customFormat="1" ht="38.4" customHeight="1" x14ac:dyDescent="0.25">
      <c r="A33" s="127">
        <v>31</v>
      </c>
      <c r="B33" s="164"/>
      <c r="C33" s="128" t="s">
        <v>363</v>
      </c>
      <c r="D33" s="127" t="s">
        <v>369</v>
      </c>
      <c r="E33" s="156">
        <v>22273.994999999999</v>
      </c>
      <c r="F33" s="156">
        <v>0</v>
      </c>
      <c r="G33" s="156">
        <v>22273.994999999999</v>
      </c>
      <c r="H33" s="131" t="s">
        <v>361</v>
      </c>
      <c r="I33" s="127" t="s">
        <v>273</v>
      </c>
      <c r="J33" s="129" t="s">
        <v>406</v>
      </c>
      <c r="K33" s="157"/>
      <c r="Q33" s="134" t="s">
        <v>313</v>
      </c>
    </row>
    <row r="34" spans="1:18" s="140" customFormat="1" ht="38.4" customHeight="1" x14ac:dyDescent="0.25">
      <c r="A34" s="56">
        <v>32</v>
      </c>
      <c r="B34" s="64"/>
      <c r="C34" s="55" t="s">
        <v>363</v>
      </c>
      <c r="D34" s="56" t="s">
        <v>370</v>
      </c>
      <c r="E34" s="171">
        <v>37294.491000000002</v>
      </c>
      <c r="F34" s="172">
        <v>0</v>
      </c>
      <c r="G34" s="171">
        <v>37294.491000000002</v>
      </c>
      <c r="H34" s="137" t="s">
        <v>361</v>
      </c>
      <c r="I34" s="56" t="s">
        <v>273</v>
      </c>
      <c r="J34" s="144" t="s">
        <v>362</v>
      </c>
      <c r="K34" s="173"/>
      <c r="Q34" s="140" t="s">
        <v>313</v>
      </c>
      <c r="R34" s="140" t="s">
        <v>314</v>
      </c>
    </row>
    <row r="35" spans="1:18" s="134" customFormat="1" ht="38.4" customHeight="1" x14ac:dyDescent="0.25">
      <c r="A35" s="127">
        <v>33</v>
      </c>
      <c r="B35" s="164"/>
      <c r="C35" s="128" t="s">
        <v>363</v>
      </c>
      <c r="D35" s="127" t="s">
        <v>371</v>
      </c>
      <c r="E35" s="156">
        <v>12506.3202</v>
      </c>
      <c r="F35" s="156">
        <v>0</v>
      </c>
      <c r="G35" s="156">
        <v>12506.3202</v>
      </c>
      <c r="H35" s="131" t="s">
        <v>361</v>
      </c>
      <c r="I35" s="127" t="s">
        <v>273</v>
      </c>
      <c r="J35" s="129" t="s">
        <v>405</v>
      </c>
      <c r="K35" s="157"/>
      <c r="Q35" s="134" t="s">
        <v>313</v>
      </c>
    </row>
    <row r="36" spans="1:18" s="134" customFormat="1" ht="38.4" customHeight="1" x14ac:dyDescent="0.25">
      <c r="A36" s="127">
        <v>34</v>
      </c>
      <c r="B36" s="164"/>
      <c r="C36" s="128" t="s">
        <v>363</v>
      </c>
      <c r="D36" s="127" t="s">
        <v>373</v>
      </c>
      <c r="E36" s="169">
        <v>5771.42</v>
      </c>
      <c r="F36" s="156">
        <v>0</v>
      </c>
      <c r="G36" s="169">
        <v>5771.42</v>
      </c>
      <c r="H36" s="131" t="s">
        <v>361</v>
      </c>
      <c r="I36" s="127" t="s">
        <v>273</v>
      </c>
      <c r="J36" s="129" t="s">
        <v>405</v>
      </c>
      <c r="K36" s="157"/>
      <c r="Q36" s="134" t="s">
        <v>313</v>
      </c>
    </row>
    <row r="37" spans="1:18" s="134" customFormat="1" ht="38.4" customHeight="1" x14ac:dyDescent="0.25">
      <c r="A37" s="127">
        <v>35</v>
      </c>
      <c r="B37" s="164"/>
      <c r="C37" s="128" t="s">
        <v>363</v>
      </c>
      <c r="D37" s="127" t="s">
        <v>374</v>
      </c>
      <c r="E37" s="168">
        <v>14848.199999999999</v>
      </c>
      <c r="F37" s="156">
        <v>0</v>
      </c>
      <c r="G37" s="168">
        <v>14848.199999999999</v>
      </c>
      <c r="H37" s="131" t="s">
        <v>361</v>
      </c>
      <c r="I37" s="127" t="s">
        <v>273</v>
      </c>
      <c r="J37" s="129" t="s">
        <v>405</v>
      </c>
      <c r="K37" s="157"/>
      <c r="Q37" s="134" t="s">
        <v>313</v>
      </c>
    </row>
    <row r="38" spans="1:18" s="134" customFormat="1" ht="38.4" customHeight="1" x14ac:dyDescent="0.25">
      <c r="A38" s="127">
        <v>36</v>
      </c>
      <c r="B38" s="164"/>
      <c r="C38" s="128" t="s">
        <v>363</v>
      </c>
      <c r="D38" s="127" t="s">
        <v>375</v>
      </c>
      <c r="E38" s="168">
        <v>7493.03</v>
      </c>
      <c r="F38" s="156">
        <v>0</v>
      </c>
      <c r="G38" s="168">
        <v>7493.03</v>
      </c>
      <c r="H38" s="131" t="s">
        <v>361</v>
      </c>
      <c r="I38" s="127" t="s">
        <v>273</v>
      </c>
      <c r="J38" s="129" t="s">
        <v>405</v>
      </c>
      <c r="K38" s="157"/>
      <c r="Q38" s="134" t="s">
        <v>313</v>
      </c>
    </row>
    <row r="39" spans="1:18" s="113" customFormat="1" ht="38.4" customHeight="1" x14ac:dyDescent="0.25">
      <c r="A39" s="117">
        <v>37</v>
      </c>
      <c r="B39" s="9"/>
      <c r="C39" s="3" t="s">
        <v>363</v>
      </c>
      <c r="D39" s="117" t="s">
        <v>376</v>
      </c>
      <c r="E39" s="126">
        <v>501.04999994799988</v>
      </c>
      <c r="F39" s="108">
        <v>0</v>
      </c>
      <c r="G39" s="126">
        <v>501.04999994799988</v>
      </c>
      <c r="H39" s="107" t="s">
        <v>361</v>
      </c>
      <c r="I39" s="117" t="s">
        <v>273</v>
      </c>
      <c r="J39" s="75" t="s">
        <v>407</v>
      </c>
      <c r="K39" s="24"/>
      <c r="Q39" s="113" t="s">
        <v>313</v>
      </c>
    </row>
    <row r="40" spans="1:18" s="134" customFormat="1" ht="38.4" customHeight="1" x14ac:dyDescent="0.25">
      <c r="A40" s="127">
        <v>38</v>
      </c>
      <c r="B40" s="164" t="s">
        <v>380</v>
      </c>
      <c r="C40" s="129" t="s">
        <v>379</v>
      </c>
      <c r="D40" s="127" t="s">
        <v>381</v>
      </c>
      <c r="E40" s="168">
        <v>7308</v>
      </c>
      <c r="F40" s="156">
        <f>E40*0.5</f>
        <v>3654</v>
      </c>
      <c r="G40" s="168">
        <f>E40-F40</f>
        <v>3654</v>
      </c>
      <c r="H40" s="131" t="s">
        <v>212</v>
      </c>
      <c r="I40" s="127" t="s">
        <v>382</v>
      </c>
      <c r="J40" s="129" t="s">
        <v>408</v>
      </c>
      <c r="K40" s="157"/>
      <c r="Q40" s="134" t="s">
        <v>313</v>
      </c>
    </row>
    <row r="41" spans="1:18" s="134" customFormat="1" ht="38.4" customHeight="1" x14ac:dyDescent="0.25">
      <c r="A41" s="127">
        <v>39</v>
      </c>
      <c r="B41" s="164" t="s">
        <v>385</v>
      </c>
      <c r="C41" s="128" t="s">
        <v>384</v>
      </c>
      <c r="D41" s="127" t="s">
        <v>381</v>
      </c>
      <c r="E41" s="168">
        <v>2940</v>
      </c>
      <c r="F41" s="156">
        <v>0</v>
      </c>
      <c r="G41" s="168">
        <v>2940</v>
      </c>
      <c r="H41" s="131" t="s">
        <v>208</v>
      </c>
      <c r="I41" s="127" t="s">
        <v>382</v>
      </c>
      <c r="J41" s="129" t="s">
        <v>383</v>
      </c>
      <c r="K41" s="157"/>
      <c r="Q41" s="134" t="s">
        <v>313</v>
      </c>
    </row>
    <row r="42" spans="1:18" s="150" customFormat="1" ht="38.4" customHeight="1" x14ac:dyDescent="0.25">
      <c r="A42" s="145">
        <v>40</v>
      </c>
      <c r="B42" s="165" t="s">
        <v>409</v>
      </c>
      <c r="C42" s="167" t="s">
        <v>386</v>
      </c>
      <c r="D42" s="145" t="s">
        <v>387</v>
      </c>
      <c r="E42" s="170">
        <v>13560</v>
      </c>
      <c r="F42" s="166">
        <v>0</v>
      </c>
      <c r="G42" s="170">
        <v>4068</v>
      </c>
      <c r="H42" s="148" t="s">
        <v>410</v>
      </c>
      <c r="I42" s="145" t="s">
        <v>273</v>
      </c>
      <c r="J42" s="167" t="s">
        <v>411</v>
      </c>
      <c r="K42" s="149"/>
      <c r="Q42" s="150" t="s">
        <v>313</v>
      </c>
      <c r="R42" s="150" t="s">
        <v>412</v>
      </c>
    </row>
    <row r="43" spans="1:18" s="150" customFormat="1" ht="38.4" customHeight="1" x14ac:dyDescent="0.25">
      <c r="A43" s="145">
        <v>41</v>
      </c>
      <c r="B43" s="165">
        <v>20200019</v>
      </c>
      <c r="C43" s="146" t="s">
        <v>391</v>
      </c>
      <c r="D43" s="145" t="s">
        <v>167</v>
      </c>
      <c r="E43" s="170">
        <v>170000</v>
      </c>
      <c r="F43" s="166">
        <v>119000</v>
      </c>
      <c r="G43" s="170">
        <f>E43-F43</f>
        <v>51000</v>
      </c>
      <c r="H43" s="148" t="s">
        <v>392</v>
      </c>
      <c r="I43" s="145" t="s">
        <v>181</v>
      </c>
      <c r="J43" s="167" t="s">
        <v>393</v>
      </c>
      <c r="K43" s="149"/>
      <c r="Q43" s="150" t="s">
        <v>313</v>
      </c>
    </row>
    <row r="44" spans="1:18" s="150" customFormat="1" ht="38.4" customHeight="1" x14ac:dyDescent="0.25">
      <c r="A44" s="145">
        <v>43</v>
      </c>
      <c r="B44" s="165"/>
      <c r="C44" s="146" t="s">
        <v>346</v>
      </c>
      <c r="D44" s="145" t="s">
        <v>371</v>
      </c>
      <c r="E44" s="170">
        <v>7000</v>
      </c>
      <c r="F44" s="166">
        <v>0</v>
      </c>
      <c r="G44" s="170">
        <v>7000</v>
      </c>
      <c r="H44" s="148" t="s">
        <v>348</v>
      </c>
      <c r="I44" s="145" t="s">
        <v>273</v>
      </c>
      <c r="J44" s="167" t="s">
        <v>394</v>
      </c>
      <c r="K44" s="149"/>
      <c r="Q44" s="150" t="s">
        <v>313</v>
      </c>
    </row>
    <row r="45" spans="1:18" s="112" customFormat="1" ht="34.799999999999997" customHeight="1" x14ac:dyDescent="0.25">
      <c r="A45" s="117"/>
      <c r="B45" s="118" t="s">
        <v>158</v>
      </c>
      <c r="C45" s="118"/>
      <c r="D45" s="117"/>
      <c r="E45" s="97">
        <f>SUM(E3:E44)</f>
        <v>10769808.596499946</v>
      </c>
      <c r="F45" s="97">
        <f>SUM(F3:F44)</f>
        <v>5995602</v>
      </c>
      <c r="G45" s="97">
        <f>SUM(G3:G44)</f>
        <v>3570941.9964999477</v>
      </c>
      <c r="H45" s="116"/>
      <c r="I45" s="5"/>
      <c r="J45" s="5"/>
      <c r="K45" s="24"/>
      <c r="L45" s="113"/>
      <c r="M45" s="113"/>
      <c r="N45" s="113"/>
      <c r="O45" s="113"/>
      <c r="P45" s="113"/>
      <c r="Q45" s="113"/>
    </row>
    <row r="49" spans="3:3" x14ac:dyDescent="0.25">
      <c r="C49" s="30" t="s">
        <v>76</v>
      </c>
    </row>
  </sheetData>
  <autoFilter ref="A2:O44" xr:uid="{6A87B878-E8EE-4A02-A729-C53983D20169}"/>
  <mergeCells count="1">
    <mergeCell ref="A1:I1"/>
  </mergeCells>
  <phoneticPr fontId="3" type="noConversion"/>
  <conditionalFormatting sqref="B1048565:B1048576">
    <cfRule type="duplicateValues" dxfId="52" priority="15"/>
  </conditionalFormatting>
  <conditionalFormatting sqref="B45:B1048564 B1:B4">
    <cfRule type="duplicateValues" dxfId="51" priority="14"/>
  </conditionalFormatting>
  <conditionalFormatting sqref="B5">
    <cfRule type="duplicateValues" dxfId="50" priority="13"/>
  </conditionalFormatting>
  <conditionalFormatting sqref="B7:B8">
    <cfRule type="duplicateValues" dxfId="49" priority="12"/>
  </conditionalFormatting>
  <conditionalFormatting sqref="B18">
    <cfRule type="duplicateValues" dxfId="48" priority="11"/>
  </conditionalFormatting>
  <conditionalFormatting sqref="B25 B12:B17 B19:B20">
    <cfRule type="duplicateValues" dxfId="47" priority="16"/>
  </conditionalFormatting>
  <conditionalFormatting sqref="B6">
    <cfRule type="duplicateValues" dxfId="46" priority="17"/>
  </conditionalFormatting>
  <conditionalFormatting sqref="B28">
    <cfRule type="duplicateValues" dxfId="45" priority="7"/>
  </conditionalFormatting>
  <conditionalFormatting sqref="B28">
    <cfRule type="duplicateValues" dxfId="44" priority="8"/>
  </conditionalFormatting>
  <conditionalFormatting sqref="B26 B21:B24">
    <cfRule type="duplicateValues" dxfId="43" priority="19"/>
  </conditionalFormatting>
  <conditionalFormatting sqref="B3:B26">
    <cfRule type="duplicateValues" dxfId="42" priority="20"/>
  </conditionalFormatting>
  <conditionalFormatting sqref="B39">
    <cfRule type="duplicateValues" dxfId="41" priority="5"/>
  </conditionalFormatting>
  <conditionalFormatting sqref="B39">
    <cfRule type="duplicateValues" dxfId="40" priority="6"/>
  </conditionalFormatting>
  <conditionalFormatting sqref="B9:B11">
    <cfRule type="duplicateValues" dxfId="39" priority="167"/>
  </conditionalFormatting>
  <conditionalFormatting sqref="B42">
    <cfRule type="duplicateValues" dxfId="38" priority="3"/>
  </conditionalFormatting>
  <conditionalFormatting sqref="B42">
    <cfRule type="duplicateValues" dxfId="37" priority="4"/>
  </conditionalFormatting>
  <conditionalFormatting sqref="B27 B29:B38 B40:B41 B43:B44">
    <cfRule type="duplicateValues" dxfId="36" priority="169"/>
  </conditionalFormatting>
  <conditionalFormatting sqref="B27 B29:B38 B40:B41 B43:B44">
    <cfRule type="duplicateValues" dxfId="35" priority="173"/>
  </conditionalFormatting>
  <pageMargins left="0.51181102362204722" right="0.51181102362204722" top="0.74803149606299213" bottom="0.74803149606299213" header="0.31496062992125984" footer="0.31496062992125984"/>
  <pageSetup paperSize="9" scale="8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01F52-B6A8-4974-9076-421DAF194FE7}">
  <sheetPr filterMode="1"/>
  <dimension ref="A1:R34"/>
  <sheetViews>
    <sheetView tabSelected="1" zoomScale="70" zoomScaleNormal="7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B26" sqref="B26"/>
    </sheetView>
  </sheetViews>
  <sheetFormatPr defaultColWidth="9" defaultRowHeight="13.8" x14ac:dyDescent="0.25"/>
  <cols>
    <col min="1" max="1" width="5.21875" style="30" customWidth="1"/>
    <col min="2" max="2" width="27.88671875" style="14" customWidth="1"/>
    <col min="3" max="3" width="40.21875" style="30" customWidth="1"/>
    <col min="4" max="4" width="12.6640625" style="30" customWidth="1"/>
    <col min="5" max="5" width="18.77734375" style="32" customWidth="1"/>
    <col min="6" max="6" width="13.33203125" style="32" customWidth="1"/>
    <col min="7" max="7" width="15.44140625" style="32" customWidth="1"/>
    <col min="8" max="8" width="24.21875" style="14" customWidth="1"/>
    <col min="9" max="9" width="15.5546875" style="30" customWidth="1"/>
    <col min="10" max="10" width="39.44140625" style="30" customWidth="1"/>
    <col min="11" max="11" width="11" style="111" hidden="1" customWidth="1"/>
    <col min="12" max="12" width="20.77734375" style="30" hidden="1" customWidth="1"/>
    <col min="13" max="13" width="22.44140625" style="30" customWidth="1"/>
    <col min="14" max="14" width="21.109375" style="30" customWidth="1"/>
    <col min="15" max="15" width="12.33203125" style="30" hidden="1" customWidth="1"/>
    <col min="16" max="17" width="20.77734375" style="30" customWidth="1"/>
    <col min="18" max="18" width="12.6640625" style="14" customWidth="1"/>
    <col min="19" max="16384" width="9" style="14"/>
  </cols>
  <sheetData>
    <row r="1" spans="1:18" ht="17.399999999999999" x14ac:dyDescent="0.25">
      <c r="A1" s="174" t="s">
        <v>395</v>
      </c>
      <c r="B1" s="174"/>
      <c r="C1" s="174"/>
      <c r="D1" s="174"/>
      <c r="E1" s="174"/>
      <c r="F1" s="174"/>
      <c r="G1" s="174"/>
      <c r="H1" s="174"/>
      <c r="I1" s="174"/>
      <c r="J1" s="35"/>
    </row>
    <row r="2" spans="1:18" x14ac:dyDescent="0.25">
      <c r="A2" s="15" t="s">
        <v>0</v>
      </c>
      <c r="B2" s="16" t="s">
        <v>1</v>
      </c>
      <c r="C2" s="15" t="s">
        <v>2</v>
      </c>
      <c r="D2" s="15" t="s">
        <v>3</v>
      </c>
      <c r="E2" s="17" t="s">
        <v>372</v>
      </c>
      <c r="F2" s="17" t="s">
        <v>5</v>
      </c>
      <c r="G2" s="17" t="s">
        <v>354</v>
      </c>
      <c r="H2" s="19" t="s">
        <v>179</v>
      </c>
      <c r="I2" s="15" t="s">
        <v>180</v>
      </c>
      <c r="J2" s="15" t="s">
        <v>261</v>
      </c>
      <c r="K2" s="34" t="s">
        <v>316</v>
      </c>
      <c r="L2" s="30" t="s">
        <v>342</v>
      </c>
      <c r="M2" s="30" t="s">
        <v>332</v>
      </c>
      <c r="N2" s="30" t="s">
        <v>331</v>
      </c>
      <c r="O2" s="30" t="s">
        <v>358</v>
      </c>
      <c r="P2" s="30" t="s">
        <v>342</v>
      </c>
      <c r="Q2" s="30" t="s">
        <v>377</v>
      </c>
      <c r="R2" s="14" t="s">
        <v>396</v>
      </c>
    </row>
    <row r="3" spans="1:18" s="135" customFormat="1" ht="38.4" customHeight="1" x14ac:dyDescent="0.25">
      <c r="A3" s="127">
        <v>1</v>
      </c>
      <c r="B3" s="128" t="s">
        <v>302</v>
      </c>
      <c r="C3" s="129" t="s">
        <v>289</v>
      </c>
      <c r="D3" s="127" t="s">
        <v>197</v>
      </c>
      <c r="E3" s="130">
        <v>66000</v>
      </c>
      <c r="F3" s="130">
        <v>39600</v>
      </c>
      <c r="G3" s="130">
        <v>19800</v>
      </c>
      <c r="H3" s="131" t="s">
        <v>171</v>
      </c>
      <c r="I3" s="127" t="s">
        <v>291</v>
      </c>
      <c r="J3" s="132" t="s">
        <v>398</v>
      </c>
      <c r="K3" s="133" t="s">
        <v>295</v>
      </c>
      <c r="L3" s="134" t="s">
        <v>313</v>
      </c>
      <c r="M3" s="134"/>
      <c r="N3" s="134"/>
      <c r="O3" s="134"/>
      <c r="P3" s="134" t="s">
        <v>313</v>
      </c>
      <c r="Q3" s="134" t="s">
        <v>313</v>
      </c>
    </row>
    <row r="4" spans="1:18" s="135" customFormat="1" ht="38.4" hidden="1" customHeight="1" x14ac:dyDescent="0.25">
      <c r="A4" s="127">
        <v>2</v>
      </c>
      <c r="B4" s="128" t="s">
        <v>278</v>
      </c>
      <c r="C4" s="128" t="s">
        <v>280</v>
      </c>
      <c r="D4" s="127" t="s">
        <v>196</v>
      </c>
      <c r="E4" s="130">
        <v>45200</v>
      </c>
      <c r="F4" s="130">
        <v>0</v>
      </c>
      <c r="G4" s="130">
        <v>45200</v>
      </c>
      <c r="H4" s="131" t="s">
        <v>165</v>
      </c>
      <c r="I4" s="127" t="s">
        <v>272</v>
      </c>
      <c r="J4" s="132" t="s">
        <v>398</v>
      </c>
      <c r="K4" s="142" t="s">
        <v>294</v>
      </c>
      <c r="L4" s="134" t="s">
        <v>313</v>
      </c>
      <c r="M4" s="134"/>
      <c r="N4" s="134"/>
      <c r="O4" s="134"/>
      <c r="P4" s="134" t="s">
        <v>313</v>
      </c>
      <c r="Q4" s="134" t="s">
        <v>313</v>
      </c>
    </row>
    <row r="5" spans="1:18" s="135" customFormat="1" ht="38.4" hidden="1" customHeight="1" x14ac:dyDescent="0.25">
      <c r="A5" s="127">
        <v>3</v>
      </c>
      <c r="B5" s="128" t="s">
        <v>279</v>
      </c>
      <c r="C5" s="128" t="s">
        <v>281</v>
      </c>
      <c r="D5" s="127" t="s">
        <v>196</v>
      </c>
      <c r="E5" s="130">
        <v>39550</v>
      </c>
      <c r="F5" s="130">
        <v>0</v>
      </c>
      <c r="G5" s="130">
        <v>39550</v>
      </c>
      <c r="H5" s="131" t="s">
        <v>165</v>
      </c>
      <c r="I5" s="127" t="s">
        <v>272</v>
      </c>
      <c r="J5" s="132" t="s">
        <v>398</v>
      </c>
      <c r="K5" s="142" t="s">
        <v>294</v>
      </c>
      <c r="L5" s="134" t="s">
        <v>313</v>
      </c>
      <c r="M5" s="134"/>
      <c r="N5" s="134"/>
      <c r="O5" s="134"/>
      <c r="P5" s="134" t="s">
        <v>313</v>
      </c>
      <c r="Q5" s="134" t="s">
        <v>313</v>
      </c>
    </row>
    <row r="6" spans="1:18" s="135" customFormat="1" ht="38.4" hidden="1" customHeight="1" x14ac:dyDescent="0.25">
      <c r="A6" s="127">
        <v>4</v>
      </c>
      <c r="B6" s="128" t="s">
        <v>284</v>
      </c>
      <c r="C6" s="128" t="s">
        <v>283</v>
      </c>
      <c r="D6" s="127" t="s">
        <v>196</v>
      </c>
      <c r="E6" s="130">
        <v>3390</v>
      </c>
      <c r="F6" s="130">
        <v>0</v>
      </c>
      <c r="G6" s="130">
        <v>3390</v>
      </c>
      <c r="H6" s="131" t="s">
        <v>165</v>
      </c>
      <c r="I6" s="127" t="s">
        <v>273</v>
      </c>
      <c r="J6" s="132" t="s">
        <v>398</v>
      </c>
      <c r="K6" s="142" t="s">
        <v>294</v>
      </c>
      <c r="L6" s="134" t="s">
        <v>313</v>
      </c>
      <c r="M6" s="134"/>
      <c r="N6" s="134"/>
      <c r="O6" s="134"/>
      <c r="P6" s="134" t="s">
        <v>313</v>
      </c>
      <c r="Q6" s="134" t="s">
        <v>313</v>
      </c>
    </row>
    <row r="7" spans="1:18" s="135" customFormat="1" ht="38.4" hidden="1" customHeight="1" x14ac:dyDescent="0.25">
      <c r="A7" s="127">
        <v>5</v>
      </c>
      <c r="B7" s="128" t="s">
        <v>303</v>
      </c>
      <c r="C7" s="129" t="s">
        <v>288</v>
      </c>
      <c r="D7" s="127" t="s">
        <v>196</v>
      </c>
      <c r="E7" s="130">
        <v>4520</v>
      </c>
      <c r="F7" s="130">
        <v>0</v>
      </c>
      <c r="G7" s="130">
        <f>E7-F7</f>
        <v>4520</v>
      </c>
      <c r="H7" s="131" t="s">
        <v>165</v>
      </c>
      <c r="I7" s="127" t="s">
        <v>273</v>
      </c>
      <c r="J7" s="132" t="s">
        <v>398</v>
      </c>
      <c r="K7" s="142" t="s">
        <v>294</v>
      </c>
      <c r="L7" s="134" t="s">
        <v>313</v>
      </c>
      <c r="M7" s="134"/>
      <c r="N7" s="134"/>
      <c r="O7" s="134"/>
      <c r="P7" s="134" t="s">
        <v>313</v>
      </c>
      <c r="Q7" s="134" t="s">
        <v>313</v>
      </c>
    </row>
    <row r="8" spans="1:18" s="135" customFormat="1" ht="38.4" hidden="1" customHeight="1" x14ac:dyDescent="0.25">
      <c r="A8" s="127">
        <v>6</v>
      </c>
      <c r="B8" s="128" t="s">
        <v>308</v>
      </c>
      <c r="C8" s="128" t="s">
        <v>297</v>
      </c>
      <c r="D8" s="127" t="s">
        <v>298</v>
      </c>
      <c r="E8" s="130">
        <v>520000</v>
      </c>
      <c r="F8" s="130">
        <v>468000</v>
      </c>
      <c r="G8" s="130">
        <v>52000</v>
      </c>
      <c r="H8" s="131" t="s">
        <v>299</v>
      </c>
      <c r="I8" s="127" t="s">
        <v>273</v>
      </c>
      <c r="J8" s="132" t="s">
        <v>315</v>
      </c>
      <c r="K8" s="142" t="s">
        <v>311</v>
      </c>
      <c r="L8" s="134" t="s">
        <v>313</v>
      </c>
      <c r="M8" s="134" t="s">
        <v>334</v>
      </c>
      <c r="N8" s="134" t="s">
        <v>333</v>
      </c>
      <c r="O8" s="134" t="s">
        <v>313</v>
      </c>
      <c r="P8" s="134" t="s">
        <v>313</v>
      </c>
      <c r="Q8" s="134" t="s">
        <v>313</v>
      </c>
    </row>
    <row r="9" spans="1:18" s="135" customFormat="1" ht="38.4" customHeight="1" x14ac:dyDescent="0.25">
      <c r="A9" s="127">
        <v>7</v>
      </c>
      <c r="B9" s="128" t="s">
        <v>198</v>
      </c>
      <c r="C9" s="128" t="s">
        <v>195</v>
      </c>
      <c r="D9" s="127" t="s">
        <v>197</v>
      </c>
      <c r="E9" s="130">
        <v>4294904</v>
      </c>
      <c r="F9" s="130">
        <v>2591308</v>
      </c>
      <c r="G9" s="130">
        <v>977073.4</v>
      </c>
      <c r="H9" s="132" t="s">
        <v>124</v>
      </c>
      <c r="I9" s="127" t="s">
        <v>181</v>
      </c>
      <c r="J9" s="129" t="s">
        <v>399</v>
      </c>
      <c r="K9" s="133" t="s">
        <v>293</v>
      </c>
      <c r="L9" s="134" t="s">
        <v>313</v>
      </c>
      <c r="M9" s="134"/>
      <c r="N9" s="134"/>
      <c r="O9" s="134"/>
      <c r="P9" s="134" t="s">
        <v>313</v>
      </c>
      <c r="Q9" s="134" t="s">
        <v>313</v>
      </c>
    </row>
    <row r="10" spans="1:18" s="134" customFormat="1" ht="38.4" hidden="1" customHeight="1" x14ac:dyDescent="0.25">
      <c r="A10" s="127">
        <v>8</v>
      </c>
      <c r="B10" s="128" t="s">
        <v>199</v>
      </c>
      <c r="C10" s="128" t="s">
        <v>195</v>
      </c>
      <c r="D10" s="127" t="s">
        <v>196</v>
      </c>
      <c r="E10" s="130">
        <v>3446500</v>
      </c>
      <c r="F10" s="130">
        <f>1000000+1000000</f>
        <v>2000000</v>
      </c>
      <c r="G10" s="130">
        <f>1033950+33950-1000000+1033950</f>
        <v>1101850</v>
      </c>
      <c r="H10" s="132" t="s">
        <v>124</v>
      </c>
      <c r="I10" s="127" t="s">
        <v>181</v>
      </c>
      <c r="J10" s="129" t="s">
        <v>400</v>
      </c>
      <c r="K10" s="133" t="s">
        <v>293</v>
      </c>
      <c r="L10" s="134" t="s">
        <v>313</v>
      </c>
      <c r="P10" s="134" t="s">
        <v>313</v>
      </c>
      <c r="Q10" s="134" t="s">
        <v>313</v>
      </c>
    </row>
    <row r="11" spans="1:18" s="134" customFormat="1" ht="38.4" hidden="1" customHeight="1" x14ac:dyDescent="0.25">
      <c r="A11" s="127">
        <v>9</v>
      </c>
      <c r="B11" s="128" t="s">
        <v>110</v>
      </c>
      <c r="C11" s="128" t="s">
        <v>50</v>
      </c>
      <c r="D11" s="127" t="s">
        <v>15</v>
      </c>
      <c r="E11" s="130">
        <v>128000</v>
      </c>
      <c r="F11" s="155">
        <v>38400</v>
      </c>
      <c r="G11" s="156">
        <v>76800</v>
      </c>
      <c r="H11" s="131" t="s">
        <v>28</v>
      </c>
      <c r="I11" s="127" t="s">
        <v>181</v>
      </c>
      <c r="J11" s="128" t="s">
        <v>401</v>
      </c>
      <c r="K11" s="157"/>
      <c r="L11" s="134" t="s">
        <v>313</v>
      </c>
      <c r="P11" s="134" t="s">
        <v>313</v>
      </c>
      <c r="Q11" s="134" t="s">
        <v>313</v>
      </c>
    </row>
    <row r="12" spans="1:18" s="134" customFormat="1" ht="38.4" hidden="1" customHeight="1" x14ac:dyDescent="0.25">
      <c r="A12" s="127">
        <v>10</v>
      </c>
      <c r="B12" s="128" t="s">
        <v>175</v>
      </c>
      <c r="C12" s="128" t="s">
        <v>50</v>
      </c>
      <c r="D12" s="127" t="s">
        <v>15</v>
      </c>
      <c r="E12" s="156">
        <v>128000</v>
      </c>
      <c r="F12" s="156">
        <v>38400</v>
      </c>
      <c r="G12" s="156">
        <v>76800</v>
      </c>
      <c r="H12" s="131" t="s">
        <v>132</v>
      </c>
      <c r="I12" s="127" t="s">
        <v>181</v>
      </c>
      <c r="J12" s="129" t="s">
        <v>402</v>
      </c>
      <c r="K12" s="157"/>
      <c r="L12" s="134" t="s">
        <v>313</v>
      </c>
      <c r="P12" s="134" t="s">
        <v>313</v>
      </c>
      <c r="Q12" s="134" t="s">
        <v>313</v>
      </c>
    </row>
    <row r="13" spans="1:18" s="134" customFormat="1" ht="38.4" hidden="1" customHeight="1" x14ac:dyDescent="0.25">
      <c r="A13" s="127">
        <v>11</v>
      </c>
      <c r="B13" s="128" t="s">
        <v>51</v>
      </c>
      <c r="C13" s="128" t="s">
        <v>52</v>
      </c>
      <c r="D13" s="127" t="s">
        <v>44</v>
      </c>
      <c r="E13" s="155">
        <v>304880</v>
      </c>
      <c r="F13" s="155">
        <f>E13*0.5</f>
        <v>152440</v>
      </c>
      <c r="G13" s="155">
        <f>E13*0.5</f>
        <v>152440</v>
      </c>
      <c r="H13" s="131" t="s">
        <v>105</v>
      </c>
      <c r="I13" s="127" t="s">
        <v>181</v>
      </c>
      <c r="J13" s="129" t="s">
        <v>402</v>
      </c>
      <c r="K13" s="157"/>
      <c r="L13" s="134" t="s">
        <v>313</v>
      </c>
      <c r="P13" s="134" t="s">
        <v>313</v>
      </c>
      <c r="Q13" s="134" t="s">
        <v>313</v>
      </c>
    </row>
    <row r="14" spans="1:18" s="134" customFormat="1" ht="38.4" hidden="1" customHeight="1" x14ac:dyDescent="0.25">
      <c r="A14" s="127">
        <v>12</v>
      </c>
      <c r="B14" s="164" t="s">
        <v>94</v>
      </c>
      <c r="C14" s="128" t="s">
        <v>95</v>
      </c>
      <c r="D14" s="127" t="s">
        <v>196</v>
      </c>
      <c r="E14" s="156">
        <v>452000</v>
      </c>
      <c r="F14" s="156">
        <f>135600+135600</f>
        <v>271200</v>
      </c>
      <c r="G14" s="156">
        <f>271200-135600</f>
        <v>135600</v>
      </c>
      <c r="H14" s="131" t="s">
        <v>67</v>
      </c>
      <c r="I14" s="127" t="s">
        <v>181</v>
      </c>
      <c r="J14" s="129" t="s">
        <v>403</v>
      </c>
      <c r="K14" s="157"/>
      <c r="L14" s="134" t="s">
        <v>313</v>
      </c>
      <c r="M14" s="134" t="s">
        <v>338</v>
      </c>
      <c r="P14" s="134" t="s">
        <v>313</v>
      </c>
      <c r="Q14" s="134" t="s">
        <v>313</v>
      </c>
    </row>
    <row r="15" spans="1:18" s="134" customFormat="1" ht="38.4" hidden="1" customHeight="1" x14ac:dyDescent="0.25">
      <c r="A15" s="127">
        <v>13</v>
      </c>
      <c r="B15" s="128"/>
      <c r="C15" s="129" t="s">
        <v>282</v>
      </c>
      <c r="D15" s="127" t="s">
        <v>196</v>
      </c>
      <c r="E15" s="130">
        <v>5000</v>
      </c>
      <c r="F15" s="130">
        <v>0</v>
      </c>
      <c r="G15" s="130">
        <v>5000</v>
      </c>
      <c r="H15" s="131" t="s">
        <v>165</v>
      </c>
      <c r="I15" s="127" t="s">
        <v>273</v>
      </c>
      <c r="J15" s="132" t="s">
        <v>309</v>
      </c>
      <c r="K15" s="142"/>
      <c r="L15" s="134" t="s">
        <v>313</v>
      </c>
      <c r="P15" s="134" t="s">
        <v>313</v>
      </c>
      <c r="Q15" s="134" t="s">
        <v>313</v>
      </c>
    </row>
    <row r="16" spans="1:18" s="134" customFormat="1" ht="38.4" hidden="1" customHeight="1" x14ac:dyDescent="0.25">
      <c r="A16" s="127">
        <v>14</v>
      </c>
      <c r="B16" s="164"/>
      <c r="C16" s="128" t="s">
        <v>321</v>
      </c>
      <c r="D16" s="127" t="s">
        <v>196</v>
      </c>
      <c r="E16" s="156">
        <f>100*100</f>
        <v>10000</v>
      </c>
      <c r="F16" s="156">
        <v>0</v>
      </c>
      <c r="G16" s="156">
        <v>10000</v>
      </c>
      <c r="H16" s="131" t="s">
        <v>322</v>
      </c>
      <c r="I16" s="127" t="s">
        <v>273</v>
      </c>
      <c r="J16" s="129" t="s">
        <v>330</v>
      </c>
      <c r="K16" s="157"/>
      <c r="L16" s="134" t="s">
        <v>313</v>
      </c>
      <c r="P16" s="134" t="s">
        <v>313</v>
      </c>
      <c r="Q16" s="134" t="s">
        <v>313</v>
      </c>
    </row>
    <row r="17" spans="1:17" s="134" customFormat="1" ht="38.4" hidden="1" customHeight="1" x14ac:dyDescent="0.25">
      <c r="A17" s="127">
        <v>15</v>
      </c>
      <c r="B17" s="164"/>
      <c r="C17" s="128" t="s">
        <v>360</v>
      </c>
      <c r="D17" s="127" t="s">
        <v>359</v>
      </c>
      <c r="E17" s="156">
        <v>2783.9999999999995</v>
      </c>
      <c r="F17" s="156">
        <v>0</v>
      </c>
      <c r="G17" s="156">
        <v>2783.9999999999995</v>
      </c>
      <c r="H17" s="131" t="s">
        <v>361</v>
      </c>
      <c r="I17" s="127" t="s">
        <v>273</v>
      </c>
      <c r="J17" s="129" t="s">
        <v>404</v>
      </c>
      <c r="K17" s="157"/>
      <c r="Q17" s="134" t="s">
        <v>313</v>
      </c>
    </row>
    <row r="18" spans="1:17" s="134" customFormat="1" ht="38.4" hidden="1" customHeight="1" x14ac:dyDescent="0.25">
      <c r="A18" s="127">
        <v>16</v>
      </c>
      <c r="B18" s="164"/>
      <c r="C18" s="128" t="s">
        <v>363</v>
      </c>
      <c r="D18" s="127" t="s">
        <v>364</v>
      </c>
      <c r="E18" s="156">
        <v>3983.9090000000001</v>
      </c>
      <c r="F18" s="156">
        <v>0</v>
      </c>
      <c r="G18" s="156">
        <v>3983.9090000000001</v>
      </c>
      <c r="H18" s="131" t="s">
        <v>361</v>
      </c>
      <c r="I18" s="127" t="s">
        <v>273</v>
      </c>
      <c r="J18" s="129" t="s">
        <v>404</v>
      </c>
      <c r="K18" s="157"/>
      <c r="Q18" s="134" t="s">
        <v>313</v>
      </c>
    </row>
    <row r="19" spans="1:17" s="134" customFormat="1" ht="38.4" hidden="1" customHeight="1" x14ac:dyDescent="0.25">
      <c r="A19" s="127">
        <v>17</v>
      </c>
      <c r="B19" s="164"/>
      <c r="C19" s="128" t="s">
        <v>366</v>
      </c>
      <c r="D19" s="127" t="s">
        <v>365</v>
      </c>
      <c r="E19" s="156">
        <v>6279.6246999999994</v>
      </c>
      <c r="F19" s="156">
        <v>0</v>
      </c>
      <c r="G19" s="156">
        <v>6279.6246999999994</v>
      </c>
      <c r="H19" s="131" t="s">
        <v>361</v>
      </c>
      <c r="I19" s="127" t="s">
        <v>273</v>
      </c>
      <c r="J19" s="129" t="s">
        <v>406</v>
      </c>
      <c r="K19" s="157"/>
      <c r="Q19" s="134" t="s">
        <v>313</v>
      </c>
    </row>
    <row r="20" spans="1:17" s="134" customFormat="1" ht="38.4" hidden="1" customHeight="1" x14ac:dyDescent="0.25">
      <c r="A20" s="127">
        <v>18</v>
      </c>
      <c r="B20" s="164"/>
      <c r="C20" s="128" t="s">
        <v>368</v>
      </c>
      <c r="D20" s="127" t="s">
        <v>367</v>
      </c>
      <c r="E20" s="156">
        <v>17011.946599999999</v>
      </c>
      <c r="F20" s="156">
        <v>0</v>
      </c>
      <c r="G20" s="156">
        <v>17011.946599999999</v>
      </c>
      <c r="H20" s="131" t="s">
        <v>361</v>
      </c>
      <c r="I20" s="127" t="s">
        <v>273</v>
      </c>
      <c r="J20" s="129" t="s">
        <v>406</v>
      </c>
      <c r="K20" s="157"/>
      <c r="Q20" s="134" t="s">
        <v>313</v>
      </c>
    </row>
    <row r="21" spans="1:17" s="134" customFormat="1" ht="38.4" hidden="1" customHeight="1" x14ac:dyDescent="0.25">
      <c r="A21" s="127">
        <v>19</v>
      </c>
      <c r="B21" s="164"/>
      <c r="C21" s="128" t="s">
        <v>363</v>
      </c>
      <c r="D21" s="127" t="s">
        <v>369</v>
      </c>
      <c r="E21" s="156">
        <v>22273.994999999999</v>
      </c>
      <c r="F21" s="156">
        <v>0</v>
      </c>
      <c r="G21" s="156">
        <v>22273.994999999999</v>
      </c>
      <c r="H21" s="131" t="s">
        <v>361</v>
      </c>
      <c r="I21" s="127" t="s">
        <v>273</v>
      </c>
      <c r="J21" s="129" t="s">
        <v>406</v>
      </c>
      <c r="K21" s="157"/>
      <c r="Q21" s="134" t="s">
        <v>313</v>
      </c>
    </row>
    <row r="22" spans="1:17" s="134" customFormat="1" ht="38.4" hidden="1" customHeight="1" x14ac:dyDescent="0.25">
      <c r="A22" s="127">
        <v>20</v>
      </c>
      <c r="B22" s="164"/>
      <c r="C22" s="128" t="s">
        <v>363</v>
      </c>
      <c r="D22" s="127" t="s">
        <v>371</v>
      </c>
      <c r="E22" s="156">
        <v>12506.3202</v>
      </c>
      <c r="F22" s="156">
        <v>0</v>
      </c>
      <c r="G22" s="156">
        <v>12506.3202</v>
      </c>
      <c r="H22" s="131" t="s">
        <v>361</v>
      </c>
      <c r="I22" s="127" t="s">
        <v>273</v>
      </c>
      <c r="J22" s="129" t="s">
        <v>405</v>
      </c>
      <c r="K22" s="157"/>
      <c r="Q22" s="134" t="s">
        <v>313</v>
      </c>
    </row>
    <row r="23" spans="1:17" s="134" customFormat="1" ht="38.4" hidden="1" customHeight="1" x14ac:dyDescent="0.25">
      <c r="A23" s="127">
        <v>21</v>
      </c>
      <c r="B23" s="164"/>
      <c r="C23" s="128" t="s">
        <v>363</v>
      </c>
      <c r="D23" s="127" t="s">
        <v>373</v>
      </c>
      <c r="E23" s="169">
        <v>5771.42</v>
      </c>
      <c r="F23" s="156">
        <v>0</v>
      </c>
      <c r="G23" s="169">
        <v>5771.42</v>
      </c>
      <c r="H23" s="131" t="s">
        <v>361</v>
      </c>
      <c r="I23" s="127" t="s">
        <v>273</v>
      </c>
      <c r="J23" s="129" t="s">
        <v>405</v>
      </c>
      <c r="K23" s="157"/>
      <c r="Q23" s="134" t="s">
        <v>313</v>
      </c>
    </row>
    <row r="24" spans="1:17" s="134" customFormat="1" ht="38.4" hidden="1" customHeight="1" x14ac:dyDescent="0.25">
      <c r="A24" s="127">
        <v>22</v>
      </c>
      <c r="B24" s="164"/>
      <c r="C24" s="128" t="s">
        <v>363</v>
      </c>
      <c r="D24" s="127" t="s">
        <v>374</v>
      </c>
      <c r="E24" s="168">
        <v>14848.199999999999</v>
      </c>
      <c r="F24" s="156">
        <v>0</v>
      </c>
      <c r="G24" s="168">
        <v>14848.199999999999</v>
      </c>
      <c r="H24" s="131" t="s">
        <v>361</v>
      </c>
      <c r="I24" s="127" t="s">
        <v>273</v>
      </c>
      <c r="J24" s="129" t="s">
        <v>405</v>
      </c>
      <c r="K24" s="157"/>
      <c r="Q24" s="134" t="s">
        <v>313</v>
      </c>
    </row>
    <row r="25" spans="1:17" s="134" customFormat="1" ht="38.4" hidden="1" customHeight="1" x14ac:dyDescent="0.25">
      <c r="A25" s="127">
        <v>23</v>
      </c>
      <c r="B25" s="164"/>
      <c r="C25" s="128" t="s">
        <v>363</v>
      </c>
      <c r="D25" s="127" t="s">
        <v>375</v>
      </c>
      <c r="E25" s="168">
        <v>7493.03</v>
      </c>
      <c r="F25" s="156">
        <v>0</v>
      </c>
      <c r="G25" s="168">
        <v>7493.03</v>
      </c>
      <c r="H25" s="131" t="s">
        <v>361</v>
      </c>
      <c r="I25" s="127" t="s">
        <v>273</v>
      </c>
      <c r="J25" s="129" t="s">
        <v>405</v>
      </c>
      <c r="K25" s="157"/>
      <c r="Q25" s="134" t="s">
        <v>313</v>
      </c>
    </row>
    <row r="26" spans="1:17" s="134" customFormat="1" ht="38.4" customHeight="1" x14ac:dyDescent="0.25">
      <c r="A26" s="127">
        <v>24</v>
      </c>
      <c r="B26" s="64" t="s">
        <v>380</v>
      </c>
      <c r="C26" s="129" t="s">
        <v>379</v>
      </c>
      <c r="D26" s="127" t="s">
        <v>381</v>
      </c>
      <c r="E26" s="168">
        <v>7308</v>
      </c>
      <c r="F26" s="156">
        <f>E26*0.5</f>
        <v>3654</v>
      </c>
      <c r="G26" s="168">
        <f>E26-F26</f>
        <v>3654</v>
      </c>
      <c r="H26" s="131" t="s">
        <v>212</v>
      </c>
      <c r="I26" s="127" t="s">
        <v>382</v>
      </c>
      <c r="J26" s="129" t="s">
        <v>408</v>
      </c>
      <c r="K26" s="157"/>
      <c r="Q26" s="134" t="s">
        <v>313</v>
      </c>
    </row>
    <row r="27" spans="1:17" s="134" customFormat="1" ht="38.4" hidden="1" customHeight="1" x14ac:dyDescent="0.25">
      <c r="A27" s="127">
        <v>25</v>
      </c>
      <c r="B27" s="164" t="s">
        <v>413</v>
      </c>
      <c r="C27" s="129" t="s">
        <v>414</v>
      </c>
      <c r="D27" s="127" t="s">
        <v>415</v>
      </c>
      <c r="E27" s="168">
        <v>3333000</v>
      </c>
      <c r="F27" s="156">
        <v>0</v>
      </c>
      <c r="G27" s="168">
        <v>1666500</v>
      </c>
      <c r="H27" s="131" t="s">
        <v>416</v>
      </c>
      <c r="I27" s="127" t="s">
        <v>181</v>
      </c>
      <c r="J27" s="129" t="s">
        <v>417</v>
      </c>
      <c r="K27" s="157"/>
    </row>
    <row r="28" spans="1:17" s="134" customFormat="1" ht="38.4" hidden="1" customHeight="1" x14ac:dyDescent="0.25">
      <c r="A28" s="127">
        <v>26</v>
      </c>
      <c r="B28" s="164" t="s">
        <v>418</v>
      </c>
      <c r="C28" s="129" t="s">
        <v>419</v>
      </c>
      <c r="D28" s="127" t="s">
        <v>167</v>
      </c>
      <c r="E28" s="168">
        <v>55000</v>
      </c>
      <c r="F28" s="156">
        <v>0</v>
      </c>
      <c r="G28" s="168">
        <f>E28*0.3</f>
        <v>16500</v>
      </c>
      <c r="H28" s="131" t="s">
        <v>410</v>
      </c>
      <c r="I28" s="127" t="s">
        <v>382</v>
      </c>
      <c r="J28" s="129" t="s">
        <v>420</v>
      </c>
      <c r="K28" s="157"/>
    </row>
    <row r="29" spans="1:17" s="134" customFormat="1" ht="38.4" customHeight="1" x14ac:dyDescent="0.25">
      <c r="A29" s="127">
        <v>27</v>
      </c>
      <c r="B29" s="164" t="s">
        <v>385</v>
      </c>
      <c r="C29" s="128" t="s">
        <v>384</v>
      </c>
      <c r="D29" s="127" t="s">
        <v>381</v>
      </c>
      <c r="E29" s="168">
        <v>2940</v>
      </c>
      <c r="F29" s="156">
        <v>0</v>
      </c>
      <c r="G29" s="168">
        <v>2940</v>
      </c>
      <c r="H29" s="131" t="s">
        <v>208</v>
      </c>
      <c r="I29" s="127" t="s">
        <v>382</v>
      </c>
      <c r="J29" s="129" t="s">
        <v>383</v>
      </c>
      <c r="K29" s="157"/>
      <c r="Q29" s="134" t="s">
        <v>313</v>
      </c>
    </row>
    <row r="30" spans="1:17" s="112" customFormat="1" ht="34.799999999999997" hidden="1" customHeight="1" x14ac:dyDescent="0.25">
      <c r="A30" s="117"/>
      <c r="B30" s="118" t="s">
        <v>158</v>
      </c>
      <c r="C30" s="118"/>
      <c r="D30" s="117"/>
      <c r="E30" s="97">
        <f>SUM(E3:E29)</f>
        <v>12939144.445499998</v>
      </c>
      <c r="F30" s="97">
        <f>SUM(F3:F29)</f>
        <v>5603002</v>
      </c>
      <c r="G30" s="97">
        <f>SUM(G3:G29)</f>
        <v>4482569.8454999998</v>
      </c>
      <c r="H30" s="116"/>
      <c r="I30" s="5"/>
      <c r="J30" s="5"/>
      <c r="K30" s="24"/>
      <c r="L30" s="113"/>
      <c r="M30" s="113"/>
      <c r="N30" s="113"/>
      <c r="O30" s="113"/>
      <c r="P30" s="113"/>
      <c r="Q30" s="113"/>
    </row>
    <row r="34" spans="3:3" x14ac:dyDescent="0.25">
      <c r="C34" s="30" t="s">
        <v>76</v>
      </c>
    </row>
  </sheetData>
  <autoFilter ref="A2:O30" xr:uid="{6A87B878-E8EE-4A02-A729-C53983D20169}">
    <filterColumn colId="3">
      <filters>
        <filter val="滁州岳众"/>
        <filter val="岳众"/>
      </filters>
    </filterColumn>
  </autoFilter>
  <mergeCells count="1">
    <mergeCell ref="A1:I1"/>
  </mergeCells>
  <phoneticPr fontId="3" type="noConversion"/>
  <conditionalFormatting sqref="B1048550:B1048576">
    <cfRule type="duplicateValues" dxfId="34" priority="11"/>
  </conditionalFormatting>
  <conditionalFormatting sqref="B30:B1048549 B1:B3">
    <cfRule type="duplicateValues" dxfId="33" priority="10"/>
  </conditionalFormatting>
  <conditionalFormatting sqref="B4">
    <cfRule type="duplicateValues" dxfId="32" priority="9"/>
  </conditionalFormatting>
  <conditionalFormatting sqref="B6:B7">
    <cfRule type="duplicateValues" dxfId="31" priority="8"/>
  </conditionalFormatting>
  <conditionalFormatting sqref="B15 B10:B11">
    <cfRule type="duplicateValues" dxfId="30" priority="12"/>
  </conditionalFormatting>
  <conditionalFormatting sqref="B5">
    <cfRule type="duplicateValues" dxfId="29" priority="13"/>
  </conditionalFormatting>
  <conditionalFormatting sqref="B16 B12:B14">
    <cfRule type="duplicateValues" dxfId="28" priority="14"/>
  </conditionalFormatting>
  <conditionalFormatting sqref="B8:B9">
    <cfRule type="duplicateValues" dxfId="27" priority="184"/>
  </conditionalFormatting>
  <conditionalFormatting sqref="B3:B16">
    <cfRule type="duplicateValues" dxfId="26" priority="213"/>
  </conditionalFormatting>
  <conditionalFormatting sqref="B17:B29">
    <cfRule type="duplicateValues" dxfId="25" priority="223"/>
  </conditionalFormatting>
  <conditionalFormatting sqref="B17:B29">
    <cfRule type="duplicateValues" dxfId="24" priority="225"/>
  </conditionalFormatting>
  <pageMargins left="0.51181102362204722" right="0.51181102362204722" top="0.74803149606299213" bottom="0.74803149606299213" header="0.31496062992125984" footer="0.31496062992125984"/>
  <pageSetup paperSize="9" scale="8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6C315-3472-4289-99BE-1701CC300486}">
  <dimension ref="A1:M51"/>
  <sheetViews>
    <sheetView workbookViewId="0">
      <pane ySplit="2" topLeftCell="A21" activePane="bottomLeft" state="frozen"/>
      <selection pane="bottomLeft" activeCell="A27" sqref="A27:XFD27"/>
    </sheetView>
  </sheetViews>
  <sheetFormatPr defaultColWidth="9" defaultRowHeight="13.8" x14ac:dyDescent="0.25"/>
  <cols>
    <col min="1" max="1" width="5.21875" style="30" customWidth="1"/>
    <col min="2" max="2" width="25.6640625" style="14" customWidth="1"/>
    <col min="3" max="3" width="33.77734375" style="30" customWidth="1"/>
    <col min="4" max="4" width="15" style="30" customWidth="1"/>
    <col min="5" max="5" width="14.6640625" style="32" customWidth="1"/>
    <col min="6" max="6" width="13.33203125" style="32" customWidth="1"/>
    <col min="7" max="7" width="15.44140625" style="32" customWidth="1"/>
    <col min="8" max="8" width="26.77734375" style="14" customWidth="1"/>
    <col min="9" max="9" width="13.77734375" style="30" customWidth="1"/>
    <col min="10" max="10" width="13.44140625" style="30" customWidth="1"/>
    <col min="11" max="11" width="38.44140625" style="30" customWidth="1"/>
    <col min="12" max="16384" width="9" style="14"/>
  </cols>
  <sheetData>
    <row r="1" spans="1:12" ht="17.399999999999999" x14ac:dyDescent="0.25">
      <c r="A1" s="174" t="s">
        <v>178</v>
      </c>
      <c r="B1" s="174"/>
      <c r="C1" s="174"/>
      <c r="D1" s="174"/>
      <c r="E1" s="174"/>
      <c r="F1" s="174"/>
      <c r="G1" s="174"/>
      <c r="H1" s="174"/>
      <c r="I1" s="174"/>
      <c r="J1" s="174"/>
      <c r="K1" s="35"/>
    </row>
    <row r="2" spans="1:12" x14ac:dyDescent="0.25">
      <c r="A2" s="15" t="s">
        <v>0</v>
      </c>
      <c r="B2" s="16" t="s">
        <v>1</v>
      </c>
      <c r="C2" s="15" t="s">
        <v>2</v>
      </c>
      <c r="D2" s="15" t="s">
        <v>3</v>
      </c>
      <c r="E2" s="17" t="s">
        <v>4</v>
      </c>
      <c r="F2" s="17" t="s">
        <v>5</v>
      </c>
      <c r="G2" s="17" t="s">
        <v>226</v>
      </c>
      <c r="H2" s="19" t="s">
        <v>179</v>
      </c>
      <c r="I2" s="15" t="s">
        <v>180</v>
      </c>
      <c r="J2" s="15" t="s">
        <v>8</v>
      </c>
      <c r="K2" s="15" t="s">
        <v>261</v>
      </c>
    </row>
    <row r="3" spans="1:12" s="49" customFormat="1" ht="26.4" x14ac:dyDescent="0.25">
      <c r="A3" s="1">
        <v>1</v>
      </c>
      <c r="B3" s="45" t="s">
        <v>175</v>
      </c>
      <c r="C3" s="46" t="s">
        <v>50</v>
      </c>
      <c r="D3" s="44" t="s">
        <v>15</v>
      </c>
      <c r="E3" s="87">
        <v>128000</v>
      </c>
      <c r="F3" s="87">
        <v>38400</v>
      </c>
      <c r="G3" s="87">
        <v>76800</v>
      </c>
      <c r="H3" s="47" t="s">
        <v>132</v>
      </c>
      <c r="I3" s="70" t="s">
        <v>181</v>
      </c>
      <c r="J3" s="70" t="s">
        <v>123</v>
      </c>
      <c r="K3" s="68" t="s">
        <v>260</v>
      </c>
      <c r="L3" s="48"/>
    </row>
    <row r="4" spans="1:12" s="43" customFormat="1" ht="15" x14ac:dyDescent="0.25">
      <c r="A4" s="1">
        <v>2</v>
      </c>
      <c r="B4" s="37" t="s">
        <v>51</v>
      </c>
      <c r="C4" s="38" t="s">
        <v>52</v>
      </c>
      <c r="D4" s="36" t="s">
        <v>44</v>
      </c>
      <c r="E4" s="88">
        <v>304880</v>
      </c>
      <c r="F4" s="88">
        <f>E4*0.5</f>
        <v>152440</v>
      </c>
      <c r="G4" s="88">
        <f>E4*0.5</f>
        <v>152440</v>
      </c>
      <c r="H4" s="40" t="s">
        <v>105</v>
      </c>
      <c r="I4" s="69" t="s">
        <v>181</v>
      </c>
      <c r="J4" s="69" t="s">
        <v>123</v>
      </c>
      <c r="K4" s="37" t="s">
        <v>245</v>
      </c>
      <c r="L4" s="42"/>
    </row>
    <row r="5" spans="1:12" s="49" customFormat="1" ht="15" x14ac:dyDescent="0.25">
      <c r="A5" s="1">
        <v>3</v>
      </c>
      <c r="B5" s="45" t="s">
        <v>55</v>
      </c>
      <c r="C5" s="46" t="s">
        <v>56</v>
      </c>
      <c r="D5" s="44" t="s">
        <v>57</v>
      </c>
      <c r="E5" s="89">
        <v>72000</v>
      </c>
      <c r="F5" s="89">
        <v>36000</v>
      </c>
      <c r="G5" s="89">
        <f>E5*0.5</f>
        <v>36000</v>
      </c>
      <c r="H5" s="47" t="s">
        <v>105</v>
      </c>
      <c r="I5" s="70" t="s">
        <v>181</v>
      </c>
      <c r="J5" s="70" t="s">
        <v>123</v>
      </c>
      <c r="K5" s="45" t="s">
        <v>185</v>
      </c>
      <c r="L5" s="48"/>
    </row>
    <row r="6" spans="1:12" s="49" customFormat="1" ht="15" x14ac:dyDescent="0.25">
      <c r="A6" s="1">
        <v>4</v>
      </c>
      <c r="B6" s="45" t="s">
        <v>230</v>
      </c>
      <c r="C6" s="46" t="s">
        <v>177</v>
      </c>
      <c r="D6" s="44" t="s">
        <v>57</v>
      </c>
      <c r="E6" s="89">
        <v>23563</v>
      </c>
      <c r="F6" s="89">
        <v>0</v>
      </c>
      <c r="G6" s="89">
        <v>23563</v>
      </c>
      <c r="H6" s="47" t="s">
        <v>165</v>
      </c>
      <c r="I6" s="70" t="s">
        <v>181</v>
      </c>
      <c r="J6" s="70" t="s">
        <v>123</v>
      </c>
      <c r="K6" s="45" t="s">
        <v>231</v>
      </c>
      <c r="L6" s="48"/>
    </row>
    <row r="7" spans="1:12" s="49" customFormat="1" ht="26.4" x14ac:dyDescent="0.25">
      <c r="A7" s="1">
        <v>5</v>
      </c>
      <c r="B7" s="45" t="s">
        <v>92</v>
      </c>
      <c r="C7" s="46" t="s">
        <v>93</v>
      </c>
      <c r="D7" s="44" t="s">
        <v>91</v>
      </c>
      <c r="E7" s="87">
        <v>64600</v>
      </c>
      <c r="F7" s="87">
        <v>32300</v>
      </c>
      <c r="G7" s="87">
        <f>E7*0.5</f>
        <v>32300</v>
      </c>
      <c r="H7" s="47" t="s">
        <v>105</v>
      </c>
      <c r="I7" s="70" t="s">
        <v>181</v>
      </c>
      <c r="J7" s="70" t="s">
        <v>123</v>
      </c>
      <c r="K7" s="68" t="s">
        <v>267</v>
      </c>
      <c r="L7" s="48"/>
    </row>
    <row r="8" spans="1:12" s="43" customFormat="1" ht="15" x14ac:dyDescent="0.25">
      <c r="A8" s="1">
        <v>6</v>
      </c>
      <c r="B8" s="50" t="s">
        <v>71</v>
      </c>
      <c r="C8" s="38" t="s">
        <v>72</v>
      </c>
      <c r="D8" s="36" t="s">
        <v>48</v>
      </c>
      <c r="E8" s="90">
        <v>306666</v>
      </c>
      <c r="F8" s="90">
        <v>91999.8</v>
      </c>
      <c r="G8" s="90">
        <f>91999.8*2</f>
        <v>183999.6</v>
      </c>
      <c r="H8" s="40" t="s">
        <v>182</v>
      </c>
      <c r="I8" s="69" t="s">
        <v>181</v>
      </c>
      <c r="J8" s="69" t="s">
        <v>123</v>
      </c>
      <c r="K8" s="37" t="s">
        <v>247</v>
      </c>
      <c r="L8" s="42"/>
    </row>
    <row r="9" spans="1:12" s="43" customFormat="1" ht="15" x14ac:dyDescent="0.25">
      <c r="A9" s="1">
        <v>7</v>
      </c>
      <c r="B9" s="50" t="s">
        <v>74</v>
      </c>
      <c r="C9" s="38" t="s">
        <v>75</v>
      </c>
      <c r="D9" s="36" t="s">
        <v>48</v>
      </c>
      <c r="E9" s="90">
        <v>187000</v>
      </c>
      <c r="F9" s="90">
        <v>56100</v>
      </c>
      <c r="G9" s="90">
        <f>56100*2</f>
        <v>112200</v>
      </c>
      <c r="H9" s="40" t="s">
        <v>182</v>
      </c>
      <c r="I9" s="69" t="s">
        <v>181</v>
      </c>
      <c r="J9" s="69" t="s">
        <v>123</v>
      </c>
      <c r="K9" s="37" t="s">
        <v>185</v>
      </c>
      <c r="L9" s="42"/>
    </row>
    <row r="10" spans="1:12" s="43" customFormat="1" ht="15" x14ac:dyDescent="0.25">
      <c r="A10" s="1">
        <v>8</v>
      </c>
      <c r="B10" s="50" t="s">
        <v>77</v>
      </c>
      <c r="C10" s="38" t="s">
        <v>233</v>
      </c>
      <c r="D10" s="36" t="s">
        <v>78</v>
      </c>
      <c r="E10" s="90">
        <v>200000</v>
      </c>
      <c r="F10" s="90">
        <v>100000</v>
      </c>
      <c r="G10" s="90">
        <v>80000</v>
      </c>
      <c r="H10" s="40" t="s">
        <v>104</v>
      </c>
      <c r="I10" s="69" t="s">
        <v>181</v>
      </c>
      <c r="J10" s="69" t="s">
        <v>123</v>
      </c>
      <c r="K10" s="37" t="s">
        <v>185</v>
      </c>
      <c r="L10" s="42"/>
    </row>
    <row r="11" spans="1:12" s="43" customFormat="1" ht="15" x14ac:dyDescent="0.25">
      <c r="A11" s="1">
        <v>9</v>
      </c>
      <c r="B11" s="50" t="s">
        <v>232</v>
      </c>
      <c r="C11" s="38" t="s">
        <v>234</v>
      </c>
      <c r="D11" s="36" t="s">
        <v>78</v>
      </c>
      <c r="E11" s="90">
        <v>990000</v>
      </c>
      <c r="F11" s="90">
        <v>495000</v>
      </c>
      <c r="G11" s="90">
        <v>396000</v>
      </c>
      <c r="H11" s="40" t="s">
        <v>104</v>
      </c>
      <c r="I11" s="69" t="s">
        <v>181</v>
      </c>
      <c r="J11" s="69" t="s">
        <v>123</v>
      </c>
      <c r="K11" s="37" t="s">
        <v>185</v>
      </c>
      <c r="L11" s="42"/>
    </row>
    <row r="12" spans="1:12" s="49" customFormat="1" ht="15" x14ac:dyDescent="0.25">
      <c r="A12" s="1">
        <v>10</v>
      </c>
      <c r="B12" s="51" t="s">
        <v>94</v>
      </c>
      <c r="C12" s="46" t="s">
        <v>95</v>
      </c>
      <c r="D12" s="44" t="s">
        <v>96</v>
      </c>
      <c r="E12" s="87">
        <v>452000</v>
      </c>
      <c r="F12" s="87">
        <v>135600</v>
      </c>
      <c r="G12" s="87">
        <v>135600</v>
      </c>
      <c r="H12" s="47" t="s">
        <v>67</v>
      </c>
      <c r="I12" s="70" t="s">
        <v>181</v>
      </c>
      <c r="J12" s="70" t="s">
        <v>153</v>
      </c>
      <c r="K12" s="45" t="s">
        <v>183</v>
      </c>
      <c r="L12" s="48"/>
    </row>
    <row r="13" spans="1:12" s="43" customFormat="1" ht="15" x14ac:dyDescent="0.25">
      <c r="A13" s="1">
        <v>11</v>
      </c>
      <c r="B13" s="37" t="s">
        <v>116</v>
      </c>
      <c r="C13" s="38" t="s">
        <v>117</v>
      </c>
      <c r="D13" s="36" t="s">
        <v>118</v>
      </c>
      <c r="E13" s="90">
        <v>71020</v>
      </c>
      <c r="F13" s="90">
        <v>35510</v>
      </c>
      <c r="G13" s="90">
        <f>E13*0.5</f>
        <v>35510</v>
      </c>
      <c r="H13" s="40" t="s">
        <v>105</v>
      </c>
      <c r="I13" s="69" t="s">
        <v>181</v>
      </c>
      <c r="J13" s="69" t="s">
        <v>123</v>
      </c>
      <c r="K13" s="37" t="s">
        <v>246</v>
      </c>
      <c r="L13" s="42"/>
    </row>
    <row r="14" spans="1:12" s="43" customFormat="1" ht="15" x14ac:dyDescent="0.25">
      <c r="A14" s="1">
        <v>12</v>
      </c>
      <c r="B14" s="50" t="s">
        <v>140</v>
      </c>
      <c r="C14" s="72" t="s">
        <v>141</v>
      </c>
      <c r="D14" s="36" t="s">
        <v>142</v>
      </c>
      <c r="E14" s="91">
        <v>42500</v>
      </c>
      <c r="F14" s="91">
        <v>21250</v>
      </c>
      <c r="G14" s="91">
        <v>17000</v>
      </c>
      <c r="H14" s="40" t="s">
        <v>104</v>
      </c>
      <c r="I14" s="69" t="s">
        <v>181</v>
      </c>
      <c r="J14" s="69" t="s">
        <v>123</v>
      </c>
      <c r="K14" s="76" t="s">
        <v>248</v>
      </c>
      <c r="L14" s="42"/>
    </row>
    <row r="15" spans="1:12" s="49" customFormat="1" ht="15" x14ac:dyDescent="0.25">
      <c r="A15" s="1">
        <v>13</v>
      </c>
      <c r="B15" s="51" t="s">
        <v>143</v>
      </c>
      <c r="C15" s="52" t="s">
        <v>144</v>
      </c>
      <c r="D15" s="44" t="s">
        <v>145</v>
      </c>
      <c r="E15" s="87">
        <v>47000</v>
      </c>
      <c r="F15" s="87">
        <v>23500</v>
      </c>
      <c r="G15" s="87">
        <v>18800</v>
      </c>
      <c r="H15" s="47" t="s">
        <v>104</v>
      </c>
      <c r="I15" s="70" t="s">
        <v>184</v>
      </c>
      <c r="J15" s="70" t="s">
        <v>123</v>
      </c>
      <c r="K15" s="45" t="s">
        <v>185</v>
      </c>
      <c r="L15" s="48"/>
    </row>
    <row r="16" spans="1:12" s="49" customFormat="1" ht="15" x14ac:dyDescent="0.25">
      <c r="A16" s="1">
        <v>14</v>
      </c>
      <c r="B16" s="45" t="s">
        <v>110</v>
      </c>
      <c r="C16" s="46" t="s">
        <v>50</v>
      </c>
      <c r="D16" s="44" t="s">
        <v>15</v>
      </c>
      <c r="E16" s="92">
        <v>128000</v>
      </c>
      <c r="F16" s="89">
        <v>38400</v>
      </c>
      <c r="G16" s="87">
        <v>76800</v>
      </c>
      <c r="H16" s="47" t="s">
        <v>28</v>
      </c>
      <c r="I16" s="70" t="s">
        <v>181</v>
      </c>
      <c r="J16" s="70" t="s">
        <v>123</v>
      </c>
      <c r="K16" s="45" t="s">
        <v>186</v>
      </c>
      <c r="L16" s="48"/>
    </row>
    <row r="17" spans="1:13" s="43" customFormat="1" ht="26.4" x14ac:dyDescent="0.25">
      <c r="A17" s="1">
        <v>15</v>
      </c>
      <c r="B17" s="37" t="s">
        <v>187</v>
      </c>
      <c r="C17" s="38" t="s">
        <v>159</v>
      </c>
      <c r="D17" s="36" t="s">
        <v>160</v>
      </c>
      <c r="E17" s="90">
        <v>45000</v>
      </c>
      <c r="F17" s="88">
        <f>E17*0.6</f>
        <v>27000</v>
      </c>
      <c r="G17" s="91">
        <v>13500</v>
      </c>
      <c r="H17" s="40" t="s">
        <v>171</v>
      </c>
      <c r="I17" s="69" t="s">
        <v>161</v>
      </c>
      <c r="J17" s="69" t="s">
        <v>123</v>
      </c>
      <c r="K17" s="41" t="s">
        <v>249</v>
      </c>
      <c r="L17" s="42"/>
    </row>
    <row r="18" spans="1:13" s="49" customFormat="1" ht="15" x14ac:dyDescent="0.25">
      <c r="A18" s="1">
        <v>16</v>
      </c>
      <c r="B18" s="45" t="s">
        <v>229</v>
      </c>
      <c r="C18" s="46" t="s">
        <v>169</v>
      </c>
      <c r="D18" s="44" t="s">
        <v>170</v>
      </c>
      <c r="E18" s="92">
        <v>550000</v>
      </c>
      <c r="F18" s="92">
        <v>330000</v>
      </c>
      <c r="G18" s="92">
        <v>165000</v>
      </c>
      <c r="H18" s="47" t="s">
        <v>171</v>
      </c>
      <c r="I18" s="70" t="s">
        <v>172</v>
      </c>
      <c r="J18" s="70" t="s">
        <v>153</v>
      </c>
      <c r="K18" s="45" t="s">
        <v>250</v>
      </c>
      <c r="L18" s="48"/>
    </row>
    <row r="19" spans="1:13" s="49" customFormat="1" ht="15" x14ac:dyDescent="0.25">
      <c r="A19" s="1">
        <v>17</v>
      </c>
      <c r="B19" s="45" t="s">
        <v>199</v>
      </c>
      <c r="C19" s="46" t="s">
        <v>195</v>
      </c>
      <c r="D19" s="44" t="s">
        <v>196</v>
      </c>
      <c r="E19" s="92">
        <v>3446500</v>
      </c>
      <c r="F19" s="92">
        <v>1000000</v>
      </c>
      <c r="G19" s="92">
        <f>1033950+33950</f>
        <v>1067900</v>
      </c>
      <c r="H19" s="67" t="s">
        <v>200</v>
      </c>
      <c r="I19" s="70" t="s">
        <v>181</v>
      </c>
      <c r="J19" s="70" t="s">
        <v>153</v>
      </c>
      <c r="K19" s="45"/>
      <c r="L19" s="48"/>
    </row>
    <row r="20" spans="1:13" s="49" customFormat="1" ht="126.6" customHeight="1" x14ac:dyDescent="0.25">
      <c r="A20" s="1">
        <v>18</v>
      </c>
      <c r="B20" s="45" t="s">
        <v>198</v>
      </c>
      <c r="C20" s="46" t="s">
        <v>195</v>
      </c>
      <c r="D20" s="44" t="s">
        <v>197</v>
      </c>
      <c r="E20" s="92">
        <v>4350500</v>
      </c>
      <c r="F20" s="92">
        <v>1305150</v>
      </c>
      <c r="G20" s="92">
        <v>993358.2</v>
      </c>
      <c r="H20" s="67" t="s">
        <v>228</v>
      </c>
      <c r="I20" s="70" t="s">
        <v>181</v>
      </c>
      <c r="J20" s="70" t="s">
        <v>153</v>
      </c>
      <c r="K20" s="68" t="s">
        <v>227</v>
      </c>
      <c r="L20" s="48">
        <v>297031.8</v>
      </c>
    </row>
    <row r="21" spans="1:13" s="49" customFormat="1" ht="19.2" customHeight="1" x14ac:dyDescent="0.25">
      <c r="A21" s="1">
        <v>19</v>
      </c>
      <c r="B21" s="45" t="s">
        <v>203</v>
      </c>
      <c r="C21" s="46" t="s">
        <v>202</v>
      </c>
      <c r="D21" s="44" t="s">
        <v>201</v>
      </c>
      <c r="E21" s="92">
        <v>714580</v>
      </c>
      <c r="F21" s="92">
        <v>0</v>
      </c>
      <c r="G21" s="92">
        <v>714580</v>
      </c>
      <c r="H21" s="67" t="s">
        <v>204</v>
      </c>
      <c r="I21" s="70" t="s">
        <v>181</v>
      </c>
      <c r="J21" s="70" t="s">
        <v>153</v>
      </c>
      <c r="K21" s="45" t="s">
        <v>189</v>
      </c>
      <c r="L21" s="48">
        <f>1305150-L20</f>
        <v>1008118.2</v>
      </c>
    </row>
    <row r="22" spans="1:13" s="84" customFormat="1" ht="15" x14ac:dyDescent="0.25">
      <c r="A22" s="1">
        <v>20</v>
      </c>
      <c r="B22" s="79" t="s">
        <v>205</v>
      </c>
      <c r="C22" s="80" t="s">
        <v>207</v>
      </c>
      <c r="D22" s="78" t="s">
        <v>91</v>
      </c>
      <c r="E22" s="93">
        <v>105500</v>
      </c>
      <c r="F22" s="93">
        <v>0</v>
      </c>
      <c r="G22" s="93">
        <v>105500</v>
      </c>
      <c r="H22" s="81" t="s">
        <v>208</v>
      </c>
      <c r="I22" s="82" t="s">
        <v>181</v>
      </c>
      <c r="J22" s="82" t="s">
        <v>153</v>
      </c>
      <c r="K22" s="79" t="s">
        <v>209</v>
      </c>
      <c r="L22" s="83"/>
    </row>
    <row r="23" spans="1:13" s="84" customFormat="1" ht="15" x14ac:dyDescent="0.25">
      <c r="A23" s="1">
        <v>21</v>
      </c>
      <c r="B23" s="79" t="s">
        <v>206</v>
      </c>
      <c r="C23" s="80" t="s">
        <v>211</v>
      </c>
      <c r="D23" s="78" t="s">
        <v>91</v>
      </c>
      <c r="E23" s="93">
        <v>168000</v>
      </c>
      <c r="F23" s="94">
        <v>0</v>
      </c>
      <c r="G23" s="93">
        <v>168000</v>
      </c>
      <c r="H23" s="81" t="s">
        <v>208</v>
      </c>
      <c r="I23" s="82" t="s">
        <v>181</v>
      </c>
      <c r="J23" s="82" t="s">
        <v>153</v>
      </c>
      <c r="K23" s="79" t="s">
        <v>209</v>
      </c>
      <c r="L23" s="83"/>
    </row>
    <row r="24" spans="1:13" s="84" customFormat="1" ht="15" x14ac:dyDescent="0.25">
      <c r="A24" s="1">
        <v>22</v>
      </c>
      <c r="B24" s="79" t="s">
        <v>210</v>
      </c>
      <c r="C24" s="80" t="s">
        <v>211</v>
      </c>
      <c r="D24" s="78" t="s">
        <v>91</v>
      </c>
      <c r="E24" s="93">
        <v>54500</v>
      </c>
      <c r="F24" s="95">
        <v>27250</v>
      </c>
      <c r="G24" s="93">
        <f>E24*0.5</f>
        <v>27250</v>
      </c>
      <c r="H24" s="81" t="s">
        <v>212</v>
      </c>
      <c r="I24" s="82" t="s">
        <v>181</v>
      </c>
      <c r="J24" s="82" t="s">
        <v>153</v>
      </c>
      <c r="K24" s="79" t="s">
        <v>213</v>
      </c>
      <c r="L24" s="83"/>
    </row>
    <row r="25" spans="1:13" s="84" customFormat="1" ht="15" x14ac:dyDescent="0.25">
      <c r="A25" s="1">
        <v>23</v>
      </c>
      <c r="B25" s="79" t="s">
        <v>215</v>
      </c>
      <c r="C25" s="80" t="s">
        <v>214</v>
      </c>
      <c r="D25" s="78" t="s">
        <v>91</v>
      </c>
      <c r="E25" s="93">
        <v>135500</v>
      </c>
      <c r="F25" s="93">
        <v>67750</v>
      </c>
      <c r="G25" s="93">
        <v>67750</v>
      </c>
      <c r="H25" s="81" t="s">
        <v>212</v>
      </c>
      <c r="I25" s="82" t="s">
        <v>181</v>
      </c>
      <c r="J25" s="82" t="s">
        <v>153</v>
      </c>
      <c r="K25" s="79" t="s">
        <v>213</v>
      </c>
      <c r="L25" s="83"/>
    </row>
    <row r="26" spans="1:13" s="84" customFormat="1" ht="15" x14ac:dyDescent="0.25">
      <c r="A26" s="1">
        <v>24</v>
      </c>
      <c r="B26" s="79" t="s">
        <v>216</v>
      </c>
      <c r="C26" s="80" t="s">
        <v>217</v>
      </c>
      <c r="D26" s="78" t="s">
        <v>91</v>
      </c>
      <c r="E26" s="93">
        <v>132000</v>
      </c>
      <c r="F26" s="93">
        <v>66000</v>
      </c>
      <c r="G26" s="93">
        <v>66000</v>
      </c>
      <c r="H26" s="81" t="s">
        <v>212</v>
      </c>
      <c r="I26" s="82" t="s">
        <v>181</v>
      </c>
      <c r="J26" s="82" t="s">
        <v>123</v>
      </c>
      <c r="K26" s="79" t="s">
        <v>218</v>
      </c>
      <c r="L26" s="83"/>
    </row>
    <row r="27" spans="1:13" s="105" customFormat="1" ht="15" x14ac:dyDescent="0.25">
      <c r="A27" s="98">
        <v>25</v>
      </c>
      <c r="B27" s="99" t="s">
        <v>219</v>
      </c>
      <c r="C27" s="100" t="s">
        <v>220</v>
      </c>
      <c r="D27" s="98" t="s">
        <v>91</v>
      </c>
      <c r="E27" s="101">
        <v>64600</v>
      </c>
      <c r="F27" s="101">
        <v>32300</v>
      </c>
      <c r="G27" s="101">
        <v>32300</v>
      </c>
      <c r="H27" s="102" t="s">
        <v>212</v>
      </c>
      <c r="I27" s="103" t="s">
        <v>181</v>
      </c>
      <c r="J27" s="103" t="s">
        <v>153</v>
      </c>
      <c r="K27" s="99" t="s">
        <v>218</v>
      </c>
      <c r="L27" s="104"/>
      <c r="M27" s="105" t="s">
        <v>265</v>
      </c>
    </row>
    <row r="28" spans="1:13" s="84" customFormat="1" ht="15" x14ac:dyDescent="0.25">
      <c r="A28" s="1">
        <v>26</v>
      </c>
      <c r="B28" s="79" t="s">
        <v>259</v>
      </c>
      <c r="C28" s="80" t="s">
        <v>221</v>
      </c>
      <c r="D28" s="78" t="s">
        <v>91</v>
      </c>
      <c r="E28" s="93">
        <v>169000</v>
      </c>
      <c r="F28" s="93" t="s">
        <v>222</v>
      </c>
      <c r="G28" s="93">
        <v>67600</v>
      </c>
      <c r="H28" s="81" t="s">
        <v>223</v>
      </c>
      <c r="I28" s="82" t="s">
        <v>181</v>
      </c>
      <c r="J28" s="82" t="s">
        <v>123</v>
      </c>
      <c r="K28" s="79" t="s">
        <v>218</v>
      </c>
      <c r="L28" s="83"/>
    </row>
    <row r="29" spans="1:13" s="84" customFormat="1" ht="15" x14ac:dyDescent="0.25">
      <c r="A29" s="1">
        <v>27</v>
      </c>
      <c r="B29" s="79" t="s">
        <v>224</v>
      </c>
      <c r="C29" s="80" t="s">
        <v>225</v>
      </c>
      <c r="D29" s="78" t="s">
        <v>91</v>
      </c>
      <c r="E29" s="93">
        <v>22500</v>
      </c>
      <c r="F29" s="93">
        <v>11250</v>
      </c>
      <c r="G29" s="93">
        <v>11250</v>
      </c>
      <c r="H29" s="81" t="s">
        <v>212</v>
      </c>
      <c r="I29" s="82" t="s">
        <v>181</v>
      </c>
      <c r="J29" s="82" t="s">
        <v>123</v>
      </c>
      <c r="K29" s="79" t="s">
        <v>266</v>
      </c>
      <c r="L29" s="83"/>
    </row>
    <row r="30" spans="1:13" s="86" customFormat="1" ht="15" x14ac:dyDescent="0.25">
      <c r="A30" s="1">
        <v>28</v>
      </c>
      <c r="B30" s="79" t="s">
        <v>235</v>
      </c>
      <c r="C30" s="80" t="s">
        <v>258</v>
      </c>
      <c r="D30" s="78" t="s">
        <v>236</v>
      </c>
      <c r="E30" s="93">
        <v>35000</v>
      </c>
      <c r="F30" s="93">
        <v>0</v>
      </c>
      <c r="G30" s="93">
        <v>17500</v>
      </c>
      <c r="H30" s="81" t="s">
        <v>237</v>
      </c>
      <c r="I30" s="82" t="s">
        <v>181</v>
      </c>
      <c r="J30" s="82" t="s">
        <v>123</v>
      </c>
      <c r="K30" s="79" t="s">
        <v>238</v>
      </c>
      <c r="L30" s="85"/>
    </row>
    <row r="31" spans="1:13" s="86" customFormat="1" ht="15" x14ac:dyDescent="0.25">
      <c r="A31" s="1">
        <v>29</v>
      </c>
      <c r="B31" s="79" t="s">
        <v>262</v>
      </c>
      <c r="C31" s="80" t="s">
        <v>263</v>
      </c>
      <c r="D31" s="78" t="s">
        <v>91</v>
      </c>
      <c r="E31" s="93">
        <v>113000</v>
      </c>
      <c r="F31" s="93">
        <v>55500</v>
      </c>
      <c r="G31" s="93">
        <v>57500</v>
      </c>
      <c r="H31" s="81" t="s">
        <v>212</v>
      </c>
      <c r="I31" s="82" t="s">
        <v>181</v>
      </c>
      <c r="J31" s="82" t="s">
        <v>153</v>
      </c>
      <c r="K31" s="79" t="s">
        <v>264</v>
      </c>
      <c r="L31" s="85"/>
    </row>
    <row r="32" spans="1:13" s="74" customFormat="1" ht="30" x14ac:dyDescent="0.25">
      <c r="A32" s="1">
        <v>30</v>
      </c>
      <c r="B32" s="4" t="s">
        <v>256</v>
      </c>
      <c r="C32" s="75" t="s">
        <v>255</v>
      </c>
      <c r="D32" s="1" t="s">
        <v>239</v>
      </c>
      <c r="E32" s="96">
        <v>9800</v>
      </c>
      <c r="F32" s="96">
        <v>0</v>
      </c>
      <c r="G32" s="96">
        <v>9800</v>
      </c>
      <c r="H32" s="2" t="s">
        <v>165</v>
      </c>
      <c r="I32" s="71" t="s">
        <v>240</v>
      </c>
      <c r="J32" s="71" t="s">
        <v>153</v>
      </c>
      <c r="K32" s="4" t="s">
        <v>241</v>
      </c>
      <c r="L32" s="73"/>
    </row>
    <row r="33" spans="1:12" s="74" customFormat="1" ht="30" x14ac:dyDescent="0.25">
      <c r="A33" s="1">
        <v>31</v>
      </c>
      <c r="B33" s="4" t="s">
        <v>242</v>
      </c>
      <c r="C33" s="75" t="s">
        <v>254</v>
      </c>
      <c r="D33" s="1" t="s">
        <v>239</v>
      </c>
      <c r="E33" s="96">
        <v>6000</v>
      </c>
      <c r="F33" s="96">
        <v>0</v>
      </c>
      <c r="G33" s="96">
        <v>6000</v>
      </c>
      <c r="H33" s="2" t="s">
        <v>165</v>
      </c>
      <c r="I33" s="71" t="s">
        <v>240</v>
      </c>
      <c r="J33" s="71" t="s">
        <v>153</v>
      </c>
      <c r="K33" s="4" t="s">
        <v>241</v>
      </c>
      <c r="L33" s="73"/>
    </row>
    <row r="34" spans="1:12" s="74" customFormat="1" ht="15" x14ac:dyDescent="0.25">
      <c r="A34" s="1">
        <v>32</v>
      </c>
      <c r="B34" s="4" t="s">
        <v>243</v>
      </c>
      <c r="C34" s="3" t="s">
        <v>257</v>
      </c>
      <c r="D34" s="1" t="s">
        <v>244</v>
      </c>
      <c r="E34" s="96">
        <v>36000</v>
      </c>
      <c r="F34" s="96">
        <v>0</v>
      </c>
      <c r="G34" s="96">
        <v>18000</v>
      </c>
      <c r="H34" s="2" t="s">
        <v>79</v>
      </c>
      <c r="I34" s="71" t="s">
        <v>181</v>
      </c>
      <c r="J34" s="71" t="s">
        <v>123</v>
      </c>
      <c r="K34" s="4" t="s">
        <v>241</v>
      </c>
      <c r="L34" s="73"/>
    </row>
    <row r="35" spans="1:12" ht="15" x14ac:dyDescent="0.25">
      <c r="A35" s="1">
        <v>33</v>
      </c>
      <c r="B35" s="4" t="s">
        <v>251</v>
      </c>
      <c r="C35" s="3" t="s">
        <v>252</v>
      </c>
      <c r="D35" s="1" t="s">
        <v>239</v>
      </c>
      <c r="E35" s="96">
        <v>43500</v>
      </c>
      <c r="F35" s="96">
        <v>26100</v>
      </c>
      <c r="G35" s="96">
        <v>13050</v>
      </c>
      <c r="H35" s="2" t="s">
        <v>171</v>
      </c>
      <c r="I35" s="71" t="s">
        <v>181</v>
      </c>
      <c r="J35" s="71" t="s">
        <v>123</v>
      </c>
      <c r="K35" s="4" t="s">
        <v>253</v>
      </c>
      <c r="L35" s="20"/>
    </row>
    <row r="36" spans="1:12" ht="15.6" x14ac:dyDescent="0.25">
      <c r="A36" s="77"/>
      <c r="B36" s="175" t="s">
        <v>158</v>
      </c>
      <c r="C36" s="175"/>
      <c r="D36" s="77"/>
      <c r="E36" s="97">
        <f>SUM(E3:E35)</f>
        <v>13218709</v>
      </c>
      <c r="F36" s="97">
        <f>SUM(F3:F35)</f>
        <v>4204799.8</v>
      </c>
      <c r="G36" s="97">
        <f>SUM(G3:G35)</f>
        <v>4998850.8</v>
      </c>
      <c r="H36" s="33"/>
      <c r="I36" s="34"/>
      <c r="J36" s="34"/>
      <c r="K36" s="34"/>
    </row>
    <row r="40" spans="1:12" x14ac:dyDescent="0.25">
      <c r="C40" s="30" t="s">
        <v>76</v>
      </c>
    </row>
    <row r="51" spans="2:2" x14ac:dyDescent="0.25">
      <c r="B51" s="14" t="s">
        <v>235</v>
      </c>
    </row>
  </sheetData>
  <autoFilter ref="A2:M48" xr:uid="{E4FE4EE2-C374-4030-B574-BB8E03F08F00}"/>
  <mergeCells count="2">
    <mergeCell ref="A1:J1"/>
    <mergeCell ref="B36:C36"/>
  </mergeCells>
  <phoneticPr fontId="3" type="noConversion"/>
  <conditionalFormatting sqref="B1048556:B1048576">
    <cfRule type="duplicateValues" dxfId="23" priority="8"/>
  </conditionalFormatting>
  <conditionalFormatting sqref="B36:B1048555 B8:B11 B1:B6">
    <cfRule type="duplicateValues" dxfId="22" priority="7"/>
  </conditionalFormatting>
  <conditionalFormatting sqref="B7">
    <cfRule type="duplicateValues" dxfId="21" priority="6"/>
  </conditionalFormatting>
  <conditionalFormatting sqref="B12">
    <cfRule type="duplicateValues" dxfId="20" priority="5"/>
  </conditionalFormatting>
  <conditionalFormatting sqref="B16:B17">
    <cfRule type="duplicateValues" dxfId="19" priority="4"/>
  </conditionalFormatting>
  <conditionalFormatting sqref="B13:B15">
    <cfRule type="duplicateValues" dxfId="18" priority="9"/>
  </conditionalFormatting>
  <conditionalFormatting sqref="B18">
    <cfRule type="duplicateValues" dxfId="17" priority="3"/>
  </conditionalFormatting>
  <conditionalFormatting sqref="B29">
    <cfRule type="duplicateValues" dxfId="16" priority="2"/>
  </conditionalFormatting>
  <conditionalFormatting sqref="B30:B34">
    <cfRule type="duplicateValues" dxfId="15" priority="1"/>
  </conditionalFormatting>
  <conditionalFormatting sqref="B35 B19:B28">
    <cfRule type="duplicateValues" dxfId="14" priority="10"/>
  </conditionalFormatting>
  <pageMargins left="0.51181102362204722" right="0.51181102362204722" top="0.74803149606299213" bottom="0.74803149606299213" header="0.31496062992125984" footer="0.31496062992125984"/>
  <pageSetup paperSize="9" scale="8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4650B-EA5D-4A2C-85AB-51C3D43FD884}">
  <dimension ref="A1:K23"/>
  <sheetViews>
    <sheetView workbookViewId="0">
      <pane ySplit="2" topLeftCell="A3" activePane="bottomLeft" state="frozen"/>
      <selection pane="bottomLeft" activeCell="A12" sqref="A12:XFD12"/>
    </sheetView>
  </sheetViews>
  <sheetFormatPr defaultColWidth="9" defaultRowHeight="13.8" x14ac:dyDescent="0.25"/>
  <cols>
    <col min="1" max="1" width="5.21875" style="30" customWidth="1"/>
    <col min="2" max="2" width="22.6640625" style="14" customWidth="1"/>
    <col min="3" max="3" width="36.109375" style="30" customWidth="1"/>
    <col min="4" max="4" width="10.6640625" style="30" customWidth="1"/>
    <col min="5" max="6" width="13.33203125" style="31" customWidth="1"/>
    <col min="7" max="7" width="13.109375" style="32" customWidth="1"/>
    <col min="8" max="8" width="19" style="14" customWidth="1"/>
    <col min="9" max="9" width="29.33203125" style="14" customWidth="1"/>
    <col min="10" max="10" width="13.44140625" style="30" customWidth="1"/>
    <col min="11" max="16384" width="9" style="14"/>
  </cols>
  <sheetData>
    <row r="1" spans="1:11" ht="17.399999999999999" x14ac:dyDescent="0.25">
      <c r="A1" s="174" t="s">
        <v>162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11" ht="26.4" x14ac:dyDescent="0.25">
      <c r="A2" s="15" t="s">
        <v>0</v>
      </c>
      <c r="B2" s="16" t="s">
        <v>1</v>
      </c>
      <c r="C2" s="15" t="s">
        <v>2</v>
      </c>
      <c r="D2" s="15" t="s">
        <v>3</v>
      </c>
      <c r="E2" s="17" t="s">
        <v>4</v>
      </c>
      <c r="F2" s="17" t="s">
        <v>5</v>
      </c>
      <c r="G2" s="18" t="s">
        <v>149</v>
      </c>
      <c r="H2" s="19" t="s">
        <v>6</v>
      </c>
      <c r="I2" s="15" t="s">
        <v>7</v>
      </c>
      <c r="J2" s="15" t="s">
        <v>8</v>
      </c>
    </row>
    <row r="3" spans="1:11" ht="15" x14ac:dyDescent="0.25">
      <c r="A3" s="1">
        <v>1</v>
      </c>
      <c r="B3" s="54" t="s">
        <v>9</v>
      </c>
      <c r="C3" s="55" t="s">
        <v>10</v>
      </c>
      <c r="D3" s="56" t="s">
        <v>11</v>
      </c>
      <c r="E3" s="57">
        <v>1190014.24</v>
      </c>
      <c r="F3" s="57">
        <v>0</v>
      </c>
      <c r="G3" s="57">
        <v>1190014.24</v>
      </c>
      <c r="H3" s="58" t="s">
        <v>12</v>
      </c>
      <c r="I3" s="54" t="s">
        <v>13</v>
      </c>
      <c r="J3" s="54" t="s">
        <v>150</v>
      </c>
      <c r="K3" s="20"/>
    </row>
    <row r="4" spans="1:11" ht="15" x14ac:dyDescent="0.25">
      <c r="A4" s="1">
        <v>2</v>
      </c>
      <c r="B4" s="4"/>
      <c r="C4" s="3" t="s">
        <v>88</v>
      </c>
      <c r="D4" s="1" t="s">
        <v>15</v>
      </c>
      <c r="E4" s="12">
        <v>170000</v>
      </c>
      <c r="F4" s="12">
        <v>119000</v>
      </c>
      <c r="G4" s="12">
        <v>34000</v>
      </c>
      <c r="H4" s="5" t="s">
        <v>89</v>
      </c>
      <c r="I4" s="4" t="s">
        <v>90</v>
      </c>
      <c r="J4" s="4" t="s">
        <v>150</v>
      </c>
      <c r="K4" s="20"/>
    </row>
    <row r="5" spans="1:11" s="61" customFormat="1" ht="15" x14ac:dyDescent="0.25">
      <c r="A5" s="56">
        <v>3</v>
      </c>
      <c r="B5" s="54" t="s">
        <v>190</v>
      </c>
      <c r="C5" s="55" t="s">
        <v>87</v>
      </c>
      <c r="D5" s="56" t="s">
        <v>15</v>
      </c>
      <c r="E5" s="57">
        <v>194000</v>
      </c>
      <c r="F5" s="57">
        <v>58200</v>
      </c>
      <c r="G5" s="57">
        <v>116400</v>
      </c>
      <c r="H5" s="59" t="s">
        <v>16</v>
      </c>
      <c r="I5" s="54"/>
      <c r="J5" s="54" t="s">
        <v>150</v>
      </c>
      <c r="K5" s="60" t="s">
        <v>151</v>
      </c>
    </row>
    <row r="6" spans="1:11" s="61" customFormat="1" ht="15" x14ac:dyDescent="0.25">
      <c r="A6" s="56">
        <v>11</v>
      </c>
      <c r="B6" s="54" t="s">
        <v>191</v>
      </c>
      <c r="C6" s="55" t="s">
        <v>43</v>
      </c>
      <c r="D6" s="56" t="s">
        <v>44</v>
      </c>
      <c r="E6" s="62">
        <v>128000</v>
      </c>
      <c r="F6" s="62">
        <v>128000</v>
      </c>
      <c r="G6" s="62"/>
      <c r="H6" s="59" t="s">
        <v>21</v>
      </c>
      <c r="I6" s="54" t="s">
        <v>45</v>
      </c>
      <c r="J6" s="54" t="s">
        <v>150</v>
      </c>
      <c r="K6" s="60"/>
    </row>
    <row r="7" spans="1:11" s="61" customFormat="1" ht="15" x14ac:dyDescent="0.25">
      <c r="A7" s="56">
        <v>17</v>
      </c>
      <c r="B7" s="63" t="s">
        <v>64</v>
      </c>
      <c r="C7" s="55" t="s">
        <v>65</v>
      </c>
      <c r="D7" s="56" t="s">
        <v>66</v>
      </c>
      <c r="E7" s="62">
        <v>2080000</v>
      </c>
      <c r="F7" s="62">
        <v>1872000</v>
      </c>
      <c r="G7" s="62">
        <v>0</v>
      </c>
      <c r="H7" s="59" t="s">
        <v>67</v>
      </c>
      <c r="I7" s="54"/>
      <c r="J7" s="54" t="s">
        <v>150</v>
      </c>
      <c r="K7" s="60"/>
    </row>
    <row r="8" spans="1:11" s="61" customFormat="1" ht="15" x14ac:dyDescent="0.25">
      <c r="A8" s="56">
        <v>18</v>
      </c>
      <c r="B8" s="54" t="s">
        <v>46</v>
      </c>
      <c r="C8" s="55" t="s">
        <v>47</v>
      </c>
      <c r="D8" s="56" t="s">
        <v>48</v>
      </c>
      <c r="E8" s="57">
        <v>119994</v>
      </c>
      <c r="F8" s="57">
        <v>71996.399999999994</v>
      </c>
      <c r="G8" s="57">
        <v>35998.199999999997</v>
      </c>
      <c r="H8" s="59" t="s">
        <v>67</v>
      </c>
      <c r="I8" s="54" t="s">
        <v>125</v>
      </c>
      <c r="J8" s="54" t="s">
        <v>150</v>
      </c>
      <c r="K8" s="60" t="s">
        <v>192</v>
      </c>
    </row>
    <row r="9" spans="1:11" ht="15" x14ac:dyDescent="0.25">
      <c r="A9" s="56">
        <v>28</v>
      </c>
      <c r="B9" s="63"/>
      <c r="C9" s="64" t="s">
        <v>111</v>
      </c>
      <c r="D9" s="56" t="s">
        <v>96</v>
      </c>
      <c r="E9" s="65"/>
      <c r="F9" s="57">
        <v>100000</v>
      </c>
      <c r="G9" s="57">
        <v>422395.15</v>
      </c>
      <c r="H9" s="59" t="s">
        <v>108</v>
      </c>
      <c r="I9" s="54"/>
      <c r="J9" s="54" t="s">
        <v>150</v>
      </c>
      <c r="K9" s="20" t="s">
        <v>193</v>
      </c>
    </row>
    <row r="10" spans="1:11" s="61" customFormat="1" ht="15" x14ac:dyDescent="0.25">
      <c r="A10" s="56">
        <v>29</v>
      </c>
      <c r="B10" s="63"/>
      <c r="C10" s="64" t="s">
        <v>111</v>
      </c>
      <c r="D10" s="56" t="s">
        <v>109</v>
      </c>
      <c r="E10" s="57"/>
      <c r="F10" s="57"/>
      <c r="G10" s="57">
        <v>28317.29</v>
      </c>
      <c r="H10" s="59" t="s">
        <v>108</v>
      </c>
      <c r="I10" s="54"/>
      <c r="J10" s="54" t="s">
        <v>150</v>
      </c>
      <c r="K10" s="60" t="s">
        <v>194</v>
      </c>
    </row>
    <row r="11" spans="1:11" s="61" customFormat="1" ht="15" x14ac:dyDescent="0.25">
      <c r="A11" s="56">
        <v>31</v>
      </c>
      <c r="B11" s="54" t="s">
        <v>110</v>
      </c>
      <c r="C11" s="55" t="s">
        <v>50</v>
      </c>
      <c r="D11" s="56" t="s">
        <v>15</v>
      </c>
      <c r="E11" s="66">
        <v>128000</v>
      </c>
      <c r="F11" s="62">
        <v>38400</v>
      </c>
      <c r="G11" s="66"/>
      <c r="H11" s="59" t="s">
        <v>86</v>
      </c>
      <c r="I11" s="54"/>
      <c r="J11" s="54" t="s">
        <v>150</v>
      </c>
      <c r="K11" s="60"/>
    </row>
    <row r="12" spans="1:11" s="43" customFormat="1" ht="15" x14ac:dyDescent="0.25">
      <c r="A12" s="36">
        <v>36</v>
      </c>
      <c r="B12" s="50" t="s">
        <v>131</v>
      </c>
      <c r="C12" s="53" t="s">
        <v>130</v>
      </c>
      <c r="D12" s="36" t="s">
        <v>15</v>
      </c>
      <c r="E12" s="39">
        <v>274000</v>
      </c>
      <c r="F12" s="39">
        <v>82200</v>
      </c>
      <c r="G12" s="39">
        <v>164400</v>
      </c>
      <c r="H12" s="40" t="s">
        <v>132</v>
      </c>
      <c r="I12" s="37"/>
      <c r="J12" s="37" t="s">
        <v>150</v>
      </c>
      <c r="K12" s="42"/>
    </row>
    <row r="13" spans="1:11" ht="15" x14ac:dyDescent="0.25">
      <c r="A13" s="1">
        <v>43</v>
      </c>
      <c r="B13" s="8" t="s">
        <v>148</v>
      </c>
      <c r="C13" s="10" t="s">
        <v>147</v>
      </c>
      <c r="D13" s="1" t="s">
        <v>146</v>
      </c>
      <c r="E13" s="12">
        <v>2293600</v>
      </c>
      <c r="F13" s="12"/>
      <c r="G13" s="12">
        <v>539600</v>
      </c>
      <c r="H13" s="2" t="s">
        <v>67</v>
      </c>
      <c r="I13" s="4"/>
      <c r="J13" s="4" t="s">
        <v>153</v>
      </c>
      <c r="K13" s="20"/>
    </row>
    <row r="14" spans="1:11" ht="15" x14ac:dyDescent="0.25">
      <c r="A14" s="1">
        <v>50</v>
      </c>
      <c r="B14" s="4"/>
      <c r="C14" s="3" t="s">
        <v>166</v>
      </c>
      <c r="D14" s="1" t="s">
        <v>167</v>
      </c>
      <c r="E14" s="13">
        <v>43000</v>
      </c>
      <c r="F14" s="13">
        <v>0</v>
      </c>
      <c r="G14" s="13">
        <v>12900</v>
      </c>
      <c r="H14" s="2" t="s">
        <v>86</v>
      </c>
      <c r="I14" s="4" t="s">
        <v>168</v>
      </c>
      <c r="J14" s="4" t="s">
        <v>153</v>
      </c>
      <c r="K14" s="20" t="s">
        <v>188</v>
      </c>
    </row>
    <row r="15" spans="1:11" ht="15" x14ac:dyDescent="0.25">
      <c r="A15" s="1">
        <v>51</v>
      </c>
      <c r="B15" s="4"/>
      <c r="C15" s="3" t="s">
        <v>169</v>
      </c>
      <c r="D15" s="1" t="s">
        <v>170</v>
      </c>
      <c r="E15" s="13">
        <v>550000</v>
      </c>
      <c r="F15" s="13">
        <v>330000</v>
      </c>
      <c r="G15" s="13">
        <v>165000</v>
      </c>
      <c r="H15" s="2" t="s">
        <v>171</v>
      </c>
      <c r="I15" s="4" t="s">
        <v>172</v>
      </c>
      <c r="J15" s="4" t="s">
        <v>153</v>
      </c>
      <c r="K15" s="20"/>
    </row>
    <row r="16" spans="1:11" ht="15" x14ac:dyDescent="0.25">
      <c r="A16" s="1">
        <v>52</v>
      </c>
      <c r="B16" s="4"/>
      <c r="C16" s="3" t="s">
        <v>173</v>
      </c>
      <c r="D16" s="1" t="s">
        <v>174</v>
      </c>
      <c r="E16" s="13">
        <v>360000</v>
      </c>
      <c r="F16" s="13">
        <v>0</v>
      </c>
      <c r="G16" s="13">
        <v>108000</v>
      </c>
      <c r="H16" s="2" t="s">
        <v>86</v>
      </c>
      <c r="I16" s="4" t="s">
        <v>161</v>
      </c>
      <c r="J16" s="4" t="s">
        <v>153</v>
      </c>
      <c r="K16" s="20"/>
    </row>
    <row r="17" spans="1:11" ht="15" x14ac:dyDescent="0.25">
      <c r="A17" s="1"/>
      <c r="B17" s="176" t="s">
        <v>63</v>
      </c>
      <c r="C17" s="177"/>
      <c r="D17" s="178"/>
      <c r="E17" s="11">
        <f t="shared" ref="E17:F17" si="0">SUM(E3:E16)</f>
        <v>7530608.2400000002</v>
      </c>
      <c r="F17" s="11">
        <f t="shared" si="0"/>
        <v>2799796.4</v>
      </c>
      <c r="G17" s="11">
        <f>SUM(G3:G16)</f>
        <v>2817024.88</v>
      </c>
      <c r="H17" s="23"/>
      <c r="I17" s="24"/>
      <c r="J17" s="5"/>
      <c r="K17" s="25"/>
    </row>
    <row r="18" spans="1:11" ht="15.6" x14ac:dyDescent="0.25">
      <c r="A18" s="26" t="s">
        <v>119</v>
      </c>
      <c r="B18" s="27"/>
      <c r="C18" s="26"/>
      <c r="D18" s="26"/>
      <c r="E18" s="28"/>
      <c r="F18" s="28"/>
      <c r="G18" s="29"/>
      <c r="I18" s="27"/>
    </row>
    <row r="19" spans="1:11" ht="15.6" x14ac:dyDescent="0.25">
      <c r="A19" s="26"/>
      <c r="B19" s="27"/>
      <c r="D19" s="26"/>
      <c r="E19" s="28"/>
      <c r="F19" s="28"/>
      <c r="G19" s="29"/>
      <c r="H19" s="27"/>
    </row>
    <row r="23" spans="1:11" x14ac:dyDescent="0.25">
      <c r="C23" s="30" t="s">
        <v>76</v>
      </c>
    </row>
  </sheetData>
  <autoFilter ref="A2:L18" xr:uid="{E4FE4EE2-C374-4030-B574-BB8E03F08F00}"/>
  <mergeCells count="2">
    <mergeCell ref="A1:J1"/>
    <mergeCell ref="B17:D17"/>
  </mergeCells>
  <phoneticPr fontId="3" type="noConversion"/>
  <conditionalFormatting sqref="B1048539:B1048576">
    <cfRule type="duplicateValues" dxfId="13" priority="15"/>
  </conditionalFormatting>
  <conditionalFormatting sqref="B18:B1048538 B1:B10">
    <cfRule type="duplicateValues" dxfId="12" priority="3"/>
  </conditionalFormatting>
  <conditionalFormatting sqref="B11:B13">
    <cfRule type="duplicateValues" dxfId="11" priority="2"/>
  </conditionalFormatting>
  <conditionalFormatting sqref="B14:B16">
    <cfRule type="duplicateValues" dxfId="10" priority="1"/>
  </conditionalFormatting>
  <pageMargins left="0.51181102362204722" right="0.51181102362204722" top="0.74803149606299213" bottom="0.74803149606299213" header="0.31496062992125984" footer="0.31496062992125984"/>
  <pageSetup paperSize="9" scale="8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743AC-07E5-4646-B0D0-848E0CEC659E}">
  <sheetPr filterMode="1"/>
  <dimension ref="A1:L61"/>
  <sheetViews>
    <sheetView workbookViewId="0">
      <selection activeCell="K5" sqref="K5"/>
    </sheetView>
  </sheetViews>
  <sheetFormatPr defaultColWidth="9" defaultRowHeight="13.8" x14ac:dyDescent="0.25"/>
  <cols>
    <col min="1" max="1" width="5.21875" style="30" customWidth="1"/>
    <col min="2" max="2" width="19.109375" style="14" customWidth="1"/>
    <col min="3" max="3" width="36.109375" style="30" customWidth="1"/>
    <col min="4" max="4" width="10.6640625" style="30" customWidth="1"/>
    <col min="5" max="6" width="13.33203125" style="31" customWidth="1"/>
    <col min="7" max="7" width="13.109375" style="32" customWidth="1"/>
    <col min="8" max="8" width="19" style="14" customWidth="1"/>
    <col min="9" max="9" width="29.33203125" style="14" customWidth="1"/>
    <col min="10" max="10" width="13.44140625" style="30" customWidth="1"/>
    <col min="11" max="16384" width="9" style="14"/>
  </cols>
  <sheetData>
    <row r="1" spans="1:11" ht="17.399999999999999" x14ac:dyDescent="0.25">
      <c r="A1" s="174" t="s">
        <v>162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11" ht="26.4" x14ac:dyDescent="0.25">
      <c r="A2" s="15" t="s">
        <v>0</v>
      </c>
      <c r="B2" s="16" t="s">
        <v>1</v>
      </c>
      <c r="C2" s="15" t="s">
        <v>2</v>
      </c>
      <c r="D2" s="15" t="s">
        <v>3</v>
      </c>
      <c r="E2" s="17" t="s">
        <v>4</v>
      </c>
      <c r="F2" s="17" t="s">
        <v>5</v>
      </c>
      <c r="G2" s="18" t="s">
        <v>149</v>
      </c>
      <c r="H2" s="19" t="s">
        <v>6</v>
      </c>
      <c r="I2" s="15" t="s">
        <v>7</v>
      </c>
      <c r="J2" s="15" t="s">
        <v>8</v>
      </c>
    </row>
    <row r="3" spans="1:11" ht="15" hidden="1" x14ac:dyDescent="0.25">
      <c r="A3" s="1">
        <v>1</v>
      </c>
      <c r="B3" s="4" t="s">
        <v>176</v>
      </c>
      <c r="C3" s="3" t="s">
        <v>10</v>
      </c>
      <c r="D3" s="1" t="s">
        <v>11</v>
      </c>
      <c r="E3" s="12">
        <v>1190014.24</v>
      </c>
      <c r="F3" s="12">
        <v>0</v>
      </c>
      <c r="G3" s="12">
        <f>E3*100%</f>
        <v>1190014.24</v>
      </c>
      <c r="H3" s="5" t="s">
        <v>12</v>
      </c>
      <c r="I3" s="4" t="s">
        <v>13</v>
      </c>
      <c r="J3" s="4" t="s">
        <v>150</v>
      </c>
      <c r="K3" s="20"/>
    </row>
    <row r="4" spans="1:11" ht="15" x14ac:dyDescent="0.25">
      <c r="A4" s="1">
        <v>2</v>
      </c>
      <c r="B4" s="4"/>
      <c r="C4" s="3" t="s">
        <v>88</v>
      </c>
      <c r="D4" s="1" t="s">
        <v>15</v>
      </c>
      <c r="E4" s="12">
        <v>170000</v>
      </c>
      <c r="F4" s="12">
        <f>68000+51000</f>
        <v>119000</v>
      </c>
      <c r="G4" s="12">
        <f>E4*0.2</f>
        <v>34000</v>
      </c>
      <c r="H4" s="5" t="s">
        <v>89</v>
      </c>
      <c r="I4" s="4" t="s">
        <v>90</v>
      </c>
      <c r="J4" s="4" t="s">
        <v>150</v>
      </c>
      <c r="K4" s="20"/>
    </row>
    <row r="5" spans="1:11" ht="15" x14ac:dyDescent="0.25">
      <c r="A5" s="1">
        <v>3</v>
      </c>
      <c r="B5" s="4" t="s">
        <v>14</v>
      </c>
      <c r="C5" s="3" t="s">
        <v>87</v>
      </c>
      <c r="D5" s="1" t="s">
        <v>15</v>
      </c>
      <c r="E5" s="12">
        <v>194000</v>
      </c>
      <c r="F5" s="12">
        <v>58200</v>
      </c>
      <c r="G5" s="12">
        <f>E5*0.6</f>
        <v>116400</v>
      </c>
      <c r="H5" s="2" t="s">
        <v>16</v>
      </c>
      <c r="I5" s="4"/>
      <c r="J5" s="4" t="s">
        <v>150</v>
      </c>
      <c r="K5" s="20" t="s">
        <v>151</v>
      </c>
    </row>
    <row r="6" spans="1:11" ht="15" x14ac:dyDescent="0.25">
      <c r="A6" s="1">
        <v>4</v>
      </c>
      <c r="B6" s="4" t="s">
        <v>49</v>
      </c>
      <c r="C6" s="3" t="s">
        <v>50</v>
      </c>
      <c r="D6" s="1" t="s">
        <v>15</v>
      </c>
      <c r="E6" s="12">
        <v>128000</v>
      </c>
      <c r="F6" s="12">
        <v>38400</v>
      </c>
      <c r="G6" s="12">
        <v>76800</v>
      </c>
      <c r="H6" s="2" t="s">
        <v>28</v>
      </c>
      <c r="I6" s="4"/>
      <c r="J6" s="4" t="s">
        <v>123</v>
      </c>
      <c r="K6" s="20"/>
    </row>
    <row r="7" spans="1:11" ht="15" hidden="1" x14ac:dyDescent="0.25">
      <c r="A7" s="1">
        <v>5</v>
      </c>
      <c r="B7" s="4" t="s">
        <v>18</v>
      </c>
      <c r="C7" s="3" t="s">
        <v>19</v>
      </c>
      <c r="D7" s="1" t="s">
        <v>20</v>
      </c>
      <c r="E7" s="12">
        <v>215000</v>
      </c>
      <c r="F7" s="12">
        <f>107500+107500</f>
        <v>215000</v>
      </c>
      <c r="G7" s="12"/>
      <c r="H7" s="2" t="s">
        <v>21</v>
      </c>
      <c r="I7" s="4"/>
      <c r="J7" s="4" t="s">
        <v>123</v>
      </c>
      <c r="K7" s="20"/>
    </row>
    <row r="8" spans="1:11" ht="15" hidden="1" x14ac:dyDescent="0.25">
      <c r="A8" s="1">
        <v>6</v>
      </c>
      <c r="B8" s="4" t="s">
        <v>22</v>
      </c>
      <c r="C8" s="3" t="s">
        <v>23</v>
      </c>
      <c r="D8" s="1" t="s">
        <v>24</v>
      </c>
      <c r="E8" s="11">
        <v>22000</v>
      </c>
      <c r="F8" s="11">
        <v>19800</v>
      </c>
      <c r="G8" s="11"/>
      <c r="H8" s="2" t="s">
        <v>16</v>
      </c>
      <c r="I8" s="4" t="s">
        <v>17</v>
      </c>
      <c r="J8" s="4" t="s">
        <v>123</v>
      </c>
      <c r="K8" s="20"/>
    </row>
    <row r="9" spans="1:11" ht="15" hidden="1" x14ac:dyDescent="0.25">
      <c r="A9" s="1">
        <v>7</v>
      </c>
      <c r="B9" s="4" t="s">
        <v>25</v>
      </c>
      <c r="C9" s="3" t="s">
        <v>26</v>
      </c>
      <c r="D9" s="1" t="s">
        <v>27</v>
      </c>
      <c r="E9" s="12">
        <v>61000</v>
      </c>
      <c r="F9" s="12">
        <f>18300+18300+18300</f>
        <v>54900</v>
      </c>
      <c r="G9" s="12">
        <v>0</v>
      </c>
      <c r="H9" s="2" t="s">
        <v>28</v>
      </c>
      <c r="I9" s="4" t="s">
        <v>17</v>
      </c>
      <c r="J9" s="4" t="s">
        <v>123</v>
      </c>
      <c r="K9" s="20"/>
    </row>
    <row r="10" spans="1:11" ht="15" hidden="1" x14ac:dyDescent="0.25">
      <c r="A10" s="1">
        <v>8</v>
      </c>
      <c r="B10" s="4" t="s">
        <v>29</v>
      </c>
      <c r="C10" s="3" t="s">
        <v>30</v>
      </c>
      <c r="D10" s="1" t="s">
        <v>31</v>
      </c>
      <c r="E10" s="11">
        <v>27000</v>
      </c>
      <c r="F10" s="11">
        <v>27000</v>
      </c>
      <c r="G10" s="11"/>
      <c r="H10" s="2" t="s">
        <v>32</v>
      </c>
      <c r="I10" s="4" t="s">
        <v>17</v>
      </c>
      <c r="J10" s="4" t="s">
        <v>123</v>
      </c>
      <c r="K10" s="20"/>
    </row>
    <row r="11" spans="1:11" ht="26.4" hidden="1" x14ac:dyDescent="0.25">
      <c r="A11" s="1">
        <v>9</v>
      </c>
      <c r="B11" s="4" t="s">
        <v>33</v>
      </c>
      <c r="C11" s="3" t="s">
        <v>34</v>
      </c>
      <c r="D11" s="6" t="s">
        <v>35</v>
      </c>
      <c r="E11" s="11">
        <v>460000</v>
      </c>
      <c r="F11" s="11">
        <v>230000</v>
      </c>
      <c r="G11" s="11"/>
      <c r="H11" s="2" t="s">
        <v>36</v>
      </c>
      <c r="I11" s="7" t="s">
        <v>37</v>
      </c>
      <c r="J11" s="4" t="s">
        <v>123</v>
      </c>
      <c r="K11" s="20"/>
    </row>
    <row r="12" spans="1:11" ht="15" hidden="1" x14ac:dyDescent="0.25">
      <c r="A12" s="1">
        <v>10</v>
      </c>
      <c r="B12" s="4" t="s">
        <v>38</v>
      </c>
      <c r="C12" s="3" t="s">
        <v>39</v>
      </c>
      <c r="D12" s="1" t="s">
        <v>27</v>
      </c>
      <c r="E12" s="12">
        <v>6500</v>
      </c>
      <c r="F12" s="12">
        <v>0</v>
      </c>
      <c r="G12" s="12">
        <v>6500</v>
      </c>
      <c r="H12" s="2" t="s">
        <v>40</v>
      </c>
      <c r="I12" s="4" t="s">
        <v>41</v>
      </c>
      <c r="J12" s="4" t="s">
        <v>123</v>
      </c>
      <c r="K12" s="20"/>
    </row>
    <row r="13" spans="1:11" ht="15" hidden="1" x14ac:dyDescent="0.25">
      <c r="A13" s="1">
        <v>11</v>
      </c>
      <c r="B13" s="4" t="s">
        <v>42</v>
      </c>
      <c r="C13" s="3" t="s">
        <v>43</v>
      </c>
      <c r="D13" s="1" t="s">
        <v>44</v>
      </c>
      <c r="E13" s="11">
        <v>128000</v>
      </c>
      <c r="F13" s="11">
        <v>128000</v>
      </c>
      <c r="G13" s="11"/>
      <c r="H13" s="2" t="s">
        <v>21</v>
      </c>
      <c r="I13" s="4" t="s">
        <v>45</v>
      </c>
      <c r="J13" s="4" t="s">
        <v>150</v>
      </c>
      <c r="K13" s="20"/>
    </row>
    <row r="14" spans="1:11" ht="15" hidden="1" x14ac:dyDescent="0.25">
      <c r="A14" s="1">
        <v>12</v>
      </c>
      <c r="B14" s="4" t="s">
        <v>84</v>
      </c>
      <c r="C14" s="3" t="s">
        <v>85</v>
      </c>
      <c r="D14" s="1" t="s">
        <v>27</v>
      </c>
      <c r="E14" s="11">
        <v>160000</v>
      </c>
      <c r="F14" s="11">
        <v>48000</v>
      </c>
      <c r="G14" s="11"/>
      <c r="H14" s="2" t="s">
        <v>86</v>
      </c>
      <c r="I14" s="4"/>
      <c r="J14" s="4" t="s">
        <v>123</v>
      </c>
      <c r="K14" s="20"/>
    </row>
    <row r="15" spans="1:11" ht="15" hidden="1" x14ac:dyDescent="0.25">
      <c r="A15" s="1">
        <v>13</v>
      </c>
      <c r="B15" s="4" t="s">
        <v>51</v>
      </c>
      <c r="C15" s="3" t="s">
        <v>52</v>
      </c>
      <c r="D15" s="1" t="s">
        <v>44</v>
      </c>
      <c r="E15" s="11">
        <v>304880</v>
      </c>
      <c r="F15" s="11">
        <v>150000</v>
      </c>
      <c r="G15" s="11"/>
      <c r="H15" s="2" t="s">
        <v>53</v>
      </c>
      <c r="I15" s="4" t="s">
        <v>54</v>
      </c>
      <c r="J15" s="4" t="s">
        <v>123</v>
      </c>
      <c r="K15" s="20"/>
    </row>
    <row r="16" spans="1:11" ht="15" hidden="1" x14ac:dyDescent="0.25">
      <c r="A16" s="1">
        <v>14</v>
      </c>
      <c r="B16" s="4" t="s">
        <v>55</v>
      </c>
      <c r="C16" s="3" t="s">
        <v>56</v>
      </c>
      <c r="D16" s="1" t="s">
        <v>57</v>
      </c>
      <c r="E16" s="11">
        <v>72000</v>
      </c>
      <c r="F16" s="11">
        <v>36000</v>
      </c>
      <c r="G16" s="11"/>
      <c r="H16" s="2" t="s">
        <v>53</v>
      </c>
      <c r="I16" s="4"/>
      <c r="J16" s="4" t="s">
        <v>123</v>
      </c>
      <c r="K16" s="20"/>
    </row>
    <row r="17" spans="1:12" ht="15" hidden="1" x14ac:dyDescent="0.25">
      <c r="A17" s="1">
        <v>15</v>
      </c>
      <c r="B17" s="4" t="s">
        <v>58</v>
      </c>
      <c r="C17" s="3" t="s">
        <v>59</v>
      </c>
      <c r="D17" s="1" t="s">
        <v>60</v>
      </c>
      <c r="E17" s="11">
        <v>10000</v>
      </c>
      <c r="F17" s="11">
        <v>10000</v>
      </c>
      <c r="G17" s="11"/>
      <c r="H17" s="2" t="s">
        <v>61</v>
      </c>
      <c r="I17" s="4" t="s">
        <v>62</v>
      </c>
      <c r="J17" s="4" t="s">
        <v>123</v>
      </c>
      <c r="K17" s="20"/>
    </row>
    <row r="18" spans="1:12" ht="15" hidden="1" x14ac:dyDescent="0.25">
      <c r="A18" s="1">
        <v>16</v>
      </c>
      <c r="B18" s="4" t="s">
        <v>92</v>
      </c>
      <c r="C18" s="3" t="s">
        <v>93</v>
      </c>
      <c r="D18" s="1" t="s">
        <v>91</v>
      </c>
      <c r="E18" s="12">
        <v>64600</v>
      </c>
      <c r="F18" s="12">
        <v>30000</v>
      </c>
      <c r="G18" s="12">
        <v>6300</v>
      </c>
      <c r="H18" s="2" t="s">
        <v>79</v>
      </c>
      <c r="I18" s="4"/>
      <c r="J18" s="4" t="s">
        <v>123</v>
      </c>
      <c r="K18" s="20"/>
    </row>
    <row r="19" spans="1:12" ht="15" hidden="1" x14ac:dyDescent="0.25">
      <c r="A19" s="1">
        <v>17</v>
      </c>
      <c r="B19" s="8" t="s">
        <v>64</v>
      </c>
      <c r="C19" s="3" t="s">
        <v>65</v>
      </c>
      <c r="D19" s="1" t="s">
        <v>66</v>
      </c>
      <c r="E19" s="11">
        <v>2080000</v>
      </c>
      <c r="F19" s="11">
        <f>E19*0.6+300000+324000</f>
        <v>1872000</v>
      </c>
      <c r="G19" s="11">
        <v>0</v>
      </c>
      <c r="H19" s="2" t="s">
        <v>67</v>
      </c>
      <c r="I19" s="4"/>
      <c r="J19" s="4" t="s">
        <v>150</v>
      </c>
      <c r="K19" s="20"/>
    </row>
    <row r="20" spans="1:12" ht="15" hidden="1" x14ac:dyDescent="0.25">
      <c r="A20" s="1">
        <v>18</v>
      </c>
      <c r="B20" s="4" t="s">
        <v>46</v>
      </c>
      <c r="C20" s="3" t="s">
        <v>47</v>
      </c>
      <c r="D20" s="1" t="s">
        <v>48</v>
      </c>
      <c r="E20" s="12">
        <v>119994</v>
      </c>
      <c r="F20" s="12">
        <f>E20*0.6</f>
        <v>71996.399999999994</v>
      </c>
      <c r="G20" s="12">
        <f>E20*0.3</f>
        <v>35998.199999999997</v>
      </c>
      <c r="H20" s="2" t="s">
        <v>67</v>
      </c>
      <c r="I20" s="4" t="s">
        <v>125</v>
      </c>
      <c r="J20" s="4" t="s">
        <v>150</v>
      </c>
      <c r="K20" s="20"/>
    </row>
    <row r="21" spans="1:12" ht="15" hidden="1" x14ac:dyDescent="0.25">
      <c r="A21" s="1">
        <v>19</v>
      </c>
      <c r="B21" s="8" t="s">
        <v>68</v>
      </c>
      <c r="C21" s="3" t="s">
        <v>69</v>
      </c>
      <c r="D21" s="1" t="s">
        <v>48</v>
      </c>
      <c r="E21" s="13">
        <v>306666</v>
      </c>
      <c r="F21" s="11">
        <f>91999.8+91999.8</f>
        <v>183999.6</v>
      </c>
      <c r="G21" s="13"/>
      <c r="H21" s="2" t="s">
        <v>70</v>
      </c>
      <c r="I21" s="4"/>
      <c r="J21" s="4" t="s">
        <v>123</v>
      </c>
      <c r="K21" s="20"/>
    </row>
    <row r="22" spans="1:12" ht="15" hidden="1" x14ac:dyDescent="0.25">
      <c r="A22" s="1">
        <v>20</v>
      </c>
      <c r="B22" s="8" t="s">
        <v>71</v>
      </c>
      <c r="C22" s="3" t="s">
        <v>72</v>
      </c>
      <c r="D22" s="1" t="s">
        <v>48</v>
      </c>
      <c r="E22" s="13">
        <v>306666</v>
      </c>
      <c r="F22" s="13">
        <v>91999.8</v>
      </c>
      <c r="G22" s="13"/>
      <c r="H22" s="2" t="s">
        <v>73</v>
      </c>
      <c r="I22" s="4"/>
      <c r="J22" s="4" t="s">
        <v>123</v>
      </c>
      <c r="K22" s="20"/>
    </row>
    <row r="23" spans="1:12" ht="15" hidden="1" x14ac:dyDescent="0.25">
      <c r="A23" s="1">
        <v>21</v>
      </c>
      <c r="B23" s="8" t="s">
        <v>74</v>
      </c>
      <c r="C23" s="3" t="s">
        <v>75</v>
      </c>
      <c r="D23" s="1" t="s">
        <v>48</v>
      </c>
      <c r="E23" s="13">
        <v>187000</v>
      </c>
      <c r="F23" s="13">
        <v>56100</v>
      </c>
      <c r="G23" s="13"/>
      <c r="H23" s="2" t="s">
        <v>73</v>
      </c>
      <c r="I23" s="4"/>
      <c r="J23" s="4" t="s">
        <v>123</v>
      </c>
      <c r="K23" s="20"/>
    </row>
    <row r="24" spans="1:12" ht="15" hidden="1" x14ac:dyDescent="0.25">
      <c r="A24" s="1">
        <v>22</v>
      </c>
      <c r="B24" s="8" t="s">
        <v>77</v>
      </c>
      <c r="C24" s="3" t="s">
        <v>80</v>
      </c>
      <c r="D24" s="1" t="s">
        <v>78</v>
      </c>
      <c r="E24" s="13">
        <v>200000</v>
      </c>
      <c r="F24" s="13">
        <v>100000</v>
      </c>
      <c r="G24" s="13"/>
      <c r="H24" s="2" t="s">
        <v>79</v>
      </c>
      <c r="I24" s="4"/>
      <c r="J24" s="4" t="s">
        <v>123</v>
      </c>
      <c r="K24" s="20"/>
    </row>
    <row r="25" spans="1:12" ht="15" hidden="1" x14ac:dyDescent="0.25">
      <c r="A25" s="1">
        <v>23</v>
      </c>
      <c r="B25" s="8" t="s">
        <v>83</v>
      </c>
      <c r="C25" s="3" t="s">
        <v>82</v>
      </c>
      <c r="D25" s="1" t="s">
        <v>81</v>
      </c>
      <c r="E25" s="13">
        <v>371000</v>
      </c>
      <c r="F25" s="13">
        <v>185500</v>
      </c>
      <c r="G25" s="13"/>
      <c r="H25" s="2" t="s">
        <v>79</v>
      </c>
      <c r="I25" s="4"/>
      <c r="J25" s="4" t="s">
        <v>123</v>
      </c>
      <c r="K25" s="20"/>
    </row>
    <row r="26" spans="1:12" ht="15" hidden="1" x14ac:dyDescent="0.25">
      <c r="A26" s="1">
        <v>24</v>
      </c>
      <c r="B26" s="8" t="s">
        <v>94</v>
      </c>
      <c r="C26" s="3" t="s">
        <v>95</v>
      </c>
      <c r="D26" s="1" t="s">
        <v>96</v>
      </c>
      <c r="E26" s="12">
        <v>452000</v>
      </c>
      <c r="F26" s="12">
        <v>135600</v>
      </c>
      <c r="G26" s="12">
        <v>135600</v>
      </c>
      <c r="H26" s="2" t="s">
        <v>70</v>
      </c>
      <c r="I26" s="4"/>
      <c r="J26" s="4" t="s">
        <v>123</v>
      </c>
      <c r="K26" s="20" t="s">
        <v>107</v>
      </c>
    </row>
    <row r="27" spans="1:12" ht="30" hidden="1" x14ac:dyDescent="0.25">
      <c r="A27" s="1">
        <v>25</v>
      </c>
      <c r="B27" s="8" t="s">
        <v>97</v>
      </c>
      <c r="C27" s="21" t="s">
        <v>101</v>
      </c>
      <c r="D27" s="1" t="s">
        <v>78</v>
      </c>
      <c r="E27" s="13">
        <v>465000</v>
      </c>
      <c r="F27" s="11">
        <f>232500+186000</f>
        <v>418500</v>
      </c>
      <c r="G27" s="13"/>
      <c r="H27" s="2" t="s">
        <v>104</v>
      </c>
      <c r="I27" s="4" t="s">
        <v>106</v>
      </c>
      <c r="J27" s="4" t="s">
        <v>123</v>
      </c>
      <c r="K27" s="20"/>
    </row>
    <row r="28" spans="1:12" ht="45" hidden="1" x14ac:dyDescent="0.25">
      <c r="A28" s="1">
        <v>26</v>
      </c>
      <c r="B28" s="8" t="s">
        <v>98</v>
      </c>
      <c r="C28" s="21" t="s">
        <v>102</v>
      </c>
      <c r="D28" s="1" t="s">
        <v>81</v>
      </c>
      <c r="E28" s="13">
        <v>298000</v>
      </c>
      <c r="F28" s="11">
        <f>149000+119200</f>
        <v>268200</v>
      </c>
      <c r="G28" s="13"/>
      <c r="H28" s="2" t="s">
        <v>104</v>
      </c>
      <c r="I28" s="4" t="s">
        <v>106</v>
      </c>
      <c r="J28" s="4" t="s">
        <v>123</v>
      </c>
      <c r="K28" s="20"/>
    </row>
    <row r="29" spans="1:12" ht="15" hidden="1" x14ac:dyDescent="0.25">
      <c r="A29" s="1">
        <v>27</v>
      </c>
      <c r="B29" s="8" t="s">
        <v>99</v>
      </c>
      <c r="C29" s="9" t="s">
        <v>103</v>
      </c>
      <c r="D29" s="1" t="s">
        <v>100</v>
      </c>
      <c r="E29" s="13">
        <f>550000+31000</f>
        <v>581000</v>
      </c>
      <c r="F29" s="11">
        <f>220000+306000</f>
        <v>526000</v>
      </c>
      <c r="G29" s="13"/>
      <c r="H29" s="2" t="s">
        <v>105</v>
      </c>
      <c r="I29" s="4" t="s">
        <v>106</v>
      </c>
      <c r="J29" s="4" t="s">
        <v>123</v>
      </c>
      <c r="K29" s="20"/>
    </row>
    <row r="30" spans="1:12" ht="15" hidden="1" x14ac:dyDescent="0.25">
      <c r="A30" s="1">
        <v>28</v>
      </c>
      <c r="B30" s="8"/>
      <c r="C30" s="9" t="s">
        <v>111</v>
      </c>
      <c r="D30" s="1" t="s">
        <v>96</v>
      </c>
      <c r="E30" s="22"/>
      <c r="F30" s="12">
        <v>100000</v>
      </c>
      <c r="G30" s="12">
        <v>422395.15</v>
      </c>
      <c r="H30" s="2" t="s">
        <v>108</v>
      </c>
      <c r="I30" s="4"/>
      <c r="J30" s="4" t="s">
        <v>150</v>
      </c>
      <c r="K30" s="20"/>
    </row>
    <row r="31" spans="1:12" ht="15" hidden="1" x14ac:dyDescent="0.25">
      <c r="A31" s="1">
        <v>29</v>
      </c>
      <c r="B31" s="8"/>
      <c r="C31" s="9" t="s">
        <v>111</v>
      </c>
      <c r="D31" s="1" t="s">
        <v>109</v>
      </c>
      <c r="E31" s="12"/>
      <c r="F31" s="12"/>
      <c r="G31" s="12">
        <v>28317.29</v>
      </c>
      <c r="H31" s="2" t="s">
        <v>108</v>
      </c>
      <c r="I31" s="4"/>
      <c r="J31" s="4" t="s">
        <v>150</v>
      </c>
      <c r="K31" s="20"/>
    </row>
    <row r="32" spans="1:12" ht="15" hidden="1" x14ac:dyDescent="0.25">
      <c r="A32" s="1">
        <v>30</v>
      </c>
      <c r="B32" s="8"/>
      <c r="C32" s="9" t="s">
        <v>112</v>
      </c>
      <c r="D32" s="1" t="s">
        <v>27</v>
      </c>
      <c r="E32" s="12">
        <v>160000</v>
      </c>
      <c r="F32" s="12">
        <f>48000+48000</f>
        <v>96000</v>
      </c>
      <c r="G32" s="12">
        <v>28650</v>
      </c>
      <c r="H32" s="2" t="s">
        <v>124</v>
      </c>
      <c r="I32" s="4" t="s">
        <v>154</v>
      </c>
      <c r="J32" s="4" t="s">
        <v>123</v>
      </c>
      <c r="K32" s="20" t="s">
        <v>155</v>
      </c>
      <c r="L32" s="14" t="s">
        <v>119</v>
      </c>
    </row>
    <row r="33" spans="1:11" ht="15" hidden="1" x14ac:dyDescent="0.25">
      <c r="A33" s="1">
        <v>31</v>
      </c>
      <c r="B33" s="4" t="s">
        <v>110</v>
      </c>
      <c r="C33" s="3" t="s">
        <v>50</v>
      </c>
      <c r="D33" s="1" t="s">
        <v>15</v>
      </c>
      <c r="E33" s="13">
        <v>128000</v>
      </c>
      <c r="F33" s="11">
        <v>38400</v>
      </c>
      <c r="G33" s="13"/>
      <c r="H33" s="2" t="s">
        <v>86</v>
      </c>
      <c r="I33" s="4"/>
      <c r="J33" s="4" t="s">
        <v>150</v>
      </c>
      <c r="K33" s="20"/>
    </row>
    <row r="34" spans="1:11" ht="15" hidden="1" x14ac:dyDescent="0.25">
      <c r="A34" s="1">
        <v>32</v>
      </c>
      <c r="B34" s="4" t="s">
        <v>113</v>
      </c>
      <c r="C34" s="10" t="s">
        <v>114</v>
      </c>
      <c r="D34" s="1" t="s">
        <v>115</v>
      </c>
      <c r="E34" s="13">
        <v>52000</v>
      </c>
      <c r="F34" s="13">
        <v>26000</v>
      </c>
      <c r="G34" s="13"/>
      <c r="H34" s="2" t="s">
        <v>79</v>
      </c>
      <c r="I34" s="4"/>
      <c r="J34" s="4" t="s">
        <v>123</v>
      </c>
      <c r="K34" s="20"/>
    </row>
    <row r="35" spans="1:11" ht="15" hidden="1" x14ac:dyDescent="0.25">
      <c r="A35" s="1">
        <v>33</v>
      </c>
      <c r="B35" s="4" t="s">
        <v>116</v>
      </c>
      <c r="C35" s="3" t="s">
        <v>117</v>
      </c>
      <c r="D35" s="1" t="s">
        <v>118</v>
      </c>
      <c r="E35" s="13">
        <v>71020</v>
      </c>
      <c r="F35" s="13">
        <v>35510</v>
      </c>
      <c r="G35" s="13"/>
      <c r="H35" s="2" t="s">
        <v>79</v>
      </c>
      <c r="I35" s="4"/>
      <c r="J35" s="4" t="s">
        <v>123</v>
      </c>
      <c r="K35" s="20"/>
    </row>
    <row r="36" spans="1:11" ht="15" hidden="1" x14ac:dyDescent="0.25">
      <c r="A36" s="1">
        <v>34</v>
      </c>
      <c r="B36" s="8" t="s">
        <v>120</v>
      </c>
      <c r="C36" s="10" t="s">
        <v>121</v>
      </c>
      <c r="D36" s="1" t="s">
        <v>122</v>
      </c>
      <c r="E36" s="13">
        <v>260000</v>
      </c>
      <c r="F36" s="11">
        <v>128500</v>
      </c>
      <c r="G36" s="13"/>
      <c r="H36" s="2" t="s">
        <v>79</v>
      </c>
      <c r="I36" s="4" t="s">
        <v>126</v>
      </c>
      <c r="J36" s="4" t="s">
        <v>123</v>
      </c>
      <c r="K36" s="20"/>
    </row>
    <row r="37" spans="1:11" ht="15" hidden="1" x14ac:dyDescent="0.25">
      <c r="A37" s="1">
        <v>35</v>
      </c>
      <c r="B37" s="8" t="s">
        <v>129</v>
      </c>
      <c r="C37" s="10" t="s">
        <v>127</v>
      </c>
      <c r="D37" s="1" t="s">
        <v>128</v>
      </c>
      <c r="E37" s="12">
        <v>120000</v>
      </c>
      <c r="F37" s="12">
        <v>120000</v>
      </c>
      <c r="G37" s="12">
        <v>0</v>
      </c>
      <c r="H37" s="2" t="s">
        <v>105</v>
      </c>
      <c r="I37" s="4"/>
      <c r="J37" s="4" t="s">
        <v>123</v>
      </c>
      <c r="K37" s="20"/>
    </row>
    <row r="38" spans="1:11" ht="15" x14ac:dyDescent="0.25">
      <c r="A38" s="1">
        <v>36</v>
      </c>
      <c r="B38" s="8" t="s">
        <v>131</v>
      </c>
      <c r="C38" s="10" t="s">
        <v>130</v>
      </c>
      <c r="D38" s="1" t="s">
        <v>15</v>
      </c>
      <c r="E38" s="12">
        <v>274000</v>
      </c>
      <c r="F38" s="12">
        <v>82200</v>
      </c>
      <c r="G38" s="12">
        <v>164400</v>
      </c>
      <c r="H38" s="2" t="s">
        <v>132</v>
      </c>
      <c r="I38" s="4"/>
      <c r="J38" s="4" t="s">
        <v>150</v>
      </c>
      <c r="K38" s="20"/>
    </row>
    <row r="39" spans="1:11" ht="15" hidden="1" x14ac:dyDescent="0.25">
      <c r="A39" s="1">
        <v>37</v>
      </c>
      <c r="B39" s="8" t="s">
        <v>133</v>
      </c>
      <c r="C39" s="10" t="s">
        <v>134</v>
      </c>
      <c r="D39" s="1" t="s">
        <v>135</v>
      </c>
      <c r="E39" s="12">
        <v>180000</v>
      </c>
      <c r="F39" s="12">
        <v>0</v>
      </c>
      <c r="G39" s="12">
        <v>90000</v>
      </c>
      <c r="H39" s="2" t="s">
        <v>79</v>
      </c>
      <c r="I39" s="4"/>
      <c r="J39" s="4" t="s">
        <v>123</v>
      </c>
      <c r="K39" s="20" t="s">
        <v>152</v>
      </c>
    </row>
    <row r="40" spans="1:11" ht="15" hidden="1" x14ac:dyDescent="0.25">
      <c r="A40" s="1">
        <v>38</v>
      </c>
      <c r="B40" s="8" t="s">
        <v>136</v>
      </c>
      <c r="C40" s="10" t="s">
        <v>137</v>
      </c>
      <c r="D40" s="1" t="s">
        <v>138</v>
      </c>
      <c r="E40" s="12">
        <v>48600</v>
      </c>
      <c r="F40" s="12">
        <v>0</v>
      </c>
      <c r="G40" s="12">
        <v>24300</v>
      </c>
      <c r="H40" s="2" t="s">
        <v>79</v>
      </c>
      <c r="I40" s="4"/>
      <c r="J40" s="4" t="s">
        <v>123</v>
      </c>
      <c r="K40" s="20" t="s">
        <v>152</v>
      </c>
    </row>
    <row r="41" spans="1:11" ht="15" hidden="1" x14ac:dyDescent="0.25">
      <c r="A41" s="1">
        <v>39</v>
      </c>
      <c r="B41" s="8"/>
      <c r="C41" s="10" t="s">
        <v>139</v>
      </c>
      <c r="D41" s="1" t="s">
        <v>91</v>
      </c>
      <c r="E41" s="12">
        <v>169000</v>
      </c>
      <c r="F41" s="12">
        <v>0</v>
      </c>
      <c r="G41" s="12">
        <f>E41*0.9</f>
        <v>152100</v>
      </c>
      <c r="H41" s="2" t="s">
        <v>157</v>
      </c>
      <c r="I41" s="4"/>
      <c r="J41" s="4" t="s">
        <v>123</v>
      </c>
      <c r="K41" s="20" t="s">
        <v>152</v>
      </c>
    </row>
    <row r="42" spans="1:11" ht="15" hidden="1" x14ac:dyDescent="0.25">
      <c r="A42" s="1">
        <v>40</v>
      </c>
      <c r="B42" s="8" t="s">
        <v>140</v>
      </c>
      <c r="C42" s="10" t="s">
        <v>141</v>
      </c>
      <c r="D42" s="1" t="s">
        <v>142</v>
      </c>
      <c r="E42" s="12">
        <v>42500</v>
      </c>
      <c r="F42" s="12">
        <v>0</v>
      </c>
      <c r="G42" s="12">
        <v>21250</v>
      </c>
      <c r="H42" s="2" t="s">
        <v>79</v>
      </c>
      <c r="I42" s="4"/>
      <c r="J42" s="4" t="s">
        <v>123</v>
      </c>
      <c r="K42" s="20" t="s">
        <v>152</v>
      </c>
    </row>
    <row r="43" spans="1:11" ht="15" hidden="1" x14ac:dyDescent="0.25">
      <c r="A43" s="1">
        <v>41</v>
      </c>
      <c r="B43" s="8" t="s">
        <v>143</v>
      </c>
      <c r="C43" s="10" t="s">
        <v>144</v>
      </c>
      <c r="D43" s="1" t="s">
        <v>145</v>
      </c>
      <c r="E43" s="12">
        <v>47000</v>
      </c>
      <c r="F43" s="12">
        <v>23500</v>
      </c>
      <c r="G43" s="12">
        <v>0</v>
      </c>
      <c r="H43" s="2" t="s">
        <v>79</v>
      </c>
      <c r="I43" s="4"/>
      <c r="J43" s="4" t="s">
        <v>123</v>
      </c>
      <c r="K43" s="20"/>
    </row>
    <row r="44" spans="1:11" ht="15" hidden="1" x14ac:dyDescent="0.25">
      <c r="A44" s="1">
        <v>42</v>
      </c>
      <c r="B44" s="8" t="s">
        <v>68</v>
      </c>
      <c r="C44" s="3" t="s">
        <v>69</v>
      </c>
      <c r="D44" s="1" t="s">
        <v>48</v>
      </c>
      <c r="E44" s="13">
        <v>306666</v>
      </c>
      <c r="F44" s="11">
        <f>91999.8+91999.8</f>
        <v>183999.6</v>
      </c>
      <c r="G44" s="13">
        <f>E44*0.3</f>
        <v>91999.8</v>
      </c>
      <c r="H44" s="2" t="s">
        <v>67</v>
      </c>
      <c r="I44" s="4"/>
      <c r="J44" s="4" t="s">
        <v>123</v>
      </c>
      <c r="K44" s="20"/>
    </row>
    <row r="45" spans="1:11" ht="15" hidden="1" x14ac:dyDescent="0.25">
      <c r="A45" s="1">
        <v>43</v>
      </c>
      <c r="B45" s="8" t="s">
        <v>148</v>
      </c>
      <c r="C45" s="10" t="s">
        <v>147</v>
      </c>
      <c r="D45" s="1" t="s">
        <v>146</v>
      </c>
      <c r="E45" s="12">
        <f>2288000+5600</f>
        <v>2293600</v>
      </c>
      <c r="F45" s="12"/>
      <c r="G45" s="12">
        <v>539600</v>
      </c>
      <c r="H45" s="2" t="s">
        <v>67</v>
      </c>
      <c r="I45" s="4"/>
      <c r="J45" s="4" t="s">
        <v>153</v>
      </c>
      <c r="K45" s="20"/>
    </row>
    <row r="46" spans="1:11" ht="15" hidden="1" x14ac:dyDescent="0.25">
      <c r="A46" s="1">
        <v>44</v>
      </c>
      <c r="B46" s="8" t="s">
        <v>143</v>
      </c>
      <c r="C46" s="10" t="s">
        <v>144</v>
      </c>
      <c r="D46" s="1" t="s">
        <v>145</v>
      </c>
      <c r="E46" s="12">
        <v>47000</v>
      </c>
      <c r="F46" s="12">
        <v>23500</v>
      </c>
      <c r="G46" s="12">
        <v>18800</v>
      </c>
      <c r="H46" s="2" t="s">
        <v>156</v>
      </c>
      <c r="I46" s="4" t="s">
        <v>161</v>
      </c>
      <c r="J46" s="4" t="s">
        <v>123</v>
      </c>
      <c r="K46" s="20"/>
    </row>
    <row r="47" spans="1:11" ht="15" hidden="1" x14ac:dyDescent="0.25">
      <c r="A47" s="1">
        <v>45</v>
      </c>
      <c r="B47" s="8" t="s">
        <v>83</v>
      </c>
      <c r="C47" s="3" t="s">
        <v>82</v>
      </c>
      <c r="D47" s="1" t="s">
        <v>81</v>
      </c>
      <c r="E47" s="13">
        <v>371000</v>
      </c>
      <c r="F47" s="13">
        <v>185500</v>
      </c>
      <c r="G47" s="13">
        <f>E47*0.4</f>
        <v>148400</v>
      </c>
      <c r="H47" s="2" t="s">
        <v>156</v>
      </c>
      <c r="I47" s="4"/>
      <c r="J47" s="4" t="s">
        <v>123</v>
      </c>
      <c r="K47" s="20"/>
    </row>
    <row r="48" spans="1:11" ht="15" x14ac:dyDescent="0.25">
      <c r="A48" s="1">
        <v>46</v>
      </c>
      <c r="B48" s="4" t="s">
        <v>110</v>
      </c>
      <c r="C48" s="3" t="s">
        <v>50</v>
      </c>
      <c r="D48" s="1" t="s">
        <v>15</v>
      </c>
      <c r="E48" s="13">
        <v>128000</v>
      </c>
      <c r="F48" s="11">
        <v>38400</v>
      </c>
      <c r="G48" s="12">
        <v>76800</v>
      </c>
      <c r="H48" s="2" t="s">
        <v>28</v>
      </c>
      <c r="I48" s="4"/>
      <c r="J48" s="4" t="s">
        <v>123</v>
      </c>
      <c r="K48" s="20"/>
    </row>
    <row r="49" spans="1:11" ht="15" hidden="1" x14ac:dyDescent="0.25">
      <c r="A49" s="1">
        <v>47</v>
      </c>
      <c r="B49" s="4"/>
      <c r="C49" s="3" t="s">
        <v>159</v>
      </c>
      <c r="D49" s="1" t="s">
        <v>160</v>
      </c>
      <c r="E49" s="13">
        <v>45000</v>
      </c>
      <c r="F49" s="11">
        <v>0</v>
      </c>
      <c r="G49" s="12">
        <v>22500</v>
      </c>
      <c r="H49" s="2" t="s">
        <v>79</v>
      </c>
      <c r="I49" s="4" t="s">
        <v>161</v>
      </c>
      <c r="J49" s="4" t="s">
        <v>123</v>
      </c>
      <c r="K49" s="20"/>
    </row>
    <row r="50" spans="1:11" ht="15" hidden="1" x14ac:dyDescent="0.25">
      <c r="A50" s="1">
        <v>48</v>
      </c>
      <c r="B50" s="8" t="s">
        <v>140</v>
      </c>
      <c r="C50" s="10" t="s">
        <v>141</v>
      </c>
      <c r="D50" s="1" t="s">
        <v>142</v>
      </c>
      <c r="E50" s="12">
        <v>42500</v>
      </c>
      <c r="F50" s="12">
        <v>0</v>
      </c>
      <c r="G50" s="12">
        <v>17000</v>
      </c>
      <c r="H50" s="2" t="s">
        <v>104</v>
      </c>
      <c r="I50" s="4"/>
      <c r="J50" s="4" t="s">
        <v>123</v>
      </c>
      <c r="K50" s="20"/>
    </row>
    <row r="51" spans="1:11" ht="15" hidden="1" x14ac:dyDescent="0.25">
      <c r="A51" s="1">
        <v>49</v>
      </c>
      <c r="B51" s="4"/>
      <c r="C51" s="3" t="s">
        <v>163</v>
      </c>
      <c r="D51" s="1" t="s">
        <v>164</v>
      </c>
      <c r="E51" s="13">
        <v>13400</v>
      </c>
      <c r="F51" s="13">
        <v>0</v>
      </c>
      <c r="G51" s="13">
        <v>13400</v>
      </c>
      <c r="H51" s="2" t="s">
        <v>165</v>
      </c>
      <c r="I51" s="4"/>
      <c r="J51" s="4" t="s">
        <v>123</v>
      </c>
      <c r="K51" s="20"/>
    </row>
    <row r="52" spans="1:11" ht="15" x14ac:dyDescent="0.25">
      <c r="A52" s="1">
        <v>50</v>
      </c>
      <c r="B52" s="4"/>
      <c r="C52" s="3" t="s">
        <v>166</v>
      </c>
      <c r="D52" s="1" t="s">
        <v>167</v>
      </c>
      <c r="E52" s="13">
        <v>43000</v>
      </c>
      <c r="F52" s="13">
        <v>0</v>
      </c>
      <c r="G52" s="13">
        <v>12900</v>
      </c>
      <c r="H52" s="2" t="s">
        <v>86</v>
      </c>
      <c r="I52" s="4" t="s">
        <v>168</v>
      </c>
      <c r="J52" s="4" t="s">
        <v>153</v>
      </c>
      <c r="K52" s="20"/>
    </row>
    <row r="53" spans="1:11" ht="15" hidden="1" x14ac:dyDescent="0.25">
      <c r="A53" s="1">
        <v>51</v>
      </c>
      <c r="B53" s="4"/>
      <c r="C53" s="3" t="s">
        <v>169</v>
      </c>
      <c r="D53" s="1" t="s">
        <v>170</v>
      </c>
      <c r="E53" s="13">
        <v>550000</v>
      </c>
      <c r="F53" s="13">
        <v>330000</v>
      </c>
      <c r="G53" s="13">
        <v>165000</v>
      </c>
      <c r="H53" s="2" t="s">
        <v>171</v>
      </c>
      <c r="I53" s="4" t="s">
        <v>172</v>
      </c>
      <c r="J53" s="4" t="s">
        <v>153</v>
      </c>
      <c r="K53" s="20"/>
    </row>
    <row r="54" spans="1:11" ht="15" hidden="1" x14ac:dyDescent="0.25">
      <c r="A54" s="1">
        <v>52</v>
      </c>
      <c r="B54" s="4"/>
      <c r="C54" s="3" t="s">
        <v>173</v>
      </c>
      <c r="D54" s="1" t="s">
        <v>174</v>
      </c>
      <c r="E54" s="13">
        <v>360000</v>
      </c>
      <c r="F54" s="13">
        <v>0</v>
      </c>
      <c r="G54" s="13">
        <v>108000</v>
      </c>
      <c r="H54" s="2" t="s">
        <v>86</v>
      </c>
      <c r="I54" s="4" t="s">
        <v>161</v>
      </c>
      <c r="J54" s="4" t="s">
        <v>153</v>
      </c>
      <c r="K54" s="20"/>
    </row>
    <row r="55" spans="1:11" ht="15" hidden="1" x14ac:dyDescent="0.25">
      <c r="A55" s="1"/>
      <c r="B55" s="176" t="s">
        <v>63</v>
      </c>
      <c r="C55" s="177"/>
      <c r="D55" s="178"/>
      <c r="E55" s="11">
        <f t="shared" ref="E55:F55" si="0">SUM(E3:E54)</f>
        <v>14332606.24</v>
      </c>
      <c r="F55" s="11">
        <f t="shared" si="0"/>
        <v>6485705.3999999994</v>
      </c>
      <c r="G55" s="11">
        <f>SUM(G3:G54)</f>
        <v>3747424.6799999997</v>
      </c>
      <c r="H55" s="23"/>
      <c r="I55" s="24"/>
      <c r="J55" s="5"/>
      <c r="K55" s="25"/>
    </row>
    <row r="56" spans="1:11" ht="15.6" hidden="1" x14ac:dyDescent="0.25">
      <c r="A56" s="26" t="s">
        <v>119</v>
      </c>
      <c r="B56" s="27"/>
      <c r="C56" s="26"/>
      <c r="D56" s="26"/>
      <c r="E56" s="28"/>
      <c r="F56" s="28"/>
      <c r="G56" s="29"/>
      <c r="I56" s="27"/>
    </row>
    <row r="57" spans="1:11" ht="15.6" x14ac:dyDescent="0.25">
      <c r="A57" s="26"/>
      <c r="B57" s="27"/>
      <c r="D57" s="26"/>
      <c r="E57" s="28"/>
      <c r="F57" s="28"/>
      <c r="G57" s="29"/>
      <c r="H57" s="27"/>
    </row>
    <row r="61" spans="1:11" x14ac:dyDescent="0.25">
      <c r="C61" s="30" t="s">
        <v>76</v>
      </c>
    </row>
  </sheetData>
  <autoFilter ref="A2:L56" xr:uid="{329A540A-3C19-4B71-8884-96F2511EE7C0}">
    <filterColumn colId="3">
      <filters>
        <filter val="天津朗力"/>
      </filters>
    </filterColumn>
    <filterColumn colId="6">
      <filters>
        <filter val="1,190,014.24"/>
        <filter val="108,000.00"/>
        <filter val="116,400.00"/>
        <filter val="12,900.00"/>
        <filter val="13,400.00"/>
        <filter val="135,600.00"/>
        <filter val="148,400.00"/>
        <filter val="152,100.00"/>
        <filter val="164,400.00"/>
        <filter val="165,000.00"/>
        <filter val="17,000.00"/>
        <filter val="18,800.00"/>
        <filter val="21,250.00"/>
        <filter val="22,500.00"/>
        <filter val="24,300.00"/>
        <filter val="28,317.29"/>
        <filter val="28,650.00"/>
        <filter val="3,747,424.68"/>
        <filter val="34,000.00"/>
        <filter val="35,998.20"/>
        <filter val="422,395.15"/>
        <filter val="539,600.00"/>
        <filter val="6,300.00"/>
        <filter val="6,500.00"/>
        <filter val="76,800.00"/>
        <filter val="90,000.00"/>
        <filter val="91,999.80"/>
      </filters>
    </filterColumn>
  </autoFilter>
  <mergeCells count="2">
    <mergeCell ref="A1:J1"/>
    <mergeCell ref="B55:D55"/>
  </mergeCells>
  <phoneticPr fontId="3" type="noConversion"/>
  <conditionalFormatting sqref="B56:B1048576 B1:B17 B19:B25 B27:B32">
    <cfRule type="duplicateValues" dxfId="9" priority="10"/>
  </conditionalFormatting>
  <conditionalFormatting sqref="B18">
    <cfRule type="duplicateValues" dxfId="8" priority="9"/>
  </conditionalFormatting>
  <conditionalFormatting sqref="B26">
    <cfRule type="duplicateValues" dxfId="7" priority="8"/>
  </conditionalFormatting>
  <conditionalFormatting sqref="B33:B43 B45">
    <cfRule type="duplicateValues" dxfId="6" priority="7"/>
  </conditionalFormatting>
  <conditionalFormatting sqref="B44">
    <cfRule type="duplicateValues" dxfId="5" priority="6"/>
  </conditionalFormatting>
  <conditionalFormatting sqref="B46">
    <cfRule type="duplicateValues" dxfId="4" priority="5"/>
  </conditionalFormatting>
  <conditionalFormatting sqref="B48:B49">
    <cfRule type="duplicateValues" dxfId="3" priority="4"/>
  </conditionalFormatting>
  <conditionalFormatting sqref="B47">
    <cfRule type="duplicateValues" dxfId="2" priority="3"/>
  </conditionalFormatting>
  <conditionalFormatting sqref="B50">
    <cfRule type="duplicateValues" dxfId="1" priority="2"/>
  </conditionalFormatting>
  <conditionalFormatting sqref="B51:B5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2月份付款计划总结</vt:lpstr>
      <vt:lpstr>3月付款计划</vt:lpstr>
      <vt:lpstr>5月付款计划 (2)</vt:lpstr>
      <vt:lpstr>项目-9月 (旧版)</vt:lpstr>
      <vt:lpstr>项目 河北</vt:lpstr>
      <vt:lpstr>项目付款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cgb-01</dc:creator>
  <cp:lastModifiedBy>吴英格</cp:lastModifiedBy>
  <cp:lastPrinted>2021-04-27T08:18:58Z</cp:lastPrinted>
  <dcterms:created xsi:type="dcterms:W3CDTF">2021-03-16T02:21:26Z</dcterms:created>
  <dcterms:modified xsi:type="dcterms:W3CDTF">2022-05-20T09:37:35Z</dcterms:modified>
</cp:coreProperties>
</file>