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吴英格开发\模具报价\欧马可项目冲压模具资料整理\最终方案\欧马可项目冲压模具-发领导审批资料\"/>
    </mc:Choice>
  </mc:AlternateContent>
  <xr:revisionPtr revIDLastSave="0" documentId="13_ncr:1_{81ABBD74-FCC0-403C-BBC7-BCFB2BA89528}" xr6:coauthVersionLast="47" xr6:coauthVersionMax="47" xr10:uidLastSave="{00000000-0000-0000-0000-000000000000}"/>
  <bookViews>
    <workbookView xWindow="-108" yWindow="-108" windowWidth="23256" windowHeight="12720" firstSheet="1" activeTab="3" xr2:uid="{00000000-000D-0000-FFFF-FFFF00000000}"/>
  </bookViews>
  <sheets>
    <sheet name="第一批" sheetId="1" state="hidden" r:id="rId1"/>
    <sheet name="汇总表-待审批" sheetId="15" r:id="rId2"/>
    <sheet name="汇总表" sheetId="12" r:id="rId3"/>
    <sheet name="包1-A" sheetId="14" r:id="rId4"/>
    <sheet name="包2" sheetId="7" r:id="rId5"/>
    <sheet name="包3" sheetId="10" r:id="rId6"/>
    <sheet name="包4" sheetId="9" r:id="rId7"/>
    <sheet name="包5" sheetId="11" r:id="rId8"/>
    <sheet name="包1-B" sheetId="13" r:id="rId9"/>
    <sheet name="第二批" sheetId="2" state="hidden" r:id="rId10"/>
    <sheet name="汇总" sheetId="3" state="hidden" r:id="rId11"/>
  </sheets>
  <externalReferences>
    <externalReference r:id="rId12"/>
  </externalReferences>
  <definedNames>
    <definedName name="_xlnm._FilterDatabase" localSheetId="4" hidden="1">包2!$A$3:$H$28</definedName>
    <definedName name="_xlnm._FilterDatabase" localSheetId="5" hidden="1">包3!$A$3:$H$20</definedName>
    <definedName name="_xlnm._FilterDatabase" localSheetId="6" hidden="1">包4!$A$3:$H$28</definedName>
    <definedName name="_xlnm._FilterDatabase" localSheetId="7" hidden="1">包5!$A$3:$H$19</definedName>
    <definedName name="_xlnm.Print_Area" localSheetId="4">包2!$A$1:$M$41</definedName>
    <definedName name="_xlnm.Print_Area" localSheetId="5">包3!$A$1:$M$29</definedName>
    <definedName name="_xlnm.Print_Area" localSheetId="6">包4!$A$1:$H$28</definedName>
    <definedName name="_xlnm.Print_Area" localSheetId="7">包5!$A$1:$H$19</definedName>
    <definedName name="_xlnm.Print_Area" localSheetId="1">'汇总表-待审批'!$A$1:$K$18</definedName>
    <definedName name="_xlnm.Print_Titles" localSheetId="4">包2!$3:$3</definedName>
    <definedName name="_xlnm.Print_Titles" localSheetId="5">包3!$3:$3</definedName>
    <definedName name="_xlnm.Print_Titles" localSheetId="6">包4!$3:$3</definedName>
    <definedName name="_xlnm.Print_Titles" localSheetId="7">包5!$3:$3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5" l="1"/>
  <c r="E12" i="15"/>
  <c r="D12" i="15"/>
  <c r="B12" i="15"/>
  <c r="C12" i="15"/>
  <c r="F12" i="15"/>
  <c r="L34" i="7"/>
  <c r="J65" i="14"/>
  <c r="J4" i="14" l="1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1" i="14"/>
  <c r="J25" i="14"/>
  <c r="J26" i="14"/>
  <c r="J27" i="14"/>
  <c r="J28" i="14"/>
  <c r="J30" i="14"/>
  <c r="J31" i="14"/>
  <c r="J32" i="14"/>
  <c r="J33" i="14"/>
  <c r="J35" i="14"/>
  <c r="J36" i="14"/>
  <c r="J37" i="14"/>
  <c r="J38" i="14"/>
  <c r="J39" i="14"/>
  <c r="J41" i="14"/>
  <c r="J42" i="14"/>
  <c r="J43" i="14"/>
  <c r="J44" i="14"/>
  <c r="J45" i="14"/>
  <c r="J47" i="14"/>
  <c r="J48" i="14"/>
  <c r="J49" i="14"/>
  <c r="J50" i="14"/>
  <c r="J51" i="14"/>
  <c r="J53" i="14"/>
  <c r="J54" i="14"/>
  <c r="J55" i="14"/>
  <c r="J56" i="14"/>
  <c r="J57" i="14"/>
  <c r="J58" i="14"/>
  <c r="J60" i="14"/>
  <c r="J61" i="14"/>
  <c r="J62" i="14"/>
  <c r="J3" i="14"/>
  <c r="F9" i="15" l="1"/>
  <c r="L24" i="10"/>
  <c r="L5" i="10"/>
  <c r="L6" i="10"/>
  <c r="L9" i="10"/>
  <c r="L10" i="10"/>
  <c r="L11" i="10"/>
  <c r="L14" i="10"/>
  <c r="L15" i="10"/>
  <c r="L19" i="10"/>
  <c r="L20" i="10"/>
  <c r="L4" i="10"/>
  <c r="L25" i="11" l="1"/>
  <c r="J25" i="11"/>
  <c r="K25" i="11"/>
  <c r="H25" i="11"/>
  <c r="M29" i="9"/>
  <c r="K29" i="9"/>
  <c r="L29" i="9"/>
  <c r="I29" i="9"/>
  <c r="J29" i="9"/>
  <c r="H29" i="9"/>
  <c r="J24" i="10"/>
  <c r="K24" i="10"/>
  <c r="H24" i="10"/>
  <c r="K34" i="7"/>
  <c r="J34" i="7"/>
  <c r="H34" i="7"/>
  <c r="I65" i="14"/>
  <c r="H65" i="14"/>
  <c r="G11" i="15" l="1"/>
  <c r="G9" i="15"/>
  <c r="G8" i="15"/>
  <c r="G10" i="15"/>
  <c r="G7" i="15"/>
  <c r="E11" i="15"/>
  <c r="E9" i="15"/>
  <c r="E8" i="15"/>
  <c r="E10" i="15"/>
  <c r="E7" i="15"/>
  <c r="J30" i="10" l="1"/>
  <c r="D5" i="12" s="1"/>
  <c r="H30" i="10"/>
  <c r="E4" i="12"/>
  <c r="D4" i="12"/>
  <c r="I72" i="14"/>
  <c r="H72" i="14"/>
  <c r="P48" i="3"/>
  <c r="P47" i="3"/>
  <c r="P46" i="3"/>
  <c r="P44" i="3"/>
  <c r="P42" i="3"/>
  <c r="P41" i="3"/>
  <c r="P40" i="3"/>
  <c r="P39" i="3"/>
  <c r="P38" i="3"/>
  <c r="P37" i="3"/>
  <c r="P35" i="3"/>
  <c r="P33" i="3"/>
  <c r="P32" i="3"/>
  <c r="P31" i="3"/>
  <c r="U30" i="3"/>
  <c r="P29" i="3"/>
  <c r="N29" i="3"/>
  <c r="M29" i="3"/>
  <c r="U28" i="3"/>
  <c r="P28" i="3"/>
  <c r="N28" i="3"/>
  <c r="M28" i="3"/>
  <c r="U27" i="3"/>
  <c r="P26" i="3"/>
  <c r="N26" i="3"/>
  <c r="M26" i="3"/>
  <c r="U25" i="3"/>
  <c r="P24" i="3"/>
  <c r="N24" i="3"/>
  <c r="M24" i="3"/>
  <c r="U23" i="3"/>
  <c r="P23" i="3"/>
  <c r="N23" i="3"/>
  <c r="M23" i="3"/>
  <c r="U22" i="3"/>
  <c r="P21" i="3"/>
  <c r="N21" i="3"/>
  <c r="M21" i="3"/>
  <c r="U20" i="3"/>
  <c r="P19" i="3"/>
  <c r="N19" i="3"/>
  <c r="M19" i="3"/>
  <c r="P17" i="3"/>
  <c r="N17" i="3"/>
  <c r="M17" i="3"/>
  <c r="P15" i="3"/>
  <c r="N15" i="3"/>
  <c r="M15" i="3"/>
  <c r="A15" i="3"/>
  <c r="U14" i="3"/>
  <c r="P14" i="3"/>
  <c r="N14" i="3"/>
  <c r="M14" i="3"/>
  <c r="A14" i="3"/>
  <c r="U13" i="3"/>
  <c r="P13" i="3"/>
  <c r="N13" i="3"/>
  <c r="M13" i="3"/>
  <c r="A13" i="3"/>
  <c r="P11" i="3"/>
  <c r="N11" i="3"/>
  <c r="M11" i="3"/>
  <c r="P9" i="3"/>
  <c r="N9" i="3"/>
  <c r="M9" i="3"/>
  <c r="U8" i="3"/>
  <c r="P7" i="3"/>
  <c r="N7" i="3"/>
  <c r="M7" i="3"/>
  <c r="U6" i="3"/>
  <c r="P5" i="3"/>
  <c r="N5" i="3"/>
  <c r="M5" i="3"/>
  <c r="P2" i="3"/>
  <c r="N2" i="3"/>
  <c r="M2" i="3"/>
  <c r="O15" i="2"/>
  <c r="O14" i="2"/>
  <c r="O13" i="2"/>
  <c r="O12" i="2"/>
  <c r="O11" i="2"/>
  <c r="O10" i="2"/>
  <c r="O9" i="2"/>
  <c r="O8" i="2"/>
  <c r="O7" i="2"/>
  <c r="O6" i="2"/>
  <c r="O5" i="2"/>
  <c r="O4" i="2"/>
  <c r="O3" i="2"/>
  <c r="I66" i="13"/>
  <c r="E3" i="12" s="1"/>
  <c r="H66" i="13"/>
  <c r="K55" i="13"/>
  <c r="K48" i="13"/>
  <c r="K42" i="13"/>
  <c r="K36" i="13"/>
  <c r="K30" i="13"/>
  <c r="K25" i="13"/>
  <c r="K20" i="13"/>
  <c r="K14" i="13"/>
  <c r="K7" i="13"/>
  <c r="K32" i="11"/>
  <c r="E7" i="12" s="1"/>
  <c r="J32" i="11"/>
  <c r="D7" i="12" s="1"/>
  <c r="H32" i="11"/>
  <c r="K35" i="9"/>
  <c r="J35" i="9"/>
  <c r="D6" i="12" s="1"/>
  <c r="H35" i="9"/>
  <c r="L25" i="9"/>
  <c r="L24" i="9"/>
  <c r="L20" i="9"/>
  <c r="L19" i="9"/>
  <c r="L15" i="9"/>
  <c r="L14" i="9"/>
  <c r="L10" i="9"/>
  <c r="L9" i="9"/>
  <c r="L7" i="9"/>
  <c r="L6" i="9"/>
  <c r="L5" i="9"/>
  <c r="L4" i="9"/>
  <c r="K30" i="10"/>
  <c r="E5" i="12" s="1"/>
  <c r="L71" i="14"/>
  <c r="L59" i="14"/>
  <c r="L52" i="14"/>
  <c r="L46" i="14"/>
  <c r="L40" i="14"/>
  <c r="L34" i="14"/>
  <c r="L29" i="14"/>
  <c r="L20" i="14"/>
  <c r="L14" i="14"/>
  <c r="L8" i="14"/>
  <c r="E17" i="12"/>
  <c r="D17" i="12"/>
  <c r="C17" i="12"/>
  <c r="C7" i="12"/>
  <c r="C6" i="12"/>
  <c r="C5" i="12"/>
  <c r="C4" i="12"/>
  <c r="D3" i="12"/>
  <c r="T30" i="1"/>
  <c r="O30" i="1"/>
  <c r="O29" i="1"/>
  <c r="M29" i="1"/>
  <c r="T28" i="1"/>
  <c r="O28" i="1"/>
  <c r="M28" i="1"/>
  <c r="T27" i="1"/>
  <c r="O27" i="1"/>
  <c r="O26" i="1"/>
  <c r="M26" i="1"/>
  <c r="T25" i="1"/>
  <c r="O25" i="1"/>
  <c r="O24" i="1"/>
  <c r="M24" i="1"/>
  <c r="T23" i="1"/>
  <c r="O23" i="1"/>
  <c r="M23" i="1"/>
  <c r="T22" i="1"/>
  <c r="O22" i="1"/>
  <c r="O21" i="1"/>
  <c r="M21" i="1"/>
  <c r="T20" i="1"/>
  <c r="O20" i="1"/>
  <c r="O19" i="1"/>
  <c r="M19" i="1"/>
  <c r="O18" i="1"/>
  <c r="O17" i="1"/>
  <c r="M17" i="1"/>
  <c r="O16" i="1"/>
  <c r="O15" i="1"/>
  <c r="M15" i="1"/>
  <c r="A15" i="1"/>
  <c r="T14" i="1"/>
  <c r="O14" i="1"/>
  <c r="M14" i="1"/>
  <c r="A14" i="1"/>
  <c r="T13" i="1"/>
  <c r="O13" i="1"/>
  <c r="M13" i="1"/>
  <c r="A13" i="1"/>
  <c r="O12" i="1"/>
  <c r="O11" i="1"/>
  <c r="M11" i="1"/>
  <c r="O10" i="1"/>
  <c r="O9" i="1"/>
  <c r="M9" i="1"/>
  <c r="T8" i="1"/>
  <c r="O8" i="1"/>
  <c r="O7" i="1"/>
  <c r="M7" i="1"/>
  <c r="T6" i="1"/>
  <c r="O6" i="1"/>
  <c r="O5" i="1"/>
  <c r="M5" i="1"/>
  <c r="O4" i="1"/>
  <c r="O3" i="1"/>
  <c r="O2" i="1"/>
  <c r="M2" i="1"/>
  <c r="L35" i="9" l="1"/>
  <c r="E6" i="12" s="1"/>
  <c r="E8" i="12" s="1"/>
  <c r="C8" i="12"/>
  <c r="D8" i="12"/>
</calcChain>
</file>

<file path=xl/sharedStrings.xml><?xml version="1.0" encoding="utf-8"?>
<sst xmlns="http://schemas.openxmlformats.org/spreadsheetml/2006/main" count="1706" uniqueCount="268">
  <si>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</si>
  <si>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</si>
  <si>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</si>
  <si>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</si>
  <si>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</si>
  <si>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</si>
  <si>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</si>
  <si>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</si>
  <si>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</si>
  <si>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</si>
  <si>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</si>
  <si>
    <t>外购</t>
  </si>
  <si>
    <t>责任人</t>
  </si>
  <si>
    <t>单台使用量</t>
  </si>
  <si>
    <t>年使用量</t>
  </si>
  <si>
    <t>设计对接人</t>
  </si>
  <si>
    <t>备注</t>
  </si>
  <si>
    <t>自制/委外</t>
  </si>
  <si>
    <t>厂家1</t>
  </si>
  <si>
    <t>未税报价</t>
  </si>
  <si>
    <t>厂家2</t>
  </si>
  <si>
    <t>SLT0010922</t>
  </si>
  <si>
    <t>二级调节右侧上连接板电泳总成</t>
  </si>
  <si>
    <t>EA</t>
  </si>
  <si>
    <t>分总成</t>
  </si>
  <si>
    <t>ASSY</t>
  </si>
  <si>
    <t>电泳</t>
  </si>
  <si>
    <t>新开</t>
  </si>
  <si>
    <t>河北自制</t>
  </si>
  <si>
    <t>李燕龙</t>
  </si>
  <si>
    <t>2022.03.24增加</t>
  </si>
  <si>
    <t>产品自制</t>
  </si>
  <si>
    <t>SLT0010906</t>
  </si>
  <si>
    <t>二级调节上连接板RH</t>
  </si>
  <si>
    <t>QSTE500TM，t=2.5</t>
  </si>
  <si>
    <t>刘志富</t>
  </si>
  <si>
    <t>模具委外</t>
  </si>
  <si>
    <t>荣威</t>
  </si>
  <si>
    <t>SLT0010909</t>
  </si>
  <si>
    <t>扶手固定板</t>
  </si>
  <si>
    <t>SPFH590 ,t=3.0</t>
  </si>
  <si>
    <t>SLT0010915</t>
  </si>
  <si>
    <t>背板支撑板小总成A</t>
  </si>
  <si>
    <t>分总成，支撑背板用</t>
  </si>
  <si>
    <t>河北外购</t>
  </si>
  <si>
    <t>SLT0011003</t>
  </si>
  <si>
    <t>背板支撑板A</t>
  </si>
  <si>
    <t>QStE420TM 2.0</t>
  </si>
  <si>
    <t>黄骅桥行</t>
  </si>
  <si>
    <t>SLT0010916</t>
  </si>
  <si>
    <t>背板支撑板小总成B</t>
  </si>
  <si>
    <t>产品自制，模具委外</t>
  </si>
  <si>
    <t>SLT0011004</t>
  </si>
  <si>
    <t>背板支撑板B</t>
  </si>
  <si>
    <t>SLT0010917</t>
  </si>
  <si>
    <t>背板支撑板小总成C</t>
  </si>
  <si>
    <t>SLT0011005</t>
  </si>
  <si>
    <t>背板支撑板C</t>
  </si>
  <si>
    <t>SLT0010918</t>
  </si>
  <si>
    <t>背板支撑板小总成D</t>
  </si>
  <si>
    <t>SLT0011006</t>
  </si>
  <si>
    <t>背板支撑板D</t>
  </si>
  <si>
    <t>SLT0010884</t>
  </si>
  <si>
    <t>通风加热控制器固定钣金</t>
  </si>
  <si>
    <t>钣金件</t>
  </si>
  <si>
    <t>Q235 2.0</t>
  </si>
  <si>
    <t>SLT0011308</t>
  </si>
  <si>
    <t>安全上挂钩</t>
  </si>
  <si>
    <t>SPFH590 3.0</t>
  </si>
  <si>
    <t>SLT0011221</t>
  </si>
  <si>
    <t>副驾靠背左固定板电泳总成</t>
  </si>
  <si>
    <t>新开，固定副驾靠背</t>
  </si>
  <si>
    <t>SLT0011029</t>
  </si>
  <si>
    <t>副驾靠背左固定板</t>
  </si>
  <si>
    <t>SLT0011041</t>
  </si>
  <si>
    <t>副驾背板支撑钣金总成A</t>
  </si>
  <si>
    <t>SLT0011042</t>
  </si>
  <si>
    <t>副驾背板支撑钣金A</t>
  </si>
  <si>
    <t>SLT0011045</t>
  </si>
  <si>
    <t>副驾背板支撑钣金总成C</t>
  </si>
  <si>
    <t>SLT0011046</t>
  </si>
  <si>
    <t>副驾背板支撑钣金C</t>
  </si>
  <si>
    <t>SLT0011047</t>
  </si>
  <si>
    <t>副驾背板支撑钣金总成B</t>
  </si>
  <si>
    <t>SLT0011048</t>
  </si>
  <si>
    <t>副驾背板支撑钣金B</t>
  </si>
  <si>
    <t>SLT0011085</t>
  </si>
  <si>
    <t>小背解锁扣手固定座</t>
  </si>
  <si>
    <t>SLT0011104</t>
  </si>
  <si>
    <t>小背背板支撑板小总成B</t>
  </si>
  <si>
    <t>SLT0011105</t>
  </si>
  <si>
    <t>小背背板支撑板B</t>
  </si>
  <si>
    <t>SLT0011108</t>
  </si>
  <si>
    <t>小背背板支撑板小总成D</t>
  </si>
  <si>
    <t>SLT0011109</t>
  </si>
  <si>
    <t>小背背板支撑板D</t>
  </si>
  <si>
    <t>SLT0010958</t>
  </si>
  <si>
    <t>驾驶员座垫固定支架LH</t>
  </si>
  <si>
    <t>QStE500TM 2.5</t>
  </si>
  <si>
    <t>2022.04.26增加</t>
  </si>
  <si>
    <t>SLT0011102</t>
  </si>
  <si>
    <t>小背背板支撑板小总成A</t>
  </si>
  <si>
    <t>SLT0011103</t>
  </si>
  <si>
    <t>小背背板支撑板A</t>
  </si>
  <si>
    <t>QStE420TM 2.5</t>
  </si>
  <si>
    <t>包号</t>
  </si>
  <si>
    <t>零件数</t>
  </si>
  <si>
    <t>工序数</t>
  </si>
  <si>
    <t>含税价</t>
  </si>
  <si>
    <t>拟定厂家</t>
  </si>
  <si>
    <t>1-B</t>
  </si>
  <si>
    <t>精英</t>
  </si>
  <si>
    <t>45天首轮件</t>
  </si>
  <si>
    <t>啸宇</t>
  </si>
  <si>
    <t>桥行</t>
  </si>
  <si>
    <t>森德奥</t>
  </si>
  <si>
    <t>体系外</t>
  </si>
  <si>
    <t>源宏</t>
  </si>
  <si>
    <t>合计</t>
  </si>
  <si>
    <t>1-A</t>
  </si>
  <si>
    <t>旭鑫</t>
  </si>
  <si>
    <t>欧马可项目自制件开发模具工序表2022.5.28-旭鑫</t>
  </si>
  <si>
    <t>工序号</t>
  </si>
  <si>
    <t>工序名称</t>
  </si>
  <si>
    <t>模具数</t>
  </si>
  <si>
    <r>
      <rPr>
        <b/>
        <sz val="10"/>
        <color theme="1"/>
        <rFont val="宋体"/>
        <family val="3"/>
        <charset val="134"/>
      </rPr>
      <t xml:space="preserve">报价（含税）
</t>
    </r>
    <r>
      <rPr>
        <u/>
        <sz val="10"/>
        <color theme="1"/>
        <rFont val="宋体"/>
        <family val="3"/>
        <charset val="134"/>
      </rPr>
      <t xml:space="preserve"> 13 </t>
    </r>
    <r>
      <rPr>
        <b/>
        <sz val="10"/>
        <color theme="1"/>
        <rFont val="宋体"/>
        <family val="3"/>
        <charset val="134"/>
      </rPr>
      <t>点</t>
    </r>
  </si>
  <si>
    <t>OP10</t>
  </si>
  <si>
    <t>落料</t>
  </si>
  <si>
    <t>难</t>
  </si>
  <si>
    <t>OP20</t>
  </si>
  <si>
    <t>成形</t>
  </si>
  <si>
    <t>OP30</t>
  </si>
  <si>
    <t>翻边整形</t>
  </si>
  <si>
    <t>OP40</t>
  </si>
  <si>
    <t>冲孔侧冲孔</t>
  </si>
  <si>
    <t>OP50</t>
  </si>
  <si>
    <t>侧冲孔</t>
  </si>
  <si>
    <t>落料冲孔</t>
  </si>
  <si>
    <t>冲孔侧冲孔（一模2件）</t>
  </si>
  <si>
    <t>翻孔（一模2件）</t>
  </si>
  <si>
    <t>落料冲孔+冲孔（双工位）</t>
  </si>
  <si>
    <t>SLT0010904</t>
  </si>
  <si>
    <t>靠背一级调节下边板RH</t>
  </si>
  <si>
    <t>翻遍成形</t>
  </si>
  <si>
    <t>冲孔侧冲孔冲舌</t>
  </si>
  <si>
    <t>SLT0011255</t>
  </si>
  <si>
    <t>翻遍整形</t>
  </si>
  <si>
    <t>SLT0010898</t>
  </si>
  <si>
    <t>靠背一级调节下边板LH</t>
  </si>
  <si>
    <t>整形冲孔</t>
  </si>
  <si>
    <t>SLT0011252</t>
  </si>
  <si>
    <t>SLT0011034</t>
  </si>
  <si>
    <t>副驾靠背右侧装车钣金</t>
  </si>
  <si>
    <t>QStE500TM 3.0</t>
  </si>
  <si>
    <t>冲孔</t>
  </si>
  <si>
    <t>SLT0011087</t>
  </si>
  <si>
    <t>小背下连接边板</t>
  </si>
  <si>
    <t>冲孔测冲孔</t>
  </si>
  <si>
    <t>OP60</t>
  </si>
  <si>
    <t>SLT0011088</t>
  </si>
  <si>
    <t>驾驶员调角器上连接板</t>
  </si>
  <si>
    <t>欧马可项目自制件开发模具工序表2022.5.28</t>
  </si>
  <si>
    <t>荣昌给定工序</t>
  </si>
  <si>
    <t>沧州啸宇</t>
  </si>
  <si>
    <r>
      <rPr>
        <b/>
        <sz val="10"/>
        <color theme="1"/>
        <rFont val="宋体"/>
        <family val="3"/>
        <charset val="134"/>
      </rPr>
      <t>报价（万元，含税）</t>
    </r>
    <r>
      <rPr>
        <u/>
        <sz val="10"/>
        <color theme="1"/>
        <rFont val="宋体"/>
        <family val="3"/>
        <charset val="134"/>
      </rPr>
      <t xml:space="preserve"> 13 </t>
    </r>
    <r>
      <rPr>
        <b/>
        <sz val="10"/>
        <color theme="1"/>
        <rFont val="宋体"/>
        <family val="3"/>
        <charset val="134"/>
      </rPr>
      <t>点</t>
    </r>
  </si>
  <si>
    <t>落料+冲孔（双工位）</t>
  </si>
  <si>
    <t>翻边成形</t>
  </si>
  <si>
    <t>成型</t>
  </si>
  <si>
    <t>成形凸台</t>
  </si>
  <si>
    <t>翻边</t>
  </si>
  <si>
    <t>冲孔+测冲孔</t>
  </si>
  <si>
    <t>左右件同模</t>
  </si>
  <si>
    <t>冲孔切断</t>
  </si>
  <si>
    <t>剪切+冲孔（双工位）</t>
  </si>
  <si>
    <t>剪板机下料成1250*125长条料，模具单边切成125*15</t>
  </si>
  <si>
    <t>SLT0010902</t>
  </si>
  <si>
    <t>一级调节上连接板RH</t>
  </si>
  <si>
    <r>
      <rPr>
        <b/>
        <sz val="10"/>
        <color theme="1"/>
        <rFont val="宋体"/>
        <family val="3"/>
        <charset val="134"/>
      </rPr>
      <t>报价（万元，含税）</t>
    </r>
    <r>
      <rPr>
        <u/>
        <sz val="10"/>
        <color theme="1"/>
        <rFont val="宋体"/>
        <family val="3"/>
        <charset val="134"/>
      </rPr>
      <t xml:space="preserve"> 3 </t>
    </r>
    <r>
      <rPr>
        <b/>
        <sz val="10"/>
        <color theme="1"/>
        <rFont val="宋体"/>
        <family val="3"/>
        <charset val="134"/>
      </rPr>
      <t>点</t>
    </r>
  </si>
  <si>
    <t>SLT0010895</t>
  </si>
  <si>
    <t>一级调节上连接板LH</t>
  </si>
  <si>
    <t>SPFH590 4.0</t>
  </si>
  <si>
    <t>压型</t>
  </si>
  <si>
    <t>冲孔+冲孔（双工位）</t>
  </si>
  <si>
    <t>SLT0010891</t>
  </si>
  <si>
    <t>二级调节解锁手柄</t>
  </si>
  <si>
    <t>SLT0011191</t>
  </si>
  <si>
    <t>副驾靠背调角限位片</t>
  </si>
  <si>
    <t>折弯（一模2件）</t>
  </si>
  <si>
    <t>SLT0011089</t>
  </si>
  <si>
    <t>靠背拉线解锁手柄</t>
  </si>
  <si>
    <t>折弯成形</t>
  </si>
  <si>
    <r>
      <rPr>
        <b/>
        <sz val="10"/>
        <color theme="1"/>
        <rFont val="宋体"/>
        <family val="3"/>
        <charset val="134"/>
      </rPr>
      <t>报价（万元，未税）</t>
    </r>
    <r>
      <rPr>
        <b/>
        <u/>
        <sz val="10"/>
        <color theme="1"/>
        <rFont val="宋体"/>
        <family val="3"/>
        <charset val="134"/>
      </rPr>
      <t xml:space="preserve">  13 </t>
    </r>
    <r>
      <rPr>
        <b/>
        <sz val="10"/>
        <color theme="1"/>
        <rFont val="宋体"/>
        <family val="3"/>
        <charset val="134"/>
      </rPr>
      <t>点</t>
    </r>
  </si>
  <si>
    <t>翻边折弯</t>
  </si>
  <si>
    <t>黄骅源宏</t>
  </si>
  <si>
    <r>
      <rPr>
        <b/>
        <sz val="10"/>
        <color theme="1"/>
        <rFont val="宋体"/>
        <family val="3"/>
        <charset val="134"/>
      </rPr>
      <t xml:space="preserve">报价（万元，含税） </t>
    </r>
    <r>
      <rPr>
        <b/>
        <u/>
        <sz val="10"/>
        <color theme="1"/>
        <rFont val="宋体"/>
        <family val="3"/>
        <charset val="134"/>
      </rPr>
      <t xml:space="preserve"> 3 </t>
    </r>
    <r>
      <rPr>
        <b/>
        <sz val="10"/>
        <color theme="1"/>
        <rFont val="宋体"/>
        <family val="3"/>
        <charset val="134"/>
      </rPr>
      <t>点</t>
    </r>
  </si>
  <si>
    <t>落片冲孔</t>
  </si>
  <si>
    <t>SLT0010894</t>
  </si>
  <si>
    <t>二级调节调角器上连接板LH</t>
  </si>
  <si>
    <t>折弯+冲孔（双工位）</t>
  </si>
  <si>
    <t>压爪</t>
  </si>
  <si>
    <t>切爪</t>
  </si>
  <si>
    <t>欧马可项目自制件开发模具工序表2022.5.28-精英凝华</t>
  </si>
  <si>
    <t>成形（一模2件）</t>
  </si>
  <si>
    <t>翻边整形（一模2件）</t>
  </si>
  <si>
    <t>冲孔切舌</t>
  </si>
  <si>
    <t>冲孔侧冲</t>
  </si>
  <si>
    <t>整型</t>
  </si>
  <si>
    <t>冲孔侧切</t>
  </si>
  <si>
    <t>OP70</t>
  </si>
  <si>
    <t>福田欧马可模具开发清单</t>
  </si>
  <si>
    <t>吴英格</t>
  </si>
  <si>
    <t>2022.04.27增加</t>
  </si>
  <si>
    <t>供应商</t>
  </si>
  <si>
    <t>文安恒德，航天宏达，沧州智凯，成卓，鑫昌</t>
  </si>
  <si>
    <t>SLT0010899</t>
  </si>
  <si>
    <t>一级调节上连接板铆接总成</t>
  </si>
  <si>
    <t>文安恒德，航天宏达，沧州智凯，成卓，鑫昌，捷润</t>
  </si>
  <si>
    <t>自行开发模具</t>
  </si>
  <si>
    <t>SLT0010901</t>
  </si>
  <si>
    <t>一级调节右旁接板焊接总成</t>
  </si>
  <si>
    <t>新开件</t>
  </si>
  <si>
    <t>SLT0011254</t>
  </si>
  <si>
    <t>SLT0011030</t>
  </si>
  <si>
    <t>副驾靠背右侧上连接板焊接总成</t>
  </si>
  <si>
    <t>SLT0011033</t>
  </si>
  <si>
    <t>副驾靠背右侧装车钣金焊接总成</t>
  </si>
  <si>
    <t>40天首轮件，激光切割1万，30套样件/种</t>
    <phoneticPr fontId="20" type="noConversion"/>
  </si>
  <si>
    <t>关于福田欧马可项目冲压模具定价</t>
    <phoneticPr fontId="20" type="noConversion"/>
  </si>
  <si>
    <t>1.资源介绍：福田欧马可项目目前共计6家参与，分别为苏州荣威、黄骅旭鑫、沧州啸宇、黄骅桥行、沧州森德奥、黄骅源宏，其中沧州森德奥目前是体系外，但已提交企业资料，并提交审核计划。</t>
    <phoneticPr fontId="20" type="noConversion"/>
  </si>
  <si>
    <t>2.价格概述：苏州荣威报价最高，本次不再让其承接。其余5家，报价水平相当，黄骅源宏最低。</t>
    <phoneticPr fontId="20" type="noConversion"/>
  </si>
  <si>
    <t>未税价</t>
    <phoneticPr fontId="20" type="noConversion"/>
  </si>
  <si>
    <t>黄骅旭鑫</t>
    <phoneticPr fontId="20" type="noConversion"/>
  </si>
  <si>
    <t>沧州啸宇</t>
    <phoneticPr fontId="20" type="noConversion"/>
  </si>
  <si>
    <t>黄骅桥行</t>
    <phoneticPr fontId="20" type="noConversion"/>
  </si>
  <si>
    <t>沧州森德奥</t>
    <phoneticPr fontId="20" type="noConversion"/>
  </si>
  <si>
    <t>黄骅源宏</t>
    <phoneticPr fontId="20" type="noConversion"/>
  </si>
  <si>
    <t>税率</t>
    <phoneticPr fontId="20" type="noConversion"/>
  </si>
  <si>
    <t>体系外，已提交企业资料及审核计划</t>
    <phoneticPr fontId="20" type="noConversion"/>
  </si>
  <si>
    <t>备注：具体每家承接的产品种类见附件</t>
    <phoneticPr fontId="20" type="noConversion"/>
  </si>
  <si>
    <t>报价</t>
    <phoneticPr fontId="20" type="noConversion"/>
  </si>
  <si>
    <t>最终价</t>
    <phoneticPr fontId="20" type="noConversion"/>
  </si>
  <si>
    <t>付款方式</t>
    <phoneticPr fontId="20" type="noConversion"/>
  </si>
  <si>
    <t>交货期：收到预付款后30天出具出料模外的其他工序模，落料模待样品验证合格后，接到甲方通知后10天内完成</t>
    <phoneticPr fontId="20" type="noConversion"/>
  </si>
  <si>
    <t>付款方式：30%预付，30%在乙方样品验证合格后支付，30%模具在甲方验收合格后支付，10%质保金一年后支付</t>
    <phoneticPr fontId="20" type="noConversion"/>
  </si>
  <si>
    <t>付款形式：以电汇（扣5%贴息费）或承兑方式支付</t>
    <phoneticPr fontId="20" type="noConversion"/>
  </si>
  <si>
    <t>交样方式：1.乙方为甲方免费提供20件/种样品，由甲方提供板料，乙方承担往返邮费。
2.20件/种免费样品之后再交样，双方协商价格，仍由甲方提供板料，乙方承担往返运费</t>
    <phoneticPr fontId="20" type="noConversion"/>
  </si>
  <si>
    <r>
      <t xml:space="preserve">最终价格（含税）
</t>
    </r>
    <r>
      <rPr>
        <u/>
        <sz val="10"/>
        <color theme="1"/>
        <rFont val="宋体"/>
        <family val="3"/>
        <charset val="134"/>
      </rPr>
      <t xml:space="preserve"> 13 </t>
    </r>
    <r>
      <rPr>
        <b/>
        <sz val="10"/>
        <color theme="1"/>
        <rFont val="宋体"/>
        <family val="3"/>
        <charset val="134"/>
      </rPr>
      <t>点</t>
    </r>
    <phoneticPr fontId="20" type="noConversion"/>
  </si>
  <si>
    <t>合计</t>
    <phoneticPr fontId="20" type="noConversion"/>
  </si>
  <si>
    <t>乙方回复意见：</t>
    <phoneticPr fontId="20" type="noConversion"/>
  </si>
  <si>
    <t>最终价格（含税）
 13 点</t>
  </si>
  <si>
    <t>合计：</t>
    <phoneticPr fontId="20" type="noConversion"/>
  </si>
  <si>
    <t>甲方要求</t>
    <phoneticPr fontId="20" type="noConversion"/>
  </si>
  <si>
    <r>
      <t xml:space="preserve">最终价格（含税）
 </t>
    </r>
    <r>
      <rPr>
        <b/>
        <u/>
        <sz val="10"/>
        <color theme="1"/>
        <rFont val="宋体"/>
        <family val="3"/>
        <charset val="134"/>
      </rPr>
      <t>3</t>
    </r>
    <r>
      <rPr>
        <b/>
        <sz val="10"/>
        <color theme="1"/>
        <rFont val="宋体"/>
        <family val="3"/>
        <charset val="134"/>
      </rPr>
      <t xml:space="preserve"> 点</t>
    </r>
    <phoneticPr fontId="20" type="noConversion"/>
  </si>
  <si>
    <r>
      <t>最终价格（万元，含税）</t>
    </r>
    <r>
      <rPr>
        <b/>
        <u/>
        <sz val="10"/>
        <color theme="1"/>
        <rFont val="宋体"/>
        <family val="3"/>
        <charset val="134"/>
      </rPr>
      <t>13</t>
    </r>
    <r>
      <rPr>
        <b/>
        <sz val="10"/>
        <color theme="1"/>
        <rFont val="宋体"/>
        <family val="3"/>
        <charset val="134"/>
      </rPr>
      <t xml:space="preserve"> 点</t>
    </r>
    <phoneticPr fontId="20" type="noConversion"/>
  </si>
  <si>
    <r>
      <t xml:space="preserve">最终价（万元，含税） </t>
    </r>
    <r>
      <rPr>
        <b/>
        <u/>
        <sz val="10"/>
        <color theme="1"/>
        <rFont val="宋体"/>
        <family val="3"/>
        <charset val="134"/>
      </rPr>
      <t xml:space="preserve"> 3 </t>
    </r>
    <r>
      <rPr>
        <b/>
        <sz val="10"/>
        <color theme="1"/>
        <rFont val="宋体"/>
        <family val="3"/>
        <charset val="134"/>
      </rPr>
      <t>点</t>
    </r>
    <phoneticPr fontId="20" type="noConversion"/>
  </si>
  <si>
    <t xml:space="preserve">乙方回复意见：
</t>
    <phoneticPr fontId="20" type="noConversion"/>
  </si>
  <si>
    <t>编制：</t>
    <phoneticPr fontId="20" type="noConversion"/>
  </si>
  <si>
    <t>审核：</t>
    <phoneticPr fontId="20" type="noConversion"/>
  </si>
  <si>
    <t>批准：</t>
    <phoneticPr fontId="20" type="noConversion"/>
  </si>
  <si>
    <t>3.分包方案介绍：
a.经过第一轮30种产品整体发包，初次方案以价格为目标筛选，结果为沧州精英凝华2种件，黄骅桥行3种件，黄骅旭鑫承接10件、黄骅源宏15种件、整体价格为未税109.78万，但厂家交期及产品种类分批不能满足我司节点。
b.经过模具工程师按照产品难易程度、模具开发周期及厂家承接能力综合评估，将30种产品分为5个包，最终锁定黄骅旭鑫承接11种产品、黄骅啸宇承接6种产品、黄骅桥行承接4种产品、沧州森德奥承接5种产品、黄骅源宏承接4种产品。具体如下：</t>
    <phoneticPr fontId="20" type="noConversion"/>
  </si>
  <si>
    <t>经再次沟通，电汇扣5%体现到产品价格上，付款时不再电汇扣点</t>
    <phoneticPr fontId="20" type="noConversion"/>
  </si>
  <si>
    <t>模具工序数</t>
    <phoneticPr fontId="20" type="noConversion"/>
  </si>
  <si>
    <t>——</t>
    <phoneticPr fontId="20" type="noConversion"/>
  </si>
  <si>
    <t>1.30%预付，30%在乙方样品验证合格后支付，30%模具在甲方验收合格后支付，10%质保金一年后支付
2.以电汇扣5%或承兑形式支付</t>
    <phoneticPr fontId="20" type="noConversion"/>
  </si>
  <si>
    <t>40天首轮件，激光切割未税1万，20套样件/种</t>
    <phoneticPr fontId="20" type="noConversion"/>
  </si>
  <si>
    <t>1.先预交50%，样件合格后付40%，模具移交甲方验收合格后付尾款10%。
2.电汇无扣点或承兑形似支付</t>
    <phoneticPr fontId="20" type="noConversion"/>
  </si>
  <si>
    <t>1.40%预付、交样品后付30%，模具出厂之前验收完毕后付20%，10%质保金一年后支付
2.以电汇无扣点或承兑形式支付</t>
    <phoneticPr fontId="20" type="noConversion"/>
  </si>
  <si>
    <t>5月30日，啸宇按照我司工序减少1套，由14序降为13序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</si>
</sst>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0.0000_ "/>
  </numFmts>
  <fonts count="26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2"/>
      <name val="微软雅黑"/>
      <family val="2"/>
      <charset val="134"/>
    </font>
    <font>
      <sz val="10"/>
      <name val="等线 Light"/>
      <family val="3"/>
      <charset val="134"/>
      <scheme val="major"/>
    </font>
    <font>
      <b/>
      <sz val="16"/>
      <color theme="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u/>
      <sz val="10"/>
      <color theme="1"/>
      <name val="宋体"/>
      <family val="3"/>
      <charset val="134"/>
    </font>
    <font>
      <b/>
      <u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4" fillId="0" borderId="1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</cellStyleXfs>
  <cellXfs count="193">
    <xf numFmtId="0" fontId="0" fillId="0" borderId="0" xfId="0"/>
    <xf numFmtId="0" fontId="1" fillId="0" borderId="0" xfId="8" applyFont="1" applyAlignment="1" applyProtection="1">
      <alignment horizontal="center" vertical="top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8" applyNumberFormat="1" applyFont="1" applyBorder="1" applyAlignment="1" applyProtection="1">
      <alignment horizontal="center" vertical="center" wrapText="1"/>
      <protection locked="0"/>
    </xf>
    <xf numFmtId="0" fontId="2" fillId="0" borderId="1" xfId="8" applyFont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8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49" fontId="6" fillId="2" borderId="1" xfId="5" applyNumberFormat="1" applyFont="1" applyFill="1" applyBorder="1" applyAlignment="1">
      <alignment horizontal="center" vertical="center" wrapText="1"/>
    </xf>
    <xf numFmtId="0" fontId="1" fillId="0" borderId="1" xfId="8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8" applyFont="1" applyBorder="1" applyAlignment="1" applyProtection="1">
      <alignment horizontal="center" vertical="center" wrapText="1"/>
      <protection locked="0"/>
    </xf>
    <xf numFmtId="49" fontId="1" fillId="2" borderId="1" xfId="8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3" borderId="1" xfId="8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8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8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0" fontId="2" fillId="0" borderId="2" xfId="8" applyFont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49" fontId="3" fillId="2" borderId="1" xfId="7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" applyFont="1" applyBorder="1" applyAlignment="1">
      <alignment horizontal="center" vertical="center" wrapText="1"/>
    </xf>
    <xf numFmtId="178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49" fontId="3" fillId="4" borderId="1" xfId="7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7" applyFont="1" applyFill="1" applyBorder="1" applyAlignment="1">
      <alignment horizontal="center" vertical="center" wrapText="1"/>
    </xf>
    <xf numFmtId="0" fontId="1" fillId="0" borderId="1" xfId="8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Fill="1" applyAlignment="1" applyProtection="1">
      <alignment horizontal="center" vertical="top" wrapText="1"/>
      <protection locked="0"/>
    </xf>
    <xf numFmtId="0" fontId="0" fillId="0" borderId="0" xfId="0" applyFill="1"/>
    <xf numFmtId="49" fontId="2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  <protection locked="0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13" fillId="0" borderId="0" xfId="7" applyFill="1">
      <alignment vertical="center"/>
    </xf>
    <xf numFmtId="0" fontId="1" fillId="0" borderId="0" xfId="8" applyFont="1" applyFill="1" applyAlignment="1" applyProtection="1">
      <alignment horizontal="center" vertical="center" wrapText="1"/>
      <protection locked="0"/>
    </xf>
    <xf numFmtId="177" fontId="1" fillId="0" borderId="0" xfId="8" applyNumberFormat="1" applyFont="1" applyFill="1" applyAlignment="1" applyProtection="1">
      <alignment horizontal="center" vertical="center" wrapText="1"/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177" fontId="4" fillId="0" borderId="0" xfId="7" applyNumberFormat="1" applyFont="1" applyFill="1">
      <alignment vertical="center"/>
    </xf>
    <xf numFmtId="177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177" fontId="1" fillId="0" borderId="0" xfId="8" applyNumberFormat="1" applyFont="1" applyFill="1" applyAlignment="1" applyProtection="1">
      <alignment horizontal="center" vertical="top" wrapText="1"/>
      <protection locked="0"/>
    </xf>
    <xf numFmtId="177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" applyFont="1" applyFill="1" applyBorder="1" applyAlignment="1" applyProtection="1">
      <alignment horizontal="center" vertical="center" wrapText="1"/>
      <protection locked="0"/>
    </xf>
    <xf numFmtId="2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8" applyNumberFormat="1" applyFont="1" applyFill="1" applyAlignment="1" applyProtection="1">
      <alignment horizontal="center" vertical="center" wrapText="1"/>
      <protection locked="0"/>
    </xf>
    <xf numFmtId="2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Alignment="1" applyProtection="1">
      <alignment horizontal="center" vertical="center" wrapText="1"/>
      <protection locked="0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8" applyFont="1" applyFill="1" applyBorder="1" applyAlignment="1" applyProtection="1">
      <alignment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 shrinkToFit="1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2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77" fontId="12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3" applyFont="1" applyFill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8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4" fillId="0" borderId="1" xfId="1" applyFont="1" applyFill="1" applyBorder="1" applyAlignment="1" applyProtection="1">
      <alignment horizontal="center" vertical="center" wrapText="1" shrinkToFit="1"/>
      <protection locked="0"/>
    </xf>
    <xf numFmtId="0" fontId="1" fillId="0" borderId="0" xfId="1" applyFont="1" applyFill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2" fillId="0" borderId="0" xfId="0" applyFont="1"/>
    <xf numFmtId="0" fontId="13" fillId="0" borderId="1" xfId="0" applyFont="1" applyBorder="1" applyAlignment="1">
      <alignment horizontal="left" vertical="center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Alignment="1" applyProtection="1">
      <alignment horizontal="center" vertical="center" wrapText="1"/>
      <protection locked="0"/>
    </xf>
    <xf numFmtId="0" fontId="1" fillId="0" borderId="2" xfId="8" applyFont="1" applyFill="1" applyBorder="1" applyAlignment="1" applyProtection="1">
      <alignment horizontal="center" vertical="center" wrapText="1"/>
      <protection locked="0"/>
    </xf>
    <xf numFmtId="0" fontId="1" fillId="0" borderId="3" xfId="8" applyFont="1" applyFill="1" applyBorder="1" applyAlignment="1" applyProtection="1">
      <alignment horizontal="center" vertical="center" wrapText="1"/>
      <protection locked="0"/>
    </xf>
    <xf numFmtId="0" fontId="1" fillId="0" borderId="6" xfId="8" applyFont="1" applyFill="1" applyBorder="1" applyAlignment="1" applyProtection="1">
      <alignment horizontal="center" vertical="center" wrapText="1"/>
      <protection locked="0"/>
    </xf>
    <xf numFmtId="0" fontId="1" fillId="0" borderId="2" xfId="7" applyFont="1" applyFill="1" applyBorder="1" applyAlignment="1">
      <alignment horizontal="center" vertical="center" wrapText="1"/>
    </xf>
    <xf numFmtId="0" fontId="1" fillId="0" borderId="3" xfId="7" applyFont="1" applyFill="1" applyBorder="1" applyAlignment="1">
      <alignment horizontal="center" vertical="center" wrapText="1"/>
    </xf>
    <xf numFmtId="0" fontId="1" fillId="0" borderId="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49" fontId="3" fillId="0" borderId="2" xfId="7" applyNumberFormat="1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 wrapText="1"/>
    </xf>
    <xf numFmtId="176" fontId="3" fillId="0" borderId="2" xfId="7" applyNumberFormat="1" applyFont="1" applyFill="1" applyBorder="1" applyAlignment="1">
      <alignment horizontal="center" vertical="center" wrapText="1"/>
    </xf>
    <xf numFmtId="176" fontId="3" fillId="0" borderId="3" xfId="7" applyNumberFormat="1" applyFont="1" applyFill="1" applyBorder="1" applyAlignment="1">
      <alignment horizontal="center" vertical="center" wrapText="1"/>
    </xf>
    <xf numFmtId="176" fontId="3" fillId="0" borderId="6" xfId="7" applyNumberFormat="1" applyFont="1" applyFill="1" applyBorder="1" applyAlignment="1">
      <alignment horizontal="center" vertical="center" wrapText="1"/>
    </xf>
    <xf numFmtId="49" fontId="3" fillId="0" borderId="6" xfId="7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3" fillId="0" borderId="8" xfId="8" applyFont="1" applyFill="1" applyBorder="1" applyAlignment="1" applyProtection="1">
      <alignment horizontal="center" vertical="center" wrapText="1"/>
      <protection locked="0"/>
    </xf>
    <xf numFmtId="0" fontId="1" fillId="0" borderId="10" xfId="8" applyFont="1" applyFill="1" applyBorder="1" applyAlignment="1" applyProtection="1">
      <alignment horizontal="center" vertical="center" wrapText="1"/>
      <protection locked="0"/>
    </xf>
    <xf numFmtId="0" fontId="1" fillId="0" borderId="7" xfId="8" applyFont="1" applyFill="1" applyBorder="1" applyAlignment="1" applyProtection="1">
      <alignment horizontal="center" vertical="center" wrapText="1"/>
      <protection locked="0"/>
    </xf>
    <xf numFmtId="0" fontId="23" fillId="0" borderId="11" xfId="8" applyFont="1" applyFill="1" applyBorder="1" applyAlignment="1" applyProtection="1">
      <alignment horizontal="left" vertical="top" wrapText="1"/>
      <protection locked="0"/>
    </xf>
    <xf numFmtId="0" fontId="1" fillId="0" borderId="7" xfId="8" applyFont="1" applyFill="1" applyBorder="1" applyAlignment="1" applyProtection="1">
      <alignment horizontal="left" vertical="top" wrapText="1"/>
      <protection locked="0"/>
    </xf>
    <xf numFmtId="0" fontId="1" fillId="0" borderId="12" xfId="8" applyFont="1" applyFill="1" applyBorder="1" applyAlignment="1" applyProtection="1">
      <alignment horizontal="left" vertical="top" wrapText="1"/>
      <protection locked="0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8" applyFont="1" applyFill="1" applyBorder="1" applyAlignment="1" applyProtection="1">
      <alignment horizontal="left" vertical="top" wrapText="1"/>
      <protection locked="0"/>
    </xf>
    <xf numFmtId="0" fontId="25" fillId="0" borderId="8" xfId="8" applyFont="1" applyFill="1" applyBorder="1" applyAlignment="1" applyProtection="1">
      <alignment horizontal="center" vertical="center" wrapText="1"/>
      <protection locked="0"/>
    </xf>
    <xf numFmtId="0" fontId="3" fillId="0" borderId="10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center" vertical="center" wrapText="1"/>
      <protection locked="0"/>
    </xf>
    <xf numFmtId="0" fontId="10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2" xfId="8" applyFont="1" applyFill="1" applyBorder="1" applyAlignment="1" applyProtection="1">
      <alignment horizontal="center" vertical="center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8" xfId="3" applyFont="1" applyFill="1" applyBorder="1" applyAlignment="1" applyProtection="1">
      <alignment horizontal="center" vertical="center" wrapText="1"/>
      <protection locked="0"/>
    </xf>
    <xf numFmtId="0" fontId="10" fillId="0" borderId="10" xfId="3" applyFont="1" applyFill="1" applyBorder="1" applyAlignment="1" applyProtection="1">
      <alignment horizontal="center" vertical="center" wrapText="1"/>
      <protection locked="0"/>
    </xf>
    <xf numFmtId="0" fontId="10" fillId="0" borderId="9" xfId="3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 shrinkToFit="1"/>
      <protection locked="0"/>
    </xf>
    <xf numFmtId="0" fontId="2" fillId="0" borderId="6" xfId="1" applyFont="1" applyFill="1" applyBorder="1" applyAlignment="1" applyProtection="1">
      <alignment horizontal="center" vertical="center" wrapText="1" shrinkToFit="1"/>
      <protection locked="0"/>
    </xf>
    <xf numFmtId="0" fontId="3" fillId="0" borderId="6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176" fontId="3" fillId="0" borderId="1" xfId="7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  <protection locked="0"/>
    </xf>
    <xf numFmtId="0" fontId="6" fillId="0" borderId="3" xfId="8" applyFont="1" applyFill="1" applyBorder="1" applyAlignment="1" applyProtection="1">
      <alignment horizontal="center" vertical="center" wrapText="1"/>
      <protection locked="0"/>
    </xf>
    <xf numFmtId="0" fontId="6" fillId="0" borderId="6" xfId="8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0" fontId="23" fillId="0" borderId="1" xfId="8" applyFont="1" applyFill="1" applyBorder="1" applyAlignment="1" applyProtection="1">
      <alignment horizontal="center" vertical="center" wrapText="1"/>
      <protection locked="0"/>
    </xf>
    <xf numFmtId="0" fontId="1" fillId="0" borderId="1" xfId="8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</cellXfs>
  <cellStyles count="9">
    <cellStyle name="BOM_Level_1" xfId="5" xr:uid="{00000000-0005-0000-0000-000034000000}"/>
    <cellStyle name="BOM_Level_Below3" xfId="1" xr:uid="{00000000-0005-0000-0000-000009000000}"/>
    <cellStyle name="百分比" xfId="2" builtinId="5"/>
    <cellStyle name="常规" xfId="0" builtinId="0"/>
    <cellStyle name="常规 2" xfId="6" xr:uid="{00000000-0005-0000-0000-000035000000}"/>
    <cellStyle name="常规 41" xfId="7" xr:uid="{00000000-0005-0000-0000-000036000000}"/>
    <cellStyle name="常规 6" xfId="4" xr:uid="{00000000-0005-0000-0000-00000F000000}"/>
    <cellStyle name="样式 1" xfId="8" xr:uid="{00000000-0005-0000-0000-000037000000}"/>
    <cellStyle name="样式 1 5 2" xfId="3" xr:uid="{00000000-0005-0000-0000-00000E000000}"/>
  </cellStyles>
  <dxfs count="1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72.emf"/><Relationship Id="rId26" Type="http://schemas.openxmlformats.org/officeDocument/2006/relationships/image" Target="../media/image76.emf"/><Relationship Id="rId39" Type="http://schemas.openxmlformats.org/officeDocument/2006/relationships/image" Target="../media/image28.emf"/><Relationship Id="rId21" Type="http://schemas.openxmlformats.org/officeDocument/2006/relationships/image" Target="../media/image48.emf"/><Relationship Id="rId34" Type="http://schemas.openxmlformats.org/officeDocument/2006/relationships/image" Target="../media/image23.emf"/><Relationship Id="rId42" Type="http://schemas.openxmlformats.org/officeDocument/2006/relationships/image" Target="../media/image67.emf"/><Relationship Id="rId47" Type="http://schemas.openxmlformats.org/officeDocument/2006/relationships/image" Target="../media/image71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6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63.emf"/><Relationship Id="rId32" Type="http://schemas.openxmlformats.org/officeDocument/2006/relationships/image" Target="../media/image21.emf"/><Relationship Id="rId37" Type="http://schemas.openxmlformats.org/officeDocument/2006/relationships/image" Target="../media/image26.emf"/><Relationship Id="rId40" Type="http://schemas.openxmlformats.org/officeDocument/2006/relationships/image" Target="../media/image29.emf"/><Relationship Id="rId45" Type="http://schemas.openxmlformats.org/officeDocument/2006/relationships/image" Target="../media/image69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74.emf"/><Relationship Id="rId28" Type="http://schemas.openxmlformats.org/officeDocument/2006/relationships/image" Target="../media/image65.emf"/><Relationship Id="rId36" Type="http://schemas.openxmlformats.org/officeDocument/2006/relationships/image" Target="../media/image25.emf"/><Relationship Id="rId10" Type="http://schemas.openxmlformats.org/officeDocument/2006/relationships/image" Target="../media/image10.emf"/><Relationship Id="rId19" Type="http://schemas.openxmlformats.org/officeDocument/2006/relationships/image" Target="../media/image73.emf"/><Relationship Id="rId31" Type="http://schemas.openxmlformats.org/officeDocument/2006/relationships/image" Target="../media/image20.png"/><Relationship Id="rId44" Type="http://schemas.openxmlformats.org/officeDocument/2006/relationships/image" Target="../media/image68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62.emf"/><Relationship Id="rId27" Type="http://schemas.openxmlformats.org/officeDocument/2006/relationships/image" Target="../media/image64.emf"/><Relationship Id="rId30" Type="http://schemas.openxmlformats.org/officeDocument/2006/relationships/image" Target="../media/image19.png"/><Relationship Id="rId35" Type="http://schemas.openxmlformats.org/officeDocument/2006/relationships/image" Target="../media/image24.emf"/><Relationship Id="rId43" Type="http://schemas.openxmlformats.org/officeDocument/2006/relationships/image" Target="../media/image32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75.emf"/><Relationship Id="rId33" Type="http://schemas.openxmlformats.org/officeDocument/2006/relationships/image" Target="../media/image22.emf"/><Relationship Id="rId38" Type="http://schemas.openxmlformats.org/officeDocument/2006/relationships/image" Target="../media/image27.emf"/><Relationship Id="rId46" Type="http://schemas.openxmlformats.org/officeDocument/2006/relationships/image" Target="../media/image70.emf"/><Relationship Id="rId20" Type="http://schemas.openxmlformats.org/officeDocument/2006/relationships/image" Target="../media/image61.emf"/><Relationship Id="rId41" Type="http://schemas.openxmlformats.org/officeDocument/2006/relationships/image" Target="../media/image3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openxmlformats.org/officeDocument/2006/relationships/image" Target="../media/image33.png"/><Relationship Id="rId7" Type="http://schemas.openxmlformats.org/officeDocument/2006/relationships/image" Target="../media/image37.png"/><Relationship Id="rId2" Type="http://schemas.openxmlformats.org/officeDocument/2006/relationships/image" Target="../media/image32.emf"/><Relationship Id="rId1" Type="http://schemas.openxmlformats.org/officeDocument/2006/relationships/image" Target="../media/image30.emf"/><Relationship Id="rId6" Type="http://schemas.openxmlformats.org/officeDocument/2006/relationships/image" Target="../media/image36.png"/><Relationship Id="rId11" Type="http://schemas.openxmlformats.org/officeDocument/2006/relationships/image" Target="../media/image41.png"/><Relationship Id="rId5" Type="http://schemas.openxmlformats.org/officeDocument/2006/relationships/image" Target="../media/image35.png"/><Relationship Id="rId10" Type="http://schemas.openxmlformats.org/officeDocument/2006/relationships/image" Target="../media/image40.png"/><Relationship Id="rId4" Type="http://schemas.openxmlformats.org/officeDocument/2006/relationships/image" Target="../media/image34.png"/><Relationship Id="rId9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emf"/><Relationship Id="rId4" Type="http://schemas.openxmlformats.org/officeDocument/2006/relationships/image" Target="../media/image5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53.png"/><Relationship Id="rId1" Type="http://schemas.openxmlformats.org/officeDocument/2006/relationships/image" Target="../media/image52.png"/><Relationship Id="rId5" Type="http://schemas.openxmlformats.org/officeDocument/2006/relationships/image" Target="../media/image56.png"/><Relationship Id="rId4" Type="http://schemas.openxmlformats.org/officeDocument/2006/relationships/image" Target="../media/image5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4" Type="http://schemas.openxmlformats.org/officeDocument/2006/relationships/image" Target="../media/image6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32.emf"/><Relationship Id="rId6" Type="http://schemas.openxmlformats.org/officeDocument/2006/relationships/image" Target="../media/image37.png"/><Relationship Id="rId11" Type="http://schemas.openxmlformats.org/officeDocument/2006/relationships/image" Target="../media/image30.emf"/><Relationship Id="rId5" Type="http://schemas.openxmlformats.org/officeDocument/2006/relationships/image" Target="../media/image3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.emf"/><Relationship Id="rId13" Type="http://schemas.openxmlformats.org/officeDocument/2006/relationships/image" Target="../media/image71.emf"/><Relationship Id="rId3" Type="http://schemas.openxmlformats.org/officeDocument/2006/relationships/image" Target="../media/image62.emf"/><Relationship Id="rId7" Type="http://schemas.openxmlformats.org/officeDocument/2006/relationships/image" Target="../media/image66.emf"/><Relationship Id="rId12" Type="http://schemas.openxmlformats.org/officeDocument/2006/relationships/image" Target="../media/image70.emf"/><Relationship Id="rId2" Type="http://schemas.openxmlformats.org/officeDocument/2006/relationships/image" Target="../media/image48.emf"/><Relationship Id="rId1" Type="http://schemas.openxmlformats.org/officeDocument/2006/relationships/image" Target="../media/image61.emf"/><Relationship Id="rId6" Type="http://schemas.openxmlformats.org/officeDocument/2006/relationships/image" Target="../media/image65.emf"/><Relationship Id="rId11" Type="http://schemas.openxmlformats.org/officeDocument/2006/relationships/image" Target="../media/image69.emf"/><Relationship Id="rId5" Type="http://schemas.openxmlformats.org/officeDocument/2006/relationships/image" Target="../media/image64.emf"/><Relationship Id="rId10" Type="http://schemas.openxmlformats.org/officeDocument/2006/relationships/image" Target="../media/image68.emf"/><Relationship Id="rId4" Type="http://schemas.openxmlformats.org/officeDocument/2006/relationships/image" Target="../media/image63.emf"/><Relationship Id="rId9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1</xdr:row>
      <xdr:rowOff>48895</xdr:rowOff>
    </xdr:from>
    <xdr:to>
      <xdr:col>6</xdr:col>
      <xdr:colOff>292735</xdr:colOff>
      <xdr:row>1</xdr:row>
      <xdr:rowOff>48895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39941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81280</xdr:rowOff>
    </xdr:from>
    <xdr:to>
      <xdr:col>6</xdr:col>
      <xdr:colOff>417830</xdr:colOff>
      <xdr:row>4</xdr:row>
      <xdr:rowOff>358775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034280" y="172339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6</xdr:row>
      <xdr:rowOff>123825</xdr:rowOff>
    </xdr:from>
    <xdr:to>
      <xdr:col>6</xdr:col>
      <xdr:colOff>415290</xdr:colOff>
      <xdr:row>6</xdr:row>
      <xdr:rowOff>326390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03165" y="2626995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</xdr:row>
      <xdr:rowOff>84455</xdr:rowOff>
    </xdr:from>
    <xdr:to>
      <xdr:col>6</xdr:col>
      <xdr:colOff>386080</xdr:colOff>
      <xdr:row>8</xdr:row>
      <xdr:rowOff>317500</xdr:rowOff>
    </xdr:to>
    <xdr:pic>
      <xdr:nvPicPr>
        <xdr:cNvPr id="13" name="Pictur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055235" y="3448685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10</xdr:row>
      <xdr:rowOff>79375</xdr:rowOff>
    </xdr:from>
    <xdr:to>
      <xdr:col>6</xdr:col>
      <xdr:colOff>399415</xdr:colOff>
      <xdr:row>10</xdr:row>
      <xdr:rowOff>306070</xdr:rowOff>
    </xdr:to>
    <xdr:pic>
      <xdr:nvPicPr>
        <xdr:cNvPr id="14" name="Picture 3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024120" y="430466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12</xdr:row>
      <xdr:rowOff>145415</xdr:rowOff>
    </xdr:from>
    <xdr:to>
      <xdr:col>6</xdr:col>
      <xdr:colOff>497205</xdr:colOff>
      <xdr:row>12</xdr:row>
      <xdr:rowOff>267970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3165" y="523176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39370</xdr:rowOff>
    </xdr:from>
    <xdr:to>
      <xdr:col>6</xdr:col>
      <xdr:colOff>332740</xdr:colOff>
      <xdr:row>13</xdr:row>
      <xdr:rowOff>423545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555625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</xdr:row>
      <xdr:rowOff>130175</xdr:rowOff>
    </xdr:from>
    <xdr:to>
      <xdr:col>6</xdr:col>
      <xdr:colOff>348615</xdr:colOff>
      <xdr:row>14</xdr:row>
      <xdr:rowOff>306070</xdr:rowOff>
    </xdr:to>
    <xdr:pic>
      <xdr:nvPicPr>
        <xdr:cNvPr id="30" name="Picture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064125" y="6077585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16</xdr:row>
      <xdr:rowOff>78105</xdr:rowOff>
    </xdr:from>
    <xdr:to>
      <xdr:col>6</xdr:col>
      <xdr:colOff>491490</xdr:colOff>
      <xdr:row>16</xdr:row>
      <xdr:rowOff>369570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8735" y="688657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18</xdr:row>
      <xdr:rowOff>19050</xdr:rowOff>
    </xdr:from>
    <xdr:to>
      <xdr:col>6</xdr:col>
      <xdr:colOff>400050</xdr:colOff>
      <xdr:row>18</xdr:row>
      <xdr:rowOff>361950</xdr:rowOff>
    </xdr:to>
    <xdr:pic>
      <xdr:nvPicPr>
        <xdr:cNvPr id="32" name="Picture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5002530" y="7688580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20</xdr:row>
      <xdr:rowOff>27305</xdr:rowOff>
    </xdr:from>
    <xdr:to>
      <xdr:col>6</xdr:col>
      <xdr:colOff>359410</xdr:colOff>
      <xdr:row>20</xdr:row>
      <xdr:rowOff>411480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855789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23</xdr:row>
      <xdr:rowOff>131445</xdr:rowOff>
    </xdr:from>
    <xdr:to>
      <xdr:col>6</xdr:col>
      <xdr:colOff>492760</xdr:colOff>
      <xdr:row>23</xdr:row>
      <xdr:rowOff>377190</xdr:rowOff>
    </xdr:to>
    <xdr:pic>
      <xdr:nvPicPr>
        <xdr:cNvPr id="38" name="Picture 8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5137785" y="995362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22</xdr:row>
      <xdr:rowOff>155575</xdr:rowOff>
    </xdr:from>
    <xdr:to>
      <xdr:col>6</xdr:col>
      <xdr:colOff>523240</xdr:colOff>
      <xdr:row>22</xdr:row>
      <xdr:rowOff>380365</xdr:rowOff>
    </xdr:to>
    <xdr:pic>
      <xdr:nvPicPr>
        <xdr:cNvPr id="39" name="Picture 6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5077460" y="954722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25</xdr:row>
      <xdr:rowOff>92075</xdr:rowOff>
    </xdr:from>
    <xdr:to>
      <xdr:col>6</xdr:col>
      <xdr:colOff>464185</xdr:colOff>
      <xdr:row>25</xdr:row>
      <xdr:rowOff>382905</xdr:rowOff>
    </xdr:to>
    <xdr:pic>
      <xdr:nvPicPr>
        <xdr:cNvPr id="40" name="Picture 8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5055870" y="10775315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</xdr:row>
      <xdr:rowOff>28575</xdr:rowOff>
    </xdr:from>
    <xdr:to>
      <xdr:col>6</xdr:col>
      <xdr:colOff>348615</xdr:colOff>
      <xdr:row>1</xdr:row>
      <xdr:rowOff>409575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0325" y="37909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27</xdr:row>
      <xdr:rowOff>100965</xdr:rowOff>
    </xdr:from>
    <xdr:to>
      <xdr:col>6</xdr:col>
      <xdr:colOff>448310</xdr:colOff>
      <xdr:row>27</xdr:row>
      <xdr:rowOff>394335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1164526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28</xdr:row>
      <xdr:rowOff>92075</xdr:rowOff>
    </xdr:from>
    <xdr:to>
      <xdr:col>6</xdr:col>
      <xdr:colOff>498475</xdr:colOff>
      <xdr:row>28</xdr:row>
      <xdr:rowOff>339725</xdr:rowOff>
    </xdr:to>
    <xdr:pic>
      <xdr:nvPicPr>
        <xdr:cNvPr id="52" name="Picture 7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5002530" y="12066905"/>
          <a:ext cx="474345" cy="247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342901</xdr:colOff>
      <xdr:row>1</xdr:row>
      <xdr:rowOff>47626</xdr:rowOff>
    </xdr:from>
    <xdr:to>
      <xdr:col>4</xdr:col>
      <xdr:colOff>510541</xdr:colOff>
      <xdr:row>1</xdr:row>
      <xdr:rowOff>415684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49700" y="398145"/>
          <a:ext cx="167640" cy="36766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2</xdr:row>
      <xdr:rowOff>66675</xdr:rowOff>
    </xdr:from>
    <xdr:to>
      <xdr:col>6</xdr:col>
      <xdr:colOff>350521</xdr:colOff>
      <xdr:row>2</xdr:row>
      <xdr:rowOff>402666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16500" y="847725"/>
          <a:ext cx="312420" cy="33591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19050</xdr:rowOff>
    </xdr:from>
    <xdr:to>
      <xdr:col>6</xdr:col>
      <xdr:colOff>300044</xdr:colOff>
      <xdr:row>3</xdr:row>
      <xdr:rowOff>358140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26025" y="1230630"/>
          <a:ext cx="252095" cy="33909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</xdr:row>
      <xdr:rowOff>57150</xdr:rowOff>
    </xdr:from>
    <xdr:to>
      <xdr:col>6</xdr:col>
      <xdr:colOff>468942</xdr:colOff>
      <xdr:row>5</xdr:row>
      <xdr:rowOff>380974</xdr:rowOff>
    </xdr:to>
    <xdr:pic>
      <xdr:nvPicPr>
        <xdr:cNvPr id="75" name="Picture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5054600" y="2129790"/>
          <a:ext cx="392430" cy="3232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7</xdr:row>
      <xdr:rowOff>85725</xdr:rowOff>
    </xdr:from>
    <xdr:to>
      <xdr:col>6</xdr:col>
      <xdr:colOff>471488</xdr:colOff>
      <xdr:row>7</xdr:row>
      <xdr:rowOff>419100</xdr:rowOff>
    </xdr:to>
    <xdr:pic>
      <xdr:nvPicPr>
        <xdr:cNvPr id="78" name="Picture 2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035550" y="3019425"/>
          <a:ext cx="414020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9</xdr:row>
      <xdr:rowOff>19050</xdr:rowOff>
    </xdr:from>
    <xdr:to>
      <xdr:col>6</xdr:col>
      <xdr:colOff>482170</xdr:colOff>
      <xdr:row>9</xdr:row>
      <xdr:rowOff>357717</xdr:rowOff>
    </xdr:to>
    <xdr:pic>
      <xdr:nvPicPr>
        <xdr:cNvPr id="79" name="Picture 3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5045075" y="3813810"/>
          <a:ext cx="41529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11</xdr:row>
      <xdr:rowOff>80017</xdr:rowOff>
    </xdr:from>
    <xdr:to>
      <xdr:col>6</xdr:col>
      <xdr:colOff>423022</xdr:colOff>
      <xdr:row>11</xdr:row>
      <xdr:rowOff>336531</xdr:rowOff>
    </xdr:to>
    <xdr:pic>
      <xdr:nvPicPr>
        <xdr:cNvPr id="82" name="Picture 3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997450" y="4735830"/>
          <a:ext cx="403860" cy="2559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17</xdr:row>
      <xdr:rowOff>28575</xdr:rowOff>
    </xdr:from>
    <xdr:to>
      <xdr:col>6</xdr:col>
      <xdr:colOff>502523</xdr:colOff>
      <xdr:row>17</xdr:row>
      <xdr:rowOff>381000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7267575"/>
          <a:ext cx="36385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15</xdr:row>
      <xdr:rowOff>19176</xdr:rowOff>
    </xdr:from>
    <xdr:to>
      <xdr:col>6</xdr:col>
      <xdr:colOff>417427</xdr:colOff>
      <xdr:row>15</xdr:row>
      <xdr:rowOff>280145</xdr:rowOff>
    </xdr:to>
    <xdr:pic>
      <xdr:nvPicPr>
        <xdr:cNvPr id="85" name="Picture 1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006340" y="6396990"/>
          <a:ext cx="389255" cy="2609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19</xdr:row>
      <xdr:rowOff>85725</xdr:rowOff>
    </xdr:from>
    <xdr:to>
      <xdr:col>6</xdr:col>
      <xdr:colOff>400050</xdr:colOff>
      <xdr:row>19</xdr:row>
      <xdr:rowOff>349623</xdr:rowOff>
    </xdr:to>
    <xdr:pic>
      <xdr:nvPicPr>
        <xdr:cNvPr id="88" name="Picture 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5045075" y="8185785"/>
          <a:ext cx="333375" cy="263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21</xdr:row>
      <xdr:rowOff>19050</xdr:rowOff>
    </xdr:from>
    <xdr:to>
      <xdr:col>6</xdr:col>
      <xdr:colOff>424335</xdr:colOff>
      <xdr:row>21</xdr:row>
      <xdr:rowOff>373439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8740" y="8980170"/>
          <a:ext cx="24384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24</xdr:row>
      <xdr:rowOff>56080</xdr:rowOff>
    </xdr:from>
    <xdr:to>
      <xdr:col>6</xdr:col>
      <xdr:colOff>452979</xdr:colOff>
      <xdr:row>24</xdr:row>
      <xdr:rowOff>333375</xdr:rowOff>
    </xdr:to>
    <xdr:pic>
      <xdr:nvPicPr>
        <xdr:cNvPr id="92" name="Picture 8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5054600" y="10308590"/>
          <a:ext cx="376555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26</xdr:row>
      <xdr:rowOff>38100</xdr:rowOff>
    </xdr:from>
    <xdr:to>
      <xdr:col>6</xdr:col>
      <xdr:colOff>581343</xdr:colOff>
      <xdr:row>26</xdr:row>
      <xdr:rowOff>400050</xdr:rowOff>
    </xdr:to>
    <xdr:pic>
      <xdr:nvPicPr>
        <xdr:cNvPr id="94" name="Picture 8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5083175" y="11151870"/>
          <a:ext cx="476250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29</xdr:row>
      <xdr:rowOff>57150</xdr:rowOff>
    </xdr:from>
    <xdr:to>
      <xdr:col>6</xdr:col>
      <xdr:colOff>563617</xdr:colOff>
      <xdr:row>29</xdr:row>
      <xdr:rowOff>400050</xdr:rowOff>
    </xdr:to>
    <xdr:pic>
      <xdr:nvPicPr>
        <xdr:cNvPr id="95" name="Picture 7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5054600" y="12462510"/>
          <a:ext cx="487045" cy="3429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56515</xdr:colOff>
      <xdr:row>1</xdr:row>
      <xdr:rowOff>48895</xdr:rowOff>
    </xdr:from>
    <xdr:to>
      <xdr:col>6</xdr:col>
      <xdr:colOff>292735</xdr:colOff>
      <xdr:row>1</xdr:row>
      <xdr:rowOff>48895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39941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81280</xdr:rowOff>
    </xdr:from>
    <xdr:to>
      <xdr:col>6</xdr:col>
      <xdr:colOff>417830</xdr:colOff>
      <xdr:row>4</xdr:row>
      <xdr:rowOff>358775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034280" y="172339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6</xdr:row>
      <xdr:rowOff>123825</xdr:rowOff>
    </xdr:from>
    <xdr:to>
      <xdr:col>6</xdr:col>
      <xdr:colOff>415290</xdr:colOff>
      <xdr:row>6</xdr:row>
      <xdr:rowOff>326390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03165" y="2626995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</xdr:row>
      <xdr:rowOff>84455</xdr:rowOff>
    </xdr:from>
    <xdr:to>
      <xdr:col>6</xdr:col>
      <xdr:colOff>386080</xdr:colOff>
      <xdr:row>8</xdr:row>
      <xdr:rowOff>317500</xdr:rowOff>
    </xdr:to>
    <xdr:pic>
      <xdr:nvPicPr>
        <xdr:cNvPr id="5" name="Picture 30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055235" y="3448685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10</xdr:row>
      <xdr:rowOff>79375</xdr:rowOff>
    </xdr:from>
    <xdr:to>
      <xdr:col>6</xdr:col>
      <xdr:colOff>399415</xdr:colOff>
      <xdr:row>10</xdr:row>
      <xdr:rowOff>306070</xdr:rowOff>
    </xdr:to>
    <xdr:pic>
      <xdr:nvPicPr>
        <xdr:cNvPr id="6" name="Picture 3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024120" y="430466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12</xdr:row>
      <xdr:rowOff>145415</xdr:rowOff>
    </xdr:from>
    <xdr:to>
      <xdr:col>6</xdr:col>
      <xdr:colOff>497205</xdr:colOff>
      <xdr:row>12</xdr:row>
      <xdr:rowOff>267970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3165" y="5231765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39370</xdr:rowOff>
    </xdr:from>
    <xdr:to>
      <xdr:col>6</xdr:col>
      <xdr:colOff>332740</xdr:colOff>
      <xdr:row>13</xdr:row>
      <xdr:rowOff>423545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5556250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14</xdr:row>
      <xdr:rowOff>130175</xdr:rowOff>
    </xdr:from>
    <xdr:to>
      <xdr:col>6</xdr:col>
      <xdr:colOff>348615</xdr:colOff>
      <xdr:row>14</xdr:row>
      <xdr:rowOff>306070</xdr:rowOff>
    </xdr:to>
    <xdr:pic>
      <xdr:nvPicPr>
        <xdr:cNvPr id="9" name="Picture 17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064125" y="6077585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140335</xdr:colOff>
      <xdr:row>16</xdr:row>
      <xdr:rowOff>78105</xdr:rowOff>
    </xdr:from>
    <xdr:to>
      <xdr:col>6</xdr:col>
      <xdr:colOff>491490</xdr:colOff>
      <xdr:row>16</xdr:row>
      <xdr:rowOff>369570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8735" y="688657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18</xdr:row>
      <xdr:rowOff>19050</xdr:rowOff>
    </xdr:from>
    <xdr:to>
      <xdr:col>6</xdr:col>
      <xdr:colOff>400050</xdr:colOff>
      <xdr:row>18</xdr:row>
      <xdr:rowOff>361950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5002530" y="7688580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20</xdr:row>
      <xdr:rowOff>27305</xdr:rowOff>
    </xdr:from>
    <xdr:to>
      <xdr:col>6</xdr:col>
      <xdr:colOff>359410</xdr:colOff>
      <xdr:row>20</xdr:row>
      <xdr:rowOff>411480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855789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23</xdr:row>
      <xdr:rowOff>131445</xdr:rowOff>
    </xdr:from>
    <xdr:to>
      <xdr:col>6</xdr:col>
      <xdr:colOff>492760</xdr:colOff>
      <xdr:row>23</xdr:row>
      <xdr:rowOff>377190</xdr:rowOff>
    </xdr:to>
    <xdr:pic>
      <xdr:nvPicPr>
        <xdr:cNvPr id="13" name="Picture 80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5137785" y="995362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22</xdr:row>
      <xdr:rowOff>155575</xdr:rowOff>
    </xdr:from>
    <xdr:to>
      <xdr:col>6</xdr:col>
      <xdr:colOff>523240</xdr:colOff>
      <xdr:row>22</xdr:row>
      <xdr:rowOff>380365</xdr:rowOff>
    </xdr:to>
    <xdr:pic>
      <xdr:nvPicPr>
        <xdr:cNvPr id="14" name="Picture 62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5077460" y="9547225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25</xdr:row>
      <xdr:rowOff>92075</xdr:rowOff>
    </xdr:from>
    <xdr:to>
      <xdr:col>6</xdr:col>
      <xdr:colOff>464185</xdr:colOff>
      <xdr:row>25</xdr:row>
      <xdr:rowOff>382905</xdr:rowOff>
    </xdr:to>
    <xdr:pic>
      <xdr:nvPicPr>
        <xdr:cNvPr id="15" name="Picture 8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5055870" y="10775315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1</xdr:row>
      <xdr:rowOff>28575</xdr:rowOff>
    </xdr:from>
    <xdr:to>
      <xdr:col>6</xdr:col>
      <xdr:colOff>348615</xdr:colOff>
      <xdr:row>1</xdr:row>
      <xdr:rowOff>409575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0325" y="379095"/>
          <a:ext cx="18669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27</xdr:row>
      <xdr:rowOff>100965</xdr:rowOff>
    </xdr:from>
    <xdr:to>
      <xdr:col>6</xdr:col>
      <xdr:colOff>448310</xdr:colOff>
      <xdr:row>27</xdr:row>
      <xdr:rowOff>394335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1164526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28</xdr:row>
      <xdr:rowOff>92075</xdr:rowOff>
    </xdr:from>
    <xdr:to>
      <xdr:col>6</xdr:col>
      <xdr:colOff>498475</xdr:colOff>
      <xdr:row>28</xdr:row>
      <xdr:rowOff>339725</xdr:rowOff>
    </xdr:to>
    <xdr:pic>
      <xdr:nvPicPr>
        <xdr:cNvPr id="18" name="Picture 75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5002530" y="12066905"/>
          <a:ext cx="4743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130175</xdr:colOff>
      <xdr:row>30</xdr:row>
      <xdr:rowOff>37465</xdr:rowOff>
    </xdr:from>
    <xdr:to>
      <xdr:col>6</xdr:col>
      <xdr:colOff>389890</xdr:colOff>
      <xdr:row>30</xdr:row>
      <xdr:rowOff>396875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8575" y="1287335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34</xdr:row>
      <xdr:rowOff>95250</xdr:rowOff>
    </xdr:from>
    <xdr:to>
      <xdr:col>6</xdr:col>
      <xdr:colOff>527685</xdr:colOff>
      <xdr:row>34</xdr:row>
      <xdr:rowOff>327025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14653260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36</xdr:row>
      <xdr:rowOff>59690</xdr:rowOff>
    </xdr:from>
    <xdr:to>
      <xdr:col>6</xdr:col>
      <xdr:colOff>352425</xdr:colOff>
      <xdr:row>36</xdr:row>
      <xdr:rowOff>422910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0320" y="15478760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39</xdr:row>
      <xdr:rowOff>0</xdr:rowOff>
    </xdr:from>
    <xdr:to>
      <xdr:col>6</xdr:col>
      <xdr:colOff>480695</xdr:colOff>
      <xdr:row>40</xdr:row>
      <xdr:rowOff>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375" y="16710660"/>
          <a:ext cx="426720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38</xdr:row>
      <xdr:rowOff>83820</xdr:rowOff>
    </xdr:from>
    <xdr:to>
      <xdr:col>6</xdr:col>
      <xdr:colOff>384810</xdr:colOff>
      <xdr:row>38</xdr:row>
      <xdr:rowOff>382270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6350" y="1636395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32</xdr:row>
      <xdr:rowOff>90805</xdr:rowOff>
    </xdr:from>
    <xdr:to>
      <xdr:col>6</xdr:col>
      <xdr:colOff>439420</xdr:colOff>
      <xdr:row>32</xdr:row>
      <xdr:rowOff>336550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5" y="137877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37</xdr:row>
      <xdr:rowOff>48895</xdr:rowOff>
    </xdr:from>
    <xdr:to>
      <xdr:col>6</xdr:col>
      <xdr:colOff>468630</xdr:colOff>
      <xdr:row>37</xdr:row>
      <xdr:rowOff>347345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7620" y="1589849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165735</xdr:colOff>
      <xdr:row>41</xdr:row>
      <xdr:rowOff>27940</xdr:rowOff>
    </xdr:from>
    <xdr:to>
      <xdr:col>6</xdr:col>
      <xdr:colOff>350520</xdr:colOff>
      <xdr:row>41</xdr:row>
      <xdr:rowOff>384175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4135" y="17599660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160655</xdr:colOff>
      <xdr:row>43</xdr:row>
      <xdr:rowOff>34925</xdr:rowOff>
    </xdr:from>
    <xdr:to>
      <xdr:col>6</xdr:col>
      <xdr:colOff>498475</xdr:colOff>
      <xdr:row>43</xdr:row>
      <xdr:rowOff>339090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9055" y="18467705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45</xdr:row>
      <xdr:rowOff>81280</xdr:rowOff>
    </xdr:from>
    <xdr:to>
      <xdr:col>6</xdr:col>
      <xdr:colOff>511810</xdr:colOff>
      <xdr:row>45</xdr:row>
      <xdr:rowOff>367030</xdr:rowOff>
    </xdr:to>
    <xdr:pic>
      <xdr:nvPicPr>
        <xdr:cNvPr id="28" name="Picture 64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5024120" y="1937512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46</xdr:row>
      <xdr:rowOff>27305</xdr:rowOff>
    </xdr:from>
    <xdr:to>
      <xdr:col>6</xdr:col>
      <xdr:colOff>297815</xdr:colOff>
      <xdr:row>47</xdr:row>
      <xdr:rowOff>4022</xdr:rowOff>
    </xdr:to>
    <xdr:pic>
      <xdr:nvPicPr>
        <xdr:cNvPr id="29" name="Picture 65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5095240" y="19751675"/>
          <a:ext cx="180975" cy="407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47</xdr:row>
      <xdr:rowOff>48260</xdr:rowOff>
    </xdr:from>
    <xdr:to>
      <xdr:col>6</xdr:col>
      <xdr:colOff>370840</xdr:colOff>
      <xdr:row>47</xdr:row>
      <xdr:rowOff>316230</xdr:rowOff>
    </xdr:to>
    <xdr:pic>
      <xdr:nvPicPr>
        <xdr:cNvPr id="30" name="Picture 66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5088255" y="20203160"/>
          <a:ext cx="260985" cy="2679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38101</xdr:colOff>
      <xdr:row>2</xdr:row>
      <xdr:rowOff>66675</xdr:rowOff>
    </xdr:from>
    <xdr:to>
      <xdr:col>6</xdr:col>
      <xdr:colOff>350521</xdr:colOff>
      <xdr:row>2</xdr:row>
      <xdr:rowOff>402666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16500" y="847725"/>
          <a:ext cx="312420" cy="33591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19050</xdr:rowOff>
    </xdr:from>
    <xdr:to>
      <xdr:col>6</xdr:col>
      <xdr:colOff>300044</xdr:colOff>
      <xdr:row>3</xdr:row>
      <xdr:rowOff>358140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026025" y="1230630"/>
          <a:ext cx="252095" cy="33909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</xdr:row>
      <xdr:rowOff>57150</xdr:rowOff>
    </xdr:from>
    <xdr:to>
      <xdr:col>6</xdr:col>
      <xdr:colOff>468942</xdr:colOff>
      <xdr:row>5</xdr:row>
      <xdr:rowOff>380974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054600" y="2129790"/>
          <a:ext cx="392430" cy="3232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7</xdr:row>
      <xdr:rowOff>85725</xdr:rowOff>
    </xdr:from>
    <xdr:to>
      <xdr:col>6</xdr:col>
      <xdr:colOff>471488</xdr:colOff>
      <xdr:row>7</xdr:row>
      <xdr:rowOff>419100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5035550" y="3019425"/>
          <a:ext cx="414020" cy="3333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9</xdr:row>
      <xdr:rowOff>19050</xdr:rowOff>
    </xdr:from>
    <xdr:to>
      <xdr:col>6</xdr:col>
      <xdr:colOff>482170</xdr:colOff>
      <xdr:row>9</xdr:row>
      <xdr:rowOff>357717</xdr:rowOff>
    </xdr:to>
    <xdr:pic>
      <xdr:nvPicPr>
        <xdr:cNvPr id="35" name="Picture 3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045075" y="3813810"/>
          <a:ext cx="41529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19610</xdr:colOff>
      <xdr:row>11</xdr:row>
      <xdr:rowOff>80017</xdr:rowOff>
    </xdr:from>
    <xdr:to>
      <xdr:col>6</xdr:col>
      <xdr:colOff>423022</xdr:colOff>
      <xdr:row>11</xdr:row>
      <xdr:rowOff>336531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997450" y="4735830"/>
          <a:ext cx="403860" cy="2559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138953</xdr:colOff>
      <xdr:row>17</xdr:row>
      <xdr:rowOff>28575</xdr:rowOff>
    </xdr:from>
    <xdr:to>
      <xdr:col>6</xdr:col>
      <xdr:colOff>502523</xdr:colOff>
      <xdr:row>17</xdr:row>
      <xdr:rowOff>381000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7267575"/>
          <a:ext cx="36385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15</xdr:row>
      <xdr:rowOff>19176</xdr:rowOff>
    </xdr:from>
    <xdr:to>
      <xdr:col>6</xdr:col>
      <xdr:colOff>417427</xdr:colOff>
      <xdr:row>15</xdr:row>
      <xdr:rowOff>280145</xdr:rowOff>
    </xdr:to>
    <xdr:pic>
      <xdr:nvPicPr>
        <xdr:cNvPr id="38" name="Picture 1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006340" y="6396990"/>
          <a:ext cx="389255" cy="2609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19</xdr:row>
      <xdr:rowOff>85725</xdr:rowOff>
    </xdr:from>
    <xdr:to>
      <xdr:col>6</xdr:col>
      <xdr:colOff>400050</xdr:colOff>
      <xdr:row>19</xdr:row>
      <xdr:rowOff>349623</xdr:rowOff>
    </xdr:to>
    <xdr:pic>
      <xdr:nvPicPr>
        <xdr:cNvPr id="39" name="Picture 34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5045075" y="8185785"/>
          <a:ext cx="333375" cy="263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180417</xdr:colOff>
      <xdr:row>21</xdr:row>
      <xdr:rowOff>19050</xdr:rowOff>
    </xdr:from>
    <xdr:to>
      <xdr:col>6</xdr:col>
      <xdr:colOff>424335</xdr:colOff>
      <xdr:row>21</xdr:row>
      <xdr:rowOff>373439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8740" y="8980170"/>
          <a:ext cx="24384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24</xdr:row>
      <xdr:rowOff>56080</xdr:rowOff>
    </xdr:from>
    <xdr:to>
      <xdr:col>6</xdr:col>
      <xdr:colOff>452979</xdr:colOff>
      <xdr:row>24</xdr:row>
      <xdr:rowOff>333375</xdr:rowOff>
    </xdr:to>
    <xdr:pic>
      <xdr:nvPicPr>
        <xdr:cNvPr id="41" name="Picture 8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5054600" y="10308590"/>
          <a:ext cx="376555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104775</xdr:colOff>
      <xdr:row>26</xdr:row>
      <xdr:rowOff>38100</xdr:rowOff>
    </xdr:from>
    <xdr:to>
      <xdr:col>6</xdr:col>
      <xdr:colOff>581343</xdr:colOff>
      <xdr:row>26</xdr:row>
      <xdr:rowOff>400050</xdr:rowOff>
    </xdr:to>
    <xdr:pic>
      <xdr:nvPicPr>
        <xdr:cNvPr id="42" name="Picture 85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5083175" y="11151870"/>
          <a:ext cx="476250" cy="361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76200</xdr:colOff>
      <xdr:row>29</xdr:row>
      <xdr:rowOff>57150</xdr:rowOff>
    </xdr:from>
    <xdr:to>
      <xdr:col>6</xdr:col>
      <xdr:colOff>563617</xdr:colOff>
      <xdr:row>29</xdr:row>
      <xdr:rowOff>400050</xdr:rowOff>
    </xdr:to>
    <xdr:pic>
      <xdr:nvPicPr>
        <xdr:cNvPr id="43" name="Picture 77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5054600" y="12462510"/>
          <a:ext cx="487045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31</xdr:row>
      <xdr:rowOff>38100</xdr:rowOff>
    </xdr:from>
    <xdr:to>
      <xdr:col>6</xdr:col>
      <xdr:colOff>385669</xdr:colOff>
      <xdr:row>31</xdr:row>
      <xdr:rowOff>371475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1275" y="13304520"/>
          <a:ext cx="24257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38661</xdr:colOff>
      <xdr:row>33</xdr:row>
      <xdr:rowOff>0</xdr:rowOff>
    </xdr:from>
    <xdr:to>
      <xdr:col>6</xdr:col>
      <xdr:colOff>471783</xdr:colOff>
      <xdr:row>33</xdr:row>
      <xdr:rowOff>302558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14127480"/>
          <a:ext cx="43307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56028</xdr:colOff>
      <xdr:row>35</xdr:row>
      <xdr:rowOff>0</xdr:rowOff>
    </xdr:from>
    <xdr:to>
      <xdr:col>6</xdr:col>
      <xdr:colOff>500909</xdr:colOff>
      <xdr:row>35</xdr:row>
      <xdr:rowOff>335280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280" y="14988540"/>
          <a:ext cx="4445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42</xdr:row>
      <xdr:rowOff>29631</xdr:rowOff>
    </xdr:from>
    <xdr:to>
      <xdr:col>6</xdr:col>
      <xdr:colOff>516739</xdr:colOff>
      <xdr:row>42</xdr:row>
      <xdr:rowOff>409575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750" y="18031460"/>
          <a:ext cx="382905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44</xdr:row>
      <xdr:rowOff>19050</xdr:rowOff>
    </xdr:from>
    <xdr:to>
      <xdr:col>6</xdr:col>
      <xdr:colOff>515620</xdr:colOff>
      <xdr:row>44</xdr:row>
      <xdr:rowOff>396240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650" y="1888236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39</xdr:row>
      <xdr:rowOff>419100</xdr:rowOff>
    </xdr:from>
    <xdr:to>
      <xdr:col>6</xdr:col>
      <xdr:colOff>523876</xdr:colOff>
      <xdr:row>41</xdr:row>
      <xdr:rowOff>1483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17129760"/>
          <a:ext cx="4191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9525</xdr:rowOff>
    </xdr:from>
    <xdr:to>
      <xdr:col>6</xdr:col>
      <xdr:colOff>1381125</xdr:colOff>
      <xdr:row>7</xdr:row>
      <xdr:rowOff>295275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476250" y="390525"/>
          <a:ext cx="5705475" cy="2724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</xdr:row>
      <xdr:rowOff>19050</xdr:rowOff>
    </xdr:from>
    <xdr:to>
      <xdr:col>7</xdr:col>
      <xdr:colOff>19050</xdr:colOff>
      <xdr:row>7</xdr:row>
      <xdr:rowOff>400050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81000" y="400050"/>
          <a:ext cx="7067550" cy="2819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666750</xdr:colOff>
      <xdr:row>1</xdr:row>
      <xdr:rowOff>234950</xdr:rowOff>
    </xdr:from>
    <xdr:to>
      <xdr:col>17</xdr:col>
      <xdr:colOff>400050</xdr:colOff>
      <xdr:row>10</xdr:row>
      <xdr:rowOff>325967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615950"/>
          <a:ext cx="5905500" cy="325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</xdr:colOff>
      <xdr:row>20</xdr:row>
      <xdr:rowOff>64135</xdr:rowOff>
    </xdr:from>
    <xdr:to>
      <xdr:col>3</xdr:col>
      <xdr:colOff>751205</xdr:colOff>
      <xdr:row>23</xdr:row>
      <xdr:rowOff>100965</xdr:rowOff>
    </xdr:to>
    <xdr:pic>
      <xdr:nvPicPr>
        <xdr:cNvPr id="11" name="Picture 7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23770" y="3462655"/>
          <a:ext cx="731520" cy="49403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38100</xdr:colOff>
      <xdr:row>24</xdr:row>
      <xdr:rowOff>79375</xdr:rowOff>
    </xdr:from>
    <xdr:to>
      <xdr:col>3</xdr:col>
      <xdr:colOff>717550</xdr:colOff>
      <xdr:row>28</xdr:row>
      <xdr:rowOff>12700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2185" y="4087495"/>
          <a:ext cx="6794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35560</xdr:colOff>
      <xdr:row>3</xdr:row>
      <xdr:rowOff>57150</xdr:rowOff>
    </xdr:from>
    <xdr:to>
      <xdr:col>3</xdr:col>
      <xdr:colOff>660400</xdr:colOff>
      <xdr:row>5</xdr:row>
      <xdr:rowOff>109855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2010" y="863600"/>
          <a:ext cx="62484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27305</xdr:colOff>
      <xdr:row>9</xdr:row>
      <xdr:rowOff>41275</xdr:rowOff>
    </xdr:from>
    <xdr:to>
      <xdr:col>4</xdr:col>
      <xdr:colOff>0</xdr:colOff>
      <xdr:row>12</xdr:row>
      <xdr:rowOff>149225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1390" y="1763395"/>
          <a:ext cx="71691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26035</xdr:colOff>
      <xdr:row>15</xdr:row>
      <xdr:rowOff>35560</xdr:rowOff>
    </xdr:from>
    <xdr:to>
      <xdr:col>3</xdr:col>
      <xdr:colOff>596900</xdr:colOff>
      <xdr:row>18</xdr:row>
      <xdr:rowOff>69215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48485" y="2670810"/>
          <a:ext cx="570865" cy="643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30</xdr:row>
      <xdr:rowOff>34925</xdr:rowOff>
    </xdr:from>
    <xdr:to>
      <xdr:col>3</xdr:col>
      <xdr:colOff>615950</xdr:colOff>
      <xdr:row>32</xdr:row>
      <xdr:rowOff>82550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55470" y="5260975"/>
          <a:ext cx="58293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35</xdr:row>
      <xdr:rowOff>33020</xdr:rowOff>
    </xdr:from>
    <xdr:to>
      <xdr:col>3</xdr:col>
      <xdr:colOff>635000</xdr:colOff>
      <xdr:row>37</xdr:row>
      <xdr:rowOff>127000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17725" y="6021070"/>
          <a:ext cx="59372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74931</xdr:colOff>
      <xdr:row>41</xdr:row>
      <xdr:rowOff>25400</xdr:rowOff>
    </xdr:from>
    <xdr:to>
      <xdr:col>3</xdr:col>
      <xdr:colOff>635001</xdr:colOff>
      <xdr:row>44</xdr:row>
      <xdr:rowOff>53975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51381" y="6927850"/>
          <a:ext cx="56007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46355</xdr:colOff>
      <xdr:row>47</xdr:row>
      <xdr:rowOff>1905</xdr:rowOff>
    </xdr:from>
    <xdr:to>
      <xdr:col>3</xdr:col>
      <xdr:colOff>647700</xdr:colOff>
      <xdr:row>50</xdr:row>
      <xdr:rowOff>21590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22805" y="7818755"/>
          <a:ext cx="60134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45085</xdr:colOff>
      <xdr:row>53</xdr:row>
      <xdr:rowOff>137795</xdr:rowOff>
    </xdr:from>
    <xdr:to>
      <xdr:col>3</xdr:col>
      <xdr:colOff>571500</xdr:colOff>
      <xdr:row>56</xdr:row>
      <xdr:rowOff>75565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21535" y="8869045"/>
          <a:ext cx="52641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</xdr:colOff>
      <xdr:row>60</xdr:row>
      <xdr:rowOff>48260</xdr:rowOff>
    </xdr:from>
    <xdr:to>
      <xdr:col>3</xdr:col>
      <xdr:colOff>562304</xdr:colOff>
      <xdr:row>62</xdr:row>
      <xdr:rowOff>13335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2498" y="9849157"/>
          <a:ext cx="526109" cy="269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138430</xdr:colOff>
      <xdr:row>13</xdr:row>
      <xdr:rowOff>101600</xdr:rowOff>
    </xdr:from>
    <xdr:to>
      <xdr:col>3</xdr:col>
      <xdr:colOff>664210</xdr:colOff>
      <xdr:row>17</xdr:row>
      <xdr:rowOff>21590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2585720"/>
          <a:ext cx="52578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64135</xdr:colOff>
      <xdr:row>18</xdr:row>
      <xdr:rowOff>73025</xdr:rowOff>
    </xdr:from>
    <xdr:to>
      <xdr:col>3</xdr:col>
      <xdr:colOff>698500</xdr:colOff>
      <xdr:row>22</xdr:row>
      <xdr:rowOff>32385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4555" y="3319145"/>
          <a:ext cx="7143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58420</xdr:colOff>
      <xdr:row>24</xdr:row>
      <xdr:rowOff>19050</xdr:rowOff>
    </xdr:from>
    <xdr:to>
      <xdr:col>3</xdr:col>
      <xdr:colOff>698697</xdr:colOff>
      <xdr:row>25</xdr:row>
      <xdr:rowOff>104140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8840" y="4179570"/>
          <a:ext cx="720090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9</xdr:row>
      <xdr:rowOff>65405</xdr:rowOff>
    </xdr:from>
    <xdr:to>
      <xdr:col>3</xdr:col>
      <xdr:colOff>698500</xdr:colOff>
      <xdr:row>11</xdr:row>
      <xdr:rowOff>142875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47570" y="1939925"/>
          <a:ext cx="72136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29</xdr:row>
      <xdr:rowOff>59690</xdr:rowOff>
    </xdr:from>
    <xdr:to>
      <xdr:col>3</xdr:col>
      <xdr:colOff>697230</xdr:colOff>
      <xdr:row>30</xdr:row>
      <xdr:rowOff>128270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47570" y="4982210"/>
          <a:ext cx="640080" cy="2209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45720</xdr:colOff>
      <xdr:row>3</xdr:row>
      <xdr:rowOff>115570</xdr:rowOff>
    </xdr:from>
    <xdr:ext cx="654685" cy="453390"/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36140" y="1075690"/>
          <a:ext cx="654685" cy="45339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135255</xdr:colOff>
      <xdr:row>8</xdr:row>
      <xdr:rowOff>17145</xdr:rowOff>
    </xdr:from>
    <xdr:to>
      <xdr:col>3</xdr:col>
      <xdr:colOff>704850</xdr:colOff>
      <xdr:row>12</xdr:row>
      <xdr:rowOff>139700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27275" y="1784985"/>
          <a:ext cx="569595" cy="732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80010</xdr:colOff>
      <xdr:row>4</xdr:row>
      <xdr:rowOff>0</xdr:rowOff>
    </xdr:from>
    <xdr:to>
      <xdr:col>4</xdr:col>
      <xdr:colOff>0</xdr:colOff>
      <xdr:row>5</xdr:row>
      <xdr:rowOff>108585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2030" y="1158240"/>
          <a:ext cx="69850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48260</xdr:colOff>
      <xdr:row>13</xdr:row>
      <xdr:rowOff>60960</xdr:rowOff>
    </xdr:from>
    <xdr:to>
      <xdr:col>3</xdr:col>
      <xdr:colOff>641131</xdr:colOff>
      <xdr:row>16</xdr:row>
      <xdr:rowOff>75565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0280" y="2590800"/>
          <a:ext cx="59245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37465</xdr:colOff>
      <xdr:row>18</xdr:row>
      <xdr:rowOff>106045</xdr:rowOff>
    </xdr:from>
    <xdr:to>
      <xdr:col>3</xdr:col>
      <xdr:colOff>614855</xdr:colOff>
      <xdr:row>20</xdr:row>
      <xdr:rowOff>135255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29485" y="3397885"/>
          <a:ext cx="577215" cy="334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105410</xdr:colOff>
      <xdr:row>8</xdr:row>
      <xdr:rowOff>82550</xdr:rowOff>
    </xdr:from>
    <xdr:to>
      <xdr:col>3</xdr:col>
      <xdr:colOff>652145</xdr:colOff>
      <xdr:row>11</xdr:row>
      <xdr:rowOff>130175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4720" y="1743710"/>
          <a:ext cx="5467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59690</xdr:colOff>
      <xdr:row>3</xdr:row>
      <xdr:rowOff>113030</xdr:rowOff>
    </xdr:from>
    <xdr:to>
      <xdr:col>4</xdr:col>
      <xdr:colOff>1467</xdr:colOff>
      <xdr:row>6</xdr:row>
      <xdr:rowOff>53975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012190"/>
          <a:ext cx="72009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13</xdr:row>
      <xdr:rowOff>112395</xdr:rowOff>
    </xdr:from>
    <xdr:to>
      <xdr:col>3</xdr:col>
      <xdr:colOff>661035</xdr:colOff>
      <xdr:row>17</xdr:row>
      <xdr:rowOff>10795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3610" y="2535555"/>
          <a:ext cx="546735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109220</xdr:colOff>
      <xdr:row>18</xdr:row>
      <xdr:rowOff>30480</xdr:rowOff>
    </xdr:from>
    <xdr:to>
      <xdr:col>3</xdr:col>
      <xdr:colOff>669925</xdr:colOff>
      <xdr:row>21</xdr:row>
      <xdr:rowOff>127635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8530" y="3215640"/>
          <a:ext cx="560705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23</xdr:row>
      <xdr:rowOff>114300</xdr:rowOff>
    </xdr:from>
    <xdr:to>
      <xdr:col>4</xdr:col>
      <xdr:colOff>0</xdr:colOff>
      <xdr:row>27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9320" y="4061460"/>
          <a:ext cx="69850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73025</xdr:colOff>
      <xdr:row>3</xdr:row>
      <xdr:rowOff>10160</xdr:rowOff>
    </xdr:from>
    <xdr:to>
      <xdr:col>3</xdr:col>
      <xdr:colOff>695325</xdr:colOff>
      <xdr:row>6</xdr:row>
      <xdr:rowOff>121285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5045" y="970280"/>
          <a:ext cx="62230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69850</xdr:colOff>
      <xdr:row>8</xdr:row>
      <xdr:rowOff>117475</xdr:rowOff>
    </xdr:from>
    <xdr:to>
      <xdr:col>3</xdr:col>
      <xdr:colOff>683895</xdr:colOff>
      <xdr:row>12</xdr:row>
      <xdr:rowOff>19685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1870" y="1839595"/>
          <a:ext cx="614045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15</xdr:row>
      <xdr:rowOff>66040</xdr:rowOff>
    </xdr:from>
    <xdr:to>
      <xdr:col>3</xdr:col>
      <xdr:colOff>698500</xdr:colOff>
      <xdr:row>17</xdr:row>
      <xdr:rowOff>10160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3140" y="2854960"/>
          <a:ext cx="62738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20</xdr:row>
      <xdr:rowOff>90805</xdr:rowOff>
    </xdr:from>
    <xdr:to>
      <xdr:col>3</xdr:col>
      <xdr:colOff>697427</xdr:colOff>
      <xdr:row>21</xdr:row>
      <xdr:rowOff>119380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625" y="3641725"/>
          <a:ext cx="75120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20</xdr:row>
      <xdr:rowOff>79375</xdr:rowOff>
    </xdr:from>
    <xdr:to>
      <xdr:col>3</xdr:col>
      <xdr:colOff>717550</xdr:colOff>
      <xdr:row>24</xdr:row>
      <xdr:rowOff>12700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0410" y="3477895"/>
          <a:ext cx="6794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48895</xdr:colOff>
      <xdr:row>3</xdr:row>
      <xdr:rowOff>76835</xdr:rowOff>
    </xdr:from>
    <xdr:to>
      <xdr:col>3</xdr:col>
      <xdr:colOff>716915</xdr:colOff>
      <xdr:row>5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205" y="884555"/>
          <a:ext cx="66802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27305</xdr:colOff>
      <xdr:row>9</xdr:row>
      <xdr:rowOff>41275</xdr:rowOff>
    </xdr:from>
    <xdr:to>
      <xdr:col>3</xdr:col>
      <xdr:colOff>698500</xdr:colOff>
      <xdr:row>12</xdr:row>
      <xdr:rowOff>149225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9615" y="1763395"/>
          <a:ext cx="67119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64770</xdr:colOff>
      <xdr:row>15</xdr:row>
      <xdr:rowOff>60960</xdr:rowOff>
    </xdr:from>
    <xdr:to>
      <xdr:col>3</xdr:col>
      <xdr:colOff>697230</xdr:colOff>
      <xdr:row>18</xdr:row>
      <xdr:rowOff>51435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7080" y="2697480"/>
          <a:ext cx="63246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26</xdr:row>
      <xdr:rowOff>41275</xdr:rowOff>
    </xdr:from>
    <xdr:to>
      <xdr:col>3</xdr:col>
      <xdr:colOff>699770</xdr:colOff>
      <xdr:row>28</xdr:row>
      <xdr:rowOff>70485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1365" y="4354195"/>
          <a:ext cx="64071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60325</xdr:colOff>
      <xdr:row>31</xdr:row>
      <xdr:rowOff>64135</xdr:rowOff>
    </xdr:from>
    <xdr:to>
      <xdr:col>3</xdr:col>
      <xdr:colOff>690245</xdr:colOff>
      <xdr:row>33</xdr:row>
      <xdr:rowOff>138430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2635" y="5139055"/>
          <a:ext cx="62992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37</xdr:row>
      <xdr:rowOff>37465</xdr:rowOff>
    </xdr:from>
    <xdr:to>
      <xdr:col>3</xdr:col>
      <xdr:colOff>693420</xdr:colOff>
      <xdr:row>40</xdr:row>
      <xdr:rowOff>33655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73275" y="6026785"/>
          <a:ext cx="5924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72390</xdr:colOff>
      <xdr:row>43</xdr:row>
      <xdr:rowOff>82550</xdr:rowOff>
    </xdr:from>
    <xdr:to>
      <xdr:col>3</xdr:col>
      <xdr:colOff>687705</xdr:colOff>
      <xdr:row>46</xdr:row>
      <xdr:rowOff>73025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44700" y="6986270"/>
          <a:ext cx="61531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50</xdr:row>
      <xdr:rowOff>5080</xdr:rowOff>
    </xdr:from>
    <xdr:to>
      <xdr:col>3</xdr:col>
      <xdr:colOff>712470</xdr:colOff>
      <xdr:row>52</xdr:row>
      <xdr:rowOff>114300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49145" y="7975600"/>
          <a:ext cx="63563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</xdr:colOff>
      <xdr:row>56</xdr:row>
      <xdr:rowOff>48260</xdr:rowOff>
    </xdr:from>
    <xdr:to>
      <xdr:col>3</xdr:col>
      <xdr:colOff>748665</xdr:colOff>
      <xdr:row>58</xdr:row>
      <xdr:rowOff>13335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505" y="8933180"/>
          <a:ext cx="71247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19685</xdr:colOff>
      <xdr:row>60</xdr:row>
      <xdr:rowOff>64135</xdr:rowOff>
    </xdr:from>
    <xdr:to>
      <xdr:col>3</xdr:col>
      <xdr:colOff>751205</xdr:colOff>
      <xdr:row>63</xdr:row>
      <xdr:rowOff>100965</xdr:rowOff>
    </xdr:to>
    <xdr:pic>
      <xdr:nvPicPr>
        <xdr:cNvPr id="12" name="Picture 77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991995" y="9558655"/>
          <a:ext cx="731520" cy="49403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5</xdr:row>
      <xdr:rowOff>59690</xdr:rowOff>
    </xdr:from>
    <xdr:to>
      <xdr:col>6</xdr:col>
      <xdr:colOff>352425</xdr:colOff>
      <xdr:row>5</xdr:row>
      <xdr:rowOff>422910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450" y="2075180"/>
          <a:ext cx="230505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8</xdr:row>
      <xdr:rowOff>0</xdr:rowOff>
    </xdr:from>
    <xdr:to>
      <xdr:col>6</xdr:col>
      <xdr:colOff>480695</xdr:colOff>
      <xdr:row>9</xdr:row>
      <xdr:rowOff>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7505" y="3307080"/>
          <a:ext cx="426720" cy="43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7</xdr:row>
      <xdr:rowOff>83820</xdr:rowOff>
    </xdr:from>
    <xdr:to>
      <xdr:col>6</xdr:col>
      <xdr:colOff>384810</xdr:colOff>
      <xdr:row>7</xdr:row>
      <xdr:rowOff>382270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1480" y="2960370"/>
          <a:ext cx="27686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</xdr:row>
      <xdr:rowOff>48895</xdr:rowOff>
    </xdr:from>
    <xdr:to>
      <xdr:col>6</xdr:col>
      <xdr:colOff>468630</xdr:colOff>
      <xdr:row>6</xdr:row>
      <xdr:rowOff>347345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2750" y="2494915"/>
          <a:ext cx="35941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12</xdr:row>
      <xdr:rowOff>81280</xdr:rowOff>
    </xdr:from>
    <xdr:to>
      <xdr:col>6</xdr:col>
      <xdr:colOff>511810</xdr:colOff>
      <xdr:row>12</xdr:row>
      <xdr:rowOff>367030</xdr:rowOff>
    </xdr:to>
    <xdr:pic>
      <xdr:nvPicPr>
        <xdr:cNvPr id="28" name="Picture 64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429250" y="5110480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13</xdr:row>
      <xdr:rowOff>27305</xdr:rowOff>
    </xdr:from>
    <xdr:to>
      <xdr:col>6</xdr:col>
      <xdr:colOff>297815</xdr:colOff>
      <xdr:row>14</xdr:row>
      <xdr:rowOff>4022</xdr:rowOff>
    </xdr:to>
    <xdr:pic>
      <xdr:nvPicPr>
        <xdr:cNvPr id="29" name="Picture 65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5500370" y="5487035"/>
          <a:ext cx="180975" cy="407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14</xdr:row>
      <xdr:rowOff>48260</xdr:rowOff>
    </xdr:from>
    <xdr:to>
      <xdr:col>6</xdr:col>
      <xdr:colOff>370840</xdr:colOff>
      <xdr:row>14</xdr:row>
      <xdr:rowOff>316230</xdr:rowOff>
    </xdr:to>
    <xdr:pic>
      <xdr:nvPicPr>
        <xdr:cNvPr id="30" name="Picture 66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5493385" y="593852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2</xdr:row>
      <xdr:rowOff>38100</xdr:rowOff>
    </xdr:from>
    <xdr:to>
      <xdr:col>6</xdr:col>
      <xdr:colOff>385669</xdr:colOff>
      <xdr:row>2</xdr:row>
      <xdr:rowOff>371475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6405" y="762000"/>
          <a:ext cx="24257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55595</xdr:colOff>
      <xdr:row>3</xdr:row>
      <xdr:rowOff>50800</xdr:rowOff>
    </xdr:from>
    <xdr:to>
      <xdr:col>6</xdr:col>
      <xdr:colOff>488717</xdr:colOff>
      <xdr:row>3</xdr:row>
      <xdr:rowOff>353358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775" y="1205230"/>
          <a:ext cx="43307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47561</xdr:colOff>
      <xdr:row>4</xdr:row>
      <xdr:rowOff>25400</xdr:rowOff>
    </xdr:from>
    <xdr:to>
      <xdr:col>6</xdr:col>
      <xdr:colOff>492442</xdr:colOff>
      <xdr:row>4</xdr:row>
      <xdr:rowOff>360680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0520" y="1610360"/>
          <a:ext cx="44513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10</xdr:row>
      <xdr:rowOff>29631</xdr:rowOff>
    </xdr:from>
    <xdr:to>
      <xdr:col>6</xdr:col>
      <xdr:colOff>516739</xdr:colOff>
      <xdr:row>10</xdr:row>
      <xdr:rowOff>409575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6880" y="4197350"/>
          <a:ext cx="382905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19050</xdr:rowOff>
    </xdr:from>
    <xdr:to>
      <xdr:col>6</xdr:col>
      <xdr:colOff>515620</xdr:colOff>
      <xdr:row>11</xdr:row>
      <xdr:rowOff>396240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8780" y="4617720"/>
          <a:ext cx="420370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104776</xdr:colOff>
      <xdr:row>8</xdr:row>
      <xdr:rowOff>419100</xdr:rowOff>
    </xdr:from>
    <xdr:to>
      <xdr:col>6</xdr:col>
      <xdr:colOff>523876</xdr:colOff>
      <xdr:row>10</xdr:row>
      <xdr:rowOff>1484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8305" y="3726180"/>
          <a:ext cx="419100" cy="44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27827;&#21271;&#20809;&#21326;&#33635;&#26124;&#37319;&#36141;&#24037;&#20316;\&#39033;&#30446;&#24320;&#21457;\&#24231;&#26885;\&#31119;&#30000;&#27431;&#39532;&#21487;-2022.3.25\&#21016;&#24535;&#23500;&#24320;&#21457;\&#31119;&#30000;&#27431;&#39532;&#21487;&#39033;&#30446;-2022.5.7\&#20379;&#24212;&#21830;&#25512;&#336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  <cell r="N8">
            <v>1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  <cell r="N9">
            <v>1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  <cell r="N10">
            <v>1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  <cell r="N11">
            <v>1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  <cell r="N12">
            <v>2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  <cell r="N13">
            <v>2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  <cell r="N14">
            <v>1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  <cell r="N15">
            <v>1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  <cell r="N16">
            <v>1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  <cell r="N17">
            <v>1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  <cell r="N18">
            <v>1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  <cell r="N19">
            <v>1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N20">
            <v>1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N21">
            <v>1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N22">
            <v>1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  <cell r="N23">
            <v>1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  <cell r="N24">
            <v>4</v>
          </cell>
          <cell r="Q24" t="str">
            <v>反馈李燕龙冯敬乾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  <cell r="N25">
            <v>1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  <cell r="N26">
            <v>1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  <cell r="N27">
            <v>1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  <cell r="N28">
            <v>1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  <cell r="N29">
            <v>1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  <cell r="N30">
            <v>1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  <cell r="N31">
            <v>1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  <cell r="N32">
            <v>1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  <cell r="N33">
            <v>1</v>
          </cell>
          <cell r="Q33" t="str">
            <v>反馈李燕龙冯敬乾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  <cell r="N34">
            <v>1</v>
          </cell>
          <cell r="Q34" t="str">
            <v>找第三方
模具费单算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  <cell r="N35">
            <v>1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  <cell r="N36">
            <v>1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  <cell r="N37">
            <v>1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  <cell r="N38">
            <v>1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  <cell r="N39">
            <v>1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  <cell r="N40">
            <v>1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>φ16  1.0</v>
          </cell>
          <cell r="K41" t="str">
            <v>河北外购</v>
          </cell>
          <cell r="N41">
            <v>2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  <cell r="N42">
            <v>1</v>
          </cell>
          <cell r="Q42" t="str">
            <v>找第三方
模具费单算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  <cell r="N43">
            <v>1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  <cell r="N44">
            <v>1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  <cell r="N45">
            <v>2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  <cell r="N46">
            <v>1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  <cell r="N47">
            <v>1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  <cell r="N48">
            <v>1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  <cell r="N49">
            <v>1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  <cell r="N50">
            <v>1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  <cell r="N51">
            <v>1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  <cell r="N52">
            <v>1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  <cell r="N53">
            <v>1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  <cell r="N54">
            <v>1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  <cell r="N55">
            <v>1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  <cell r="N56">
            <v>1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  <cell r="N57">
            <v>1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  <cell r="N58">
            <v>1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  <cell r="N59">
            <v>1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  <cell r="N60">
            <v>1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  <cell r="N61">
            <v>1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  <cell r="N62">
            <v>1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  <cell r="N63">
            <v>1</v>
          </cell>
          <cell r="Q63" t="str">
            <v>找第三方
模具费单算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  <cell r="N64">
            <v>2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  <cell r="N65">
            <v>1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  <cell r="N66">
            <v>1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  <cell r="N67">
            <v>1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  <cell r="N68">
            <v>1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  <cell r="N69">
            <v>1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  <cell r="N70">
            <v>1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  <cell r="N71">
            <v>1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  <cell r="N72">
            <v>1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  <cell r="N73">
            <v>1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  <cell r="N74">
            <v>1</v>
          </cell>
          <cell r="Q74" t="str">
            <v>找第三方
模具费单算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  <cell r="N75">
            <v>1</v>
          </cell>
          <cell r="Q75" t="str">
            <v>找第三方
模具费单算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  <cell r="N76">
            <v>1</v>
          </cell>
          <cell r="Q76" t="str">
            <v>找第三方
模具费单算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  <cell r="N77">
            <v>1</v>
          </cell>
          <cell r="Q77" t="str">
            <v>找第三方
模具费单算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  <cell r="N78">
            <v>2</v>
          </cell>
          <cell r="Q78" t="str">
            <v>找第三方
模具费单算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  <cell r="N79">
            <v>2</v>
          </cell>
          <cell r="Q79" t="str">
            <v>找第三方
模具费单算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  <cell r="N80">
            <v>3</v>
          </cell>
          <cell r="Q80" t="str">
            <v>找第三方
模具费单算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  <cell r="N81">
            <v>2</v>
          </cell>
          <cell r="Q81" t="str">
            <v>找第三方
模具费单算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  <cell r="N82">
            <v>1</v>
          </cell>
          <cell r="Q82" t="str">
            <v>找第三方
模具费单算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  <cell r="N83">
            <v>1</v>
          </cell>
          <cell r="Q83" t="str">
            <v>找第三方
模具费单算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  <cell r="N84">
            <v>1</v>
          </cell>
          <cell r="Q84" t="str">
            <v>找第三方
模具费单算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  <cell r="N85">
            <v>2</v>
          </cell>
          <cell r="Q85" t="str">
            <v>找第三方
模具费单算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  <cell r="N86">
            <v>2</v>
          </cell>
          <cell r="Q86" t="str">
            <v>找第三方
模具费单算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  <cell r="N87">
            <v>1</v>
          </cell>
          <cell r="Q87" t="str">
            <v>找第三方
模具费单算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  <cell r="N88">
            <v>2</v>
          </cell>
          <cell r="Q88" t="str">
            <v>找第三方
模具费单算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  <cell r="N89">
            <v>1</v>
          </cell>
          <cell r="Q89" t="str">
            <v>找第三方
模具费单算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  <cell r="N90">
            <v>2</v>
          </cell>
          <cell r="Q90" t="str">
            <v>找第三方
模具费单算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  <cell r="N91">
            <v>2</v>
          </cell>
          <cell r="Q91" t="str">
            <v>找第三方
模具费单算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  <cell r="N92">
            <v>1</v>
          </cell>
          <cell r="Q92" t="str">
            <v>找第三方
模具费单算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  <cell r="N93">
            <v>1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  <cell r="N94">
            <v>1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  <cell r="N95">
            <v>1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  <cell r="N96">
            <v>1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  <cell r="N97">
            <v>1</v>
          </cell>
          <cell r="Q97" t="str">
            <v>找第三方
模具费单算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  <cell r="N98">
            <v>1</v>
          </cell>
          <cell r="Q98" t="str">
            <v>找第三方
模具费单算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  <cell r="N99">
            <v>1</v>
          </cell>
          <cell r="Q99" t="str">
            <v>找第三方
模具费单算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  <cell r="N100">
            <v>2</v>
          </cell>
          <cell r="Q100" t="str">
            <v>找第三方
模具费单算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  <cell r="N101">
            <v>1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  <cell r="N102">
            <v>1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  <cell r="N103">
            <v>1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  <cell r="N104">
            <v>1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  <cell r="N105">
            <v>1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  <cell r="N106">
            <v>3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  <cell r="N107">
            <v>1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  <cell r="N108">
            <v>1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  <cell r="N109">
            <v>1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  <cell r="N110">
            <v>1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  <cell r="N111">
            <v>1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  <cell r="N112">
            <v>1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  <cell r="N113">
            <v>1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  <cell r="N114">
            <v>1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  <cell r="N115">
            <v>1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  <cell r="N116">
            <v>1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  <cell r="N117">
            <v>1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  <cell r="N118">
            <v>1</v>
          </cell>
          <cell r="Q118" t="str">
            <v>与力乐沟通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>φ12  1.0</v>
          </cell>
          <cell r="K119" t="str">
            <v>河北外购</v>
          </cell>
          <cell r="N119">
            <v>1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  <cell r="N120">
            <v>1</v>
          </cell>
          <cell r="Q120" t="str">
            <v>与力乐沟通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  <cell r="N121">
            <v>1</v>
          </cell>
          <cell r="Q121" t="str">
            <v>与力乐沟通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  <cell r="N122">
            <v>1</v>
          </cell>
          <cell r="Q122" t="str">
            <v>与力乐沟通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  <cell r="N123">
            <v>1</v>
          </cell>
          <cell r="Q123" t="str">
            <v>与力乐沟通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  <cell r="N124">
            <v>1</v>
          </cell>
          <cell r="Q124" t="str">
            <v>与力乐沟通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  <cell r="N125">
            <v>1</v>
          </cell>
          <cell r="Q125" t="str">
            <v>与力乐沟通
寻找第三方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  <cell r="N126">
            <v>1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  <cell r="N127">
            <v>1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  <cell r="N128">
            <v>1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  <cell r="N129">
            <v>1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  <cell r="N130">
            <v>1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  <cell r="N131">
            <v>2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  <cell r="N132">
            <v>1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  <cell r="N133">
            <v>2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  <cell r="N134">
            <v>1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  <cell r="N135">
            <v>1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>Q195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  <cell r="N136">
            <v>1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  <cell r="N137">
            <v>1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  <cell r="N138">
            <v>1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  <cell r="N139">
            <v>1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>Q235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  <cell r="N140">
            <v>1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  <cell r="N141">
            <v>1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  <cell r="N142">
            <v>2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>Q235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  <cell r="N143">
            <v>1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  <cell r="N144">
            <v>1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  <cell r="N145">
            <v>1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  <cell r="N146">
            <v>1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  <cell r="N147">
            <v>1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  <cell r="N148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workbookViewId="0">
      <selection activeCell="A31" sqref="A31:XFD47"/>
    </sheetView>
  </sheetViews>
  <sheetFormatPr defaultColWidth="9" defaultRowHeight="13.8" x14ac:dyDescent="0.25"/>
  <cols>
    <col min="2" max="3" width="14.6640625" customWidth="1"/>
    <col min="18" max="18" width="11" customWidth="1"/>
  </cols>
  <sheetData>
    <row r="1" spans="1:23" s="1" customFormat="1" ht="27.6" customHeight="1" x14ac:dyDescent="0.25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34" t="s">
        <v>12</v>
      </c>
      <c r="N1" s="6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  <c r="T1" s="35" t="s">
        <v>19</v>
      </c>
      <c r="U1" s="35" t="s">
        <v>20</v>
      </c>
      <c r="V1" s="35" t="s">
        <v>19</v>
      </c>
      <c r="W1" s="35"/>
    </row>
    <row r="2" spans="1:23" s="2" customFormat="1" ht="33.9" customHeight="1" x14ac:dyDescent="0.25">
      <c r="A2" s="8">
        <v>1</v>
      </c>
      <c r="B2" s="9" t="s">
        <v>21</v>
      </c>
      <c r="C2" s="9" t="s">
        <v>21</v>
      </c>
      <c r="D2" s="10" t="s">
        <v>22</v>
      </c>
      <c r="E2" s="8"/>
      <c r="F2" s="11" t="s">
        <v>23</v>
      </c>
      <c r="G2" s="12"/>
      <c r="H2" s="13" t="s">
        <v>24</v>
      </c>
      <c r="I2" s="36" t="s">
        <v>25</v>
      </c>
      <c r="J2" s="37" t="s">
        <v>26</v>
      </c>
      <c r="K2" s="38" t="s">
        <v>27</v>
      </c>
      <c r="L2" s="39" t="s">
        <v>28</v>
      </c>
      <c r="M2" s="39" t="str">
        <f>VLOOKUP(C2,[1]外购件开发申请单!$C$8:$L$148,10,0)</f>
        <v>刘志富</v>
      </c>
      <c r="N2" s="8">
        <v>1</v>
      </c>
      <c r="O2" s="8">
        <f>30000*N2</f>
        <v>30000</v>
      </c>
      <c r="P2" s="8" t="s">
        <v>29</v>
      </c>
      <c r="Q2" s="8" t="s">
        <v>30</v>
      </c>
      <c r="R2" s="51" t="s">
        <v>31</v>
      </c>
      <c r="S2" s="51"/>
      <c r="T2" s="51"/>
      <c r="U2" s="51"/>
      <c r="V2" s="51"/>
      <c r="W2" s="51"/>
    </row>
    <row r="3" spans="1:23" s="2" customFormat="1" ht="33.9" customHeight="1" x14ac:dyDescent="0.25">
      <c r="A3" s="8"/>
      <c r="B3" s="9"/>
      <c r="C3" s="9" t="s">
        <v>32</v>
      </c>
      <c r="D3" s="10" t="s">
        <v>33</v>
      </c>
      <c r="E3" s="8"/>
      <c r="F3" s="11" t="s">
        <v>23</v>
      </c>
      <c r="G3" s="12"/>
      <c r="H3" s="13"/>
      <c r="I3" s="36" t="s">
        <v>34</v>
      </c>
      <c r="J3" s="37"/>
      <c r="K3" s="38" t="s">
        <v>27</v>
      </c>
      <c r="L3" s="39" t="s">
        <v>28</v>
      </c>
      <c r="M3" s="39" t="s">
        <v>35</v>
      </c>
      <c r="N3" s="8">
        <v>1</v>
      </c>
      <c r="O3" s="8">
        <f t="shared" ref="O3:O30" si="0">30000*N3</f>
        <v>30000</v>
      </c>
      <c r="P3" s="8"/>
      <c r="Q3" s="8"/>
      <c r="R3" s="51" t="s">
        <v>36</v>
      </c>
      <c r="S3" s="51"/>
      <c r="T3" s="51"/>
      <c r="U3" s="51" t="s">
        <v>37</v>
      </c>
      <c r="V3" s="51">
        <v>165000</v>
      </c>
      <c r="W3" s="51"/>
    </row>
    <row r="4" spans="1:23" s="2" customFormat="1" ht="33.9" customHeight="1" x14ac:dyDescent="0.25">
      <c r="A4" s="8"/>
      <c r="B4" s="9"/>
      <c r="C4" s="9" t="s">
        <v>38</v>
      </c>
      <c r="D4" s="10" t="s">
        <v>39</v>
      </c>
      <c r="E4" s="8"/>
      <c r="F4" s="11" t="s">
        <v>23</v>
      </c>
      <c r="G4" s="12"/>
      <c r="H4" s="13"/>
      <c r="I4" s="36" t="s">
        <v>40</v>
      </c>
      <c r="J4" s="37"/>
      <c r="K4" s="38" t="s">
        <v>27</v>
      </c>
      <c r="L4" s="39" t="s">
        <v>28</v>
      </c>
      <c r="M4" s="39" t="s">
        <v>35</v>
      </c>
      <c r="N4" s="8">
        <v>1</v>
      </c>
      <c r="O4" s="8">
        <f t="shared" si="0"/>
        <v>30000</v>
      </c>
      <c r="P4" s="8"/>
      <c r="Q4" s="8"/>
      <c r="R4" s="51" t="s">
        <v>36</v>
      </c>
      <c r="S4" s="51"/>
      <c r="T4" s="51"/>
      <c r="U4" s="51" t="s">
        <v>37</v>
      </c>
      <c r="V4" s="51">
        <v>85000</v>
      </c>
      <c r="W4" s="51"/>
    </row>
    <row r="5" spans="1:23" s="2" customFormat="1" ht="33.9" customHeight="1" x14ac:dyDescent="0.25">
      <c r="A5" s="8">
        <v>2</v>
      </c>
      <c r="B5" s="9" t="s">
        <v>41</v>
      </c>
      <c r="C5" s="9" t="s">
        <v>41</v>
      </c>
      <c r="D5" s="12" t="s">
        <v>42</v>
      </c>
      <c r="E5" s="8" t="s">
        <v>43</v>
      </c>
      <c r="F5" s="11" t="s">
        <v>23</v>
      </c>
      <c r="G5" s="12"/>
      <c r="H5" s="13" t="s">
        <v>24</v>
      </c>
      <c r="I5" s="36" t="s">
        <v>25</v>
      </c>
      <c r="J5" s="37"/>
      <c r="K5" s="37" t="s">
        <v>27</v>
      </c>
      <c r="L5" s="39" t="s">
        <v>44</v>
      </c>
      <c r="M5" s="39" t="str">
        <f>VLOOKUP(C5,[1]外购件开发申请单!$C$8:$L$148,10,0)</f>
        <v>刘志富</v>
      </c>
      <c r="N5" s="8">
        <v>1</v>
      </c>
      <c r="O5" s="8">
        <f t="shared" si="0"/>
        <v>30000</v>
      </c>
      <c r="P5" s="8" t="s">
        <v>29</v>
      </c>
      <c r="Q5" s="8" t="s">
        <v>30</v>
      </c>
      <c r="R5" s="51" t="s">
        <v>31</v>
      </c>
      <c r="S5" s="51"/>
      <c r="T5" s="51"/>
      <c r="U5" s="51"/>
      <c r="V5" s="51"/>
      <c r="W5" s="51"/>
    </row>
    <row r="6" spans="1:23" s="2" customFormat="1" ht="33.9" customHeight="1" x14ac:dyDescent="0.25">
      <c r="A6" s="8"/>
      <c r="B6" s="9"/>
      <c r="C6" s="9" t="s">
        <v>45</v>
      </c>
      <c r="D6" s="12" t="s">
        <v>46</v>
      </c>
      <c r="E6" s="8"/>
      <c r="F6" s="11" t="s">
        <v>23</v>
      </c>
      <c r="G6" s="12"/>
      <c r="H6" s="13"/>
      <c r="I6" s="36" t="s">
        <v>47</v>
      </c>
      <c r="J6" s="37"/>
      <c r="K6" s="37" t="s">
        <v>27</v>
      </c>
      <c r="L6" s="39" t="s">
        <v>44</v>
      </c>
      <c r="M6" s="39" t="s">
        <v>35</v>
      </c>
      <c r="N6" s="8">
        <v>1</v>
      </c>
      <c r="O6" s="8">
        <f t="shared" si="0"/>
        <v>30000</v>
      </c>
      <c r="P6" s="8"/>
      <c r="Q6" s="8"/>
      <c r="R6" s="51" t="s">
        <v>36</v>
      </c>
      <c r="S6" s="51" t="s">
        <v>48</v>
      </c>
      <c r="T6" s="51">
        <f>26000/1.03</f>
        <v>25242.718446601943</v>
      </c>
      <c r="U6" s="51" t="s">
        <v>37</v>
      </c>
      <c r="V6" s="51">
        <v>65000</v>
      </c>
      <c r="W6" s="51"/>
    </row>
    <row r="7" spans="1:23" s="2" customFormat="1" ht="33.9" customHeight="1" x14ac:dyDescent="0.25">
      <c r="A7" s="8">
        <v>3</v>
      </c>
      <c r="B7" s="9" t="s">
        <v>49</v>
      </c>
      <c r="C7" s="9" t="s">
        <v>49</v>
      </c>
      <c r="D7" s="12" t="s">
        <v>50</v>
      </c>
      <c r="E7" s="8" t="s">
        <v>43</v>
      </c>
      <c r="F7" s="11" t="s">
        <v>23</v>
      </c>
      <c r="G7" s="12"/>
      <c r="H7" s="13" t="s">
        <v>24</v>
      </c>
      <c r="I7" s="36" t="s">
        <v>25</v>
      </c>
      <c r="J7" s="37"/>
      <c r="K7" s="37" t="s">
        <v>27</v>
      </c>
      <c r="L7" s="39" t="s">
        <v>44</v>
      </c>
      <c r="M7" s="39" t="str">
        <f>VLOOKUP(C7,[1]外购件开发申请单!$C$8:$L$148,10,0)</f>
        <v>刘志富</v>
      </c>
      <c r="N7" s="8">
        <v>1</v>
      </c>
      <c r="O7" s="8">
        <f t="shared" si="0"/>
        <v>30000</v>
      </c>
      <c r="P7" s="8" t="s">
        <v>29</v>
      </c>
      <c r="Q7" s="8" t="s">
        <v>30</v>
      </c>
      <c r="R7" s="51" t="s">
        <v>51</v>
      </c>
      <c r="S7" s="51"/>
      <c r="T7" s="51"/>
      <c r="U7" s="51"/>
      <c r="V7" s="51"/>
      <c r="W7" s="51"/>
    </row>
    <row r="8" spans="1:23" s="2" customFormat="1" ht="33.9" customHeight="1" x14ac:dyDescent="0.25">
      <c r="A8" s="8"/>
      <c r="B8" s="9"/>
      <c r="C8" s="9" t="s">
        <v>52</v>
      </c>
      <c r="D8" s="12" t="s">
        <v>53</v>
      </c>
      <c r="E8" s="8"/>
      <c r="F8" s="11"/>
      <c r="G8" s="12"/>
      <c r="H8" s="13"/>
      <c r="I8" s="36" t="s">
        <v>47</v>
      </c>
      <c r="J8" s="37"/>
      <c r="K8" s="37" t="s">
        <v>27</v>
      </c>
      <c r="L8" s="39" t="s">
        <v>44</v>
      </c>
      <c r="M8" s="39" t="s">
        <v>35</v>
      </c>
      <c r="N8" s="8">
        <v>1</v>
      </c>
      <c r="O8" s="8">
        <f t="shared" si="0"/>
        <v>30000</v>
      </c>
      <c r="P8" s="8"/>
      <c r="Q8" s="8"/>
      <c r="R8" s="51"/>
      <c r="S8" s="51" t="s">
        <v>48</v>
      </c>
      <c r="T8" s="51">
        <f>18000/1.03</f>
        <v>17475.728155339806</v>
      </c>
      <c r="U8" s="51" t="s">
        <v>37</v>
      </c>
      <c r="V8" s="51">
        <v>50000</v>
      </c>
      <c r="W8" s="51"/>
    </row>
    <row r="9" spans="1:23" s="2" customFormat="1" ht="33.9" customHeight="1" x14ac:dyDescent="0.25">
      <c r="A9" s="8">
        <v>4</v>
      </c>
      <c r="B9" s="9" t="s">
        <v>54</v>
      </c>
      <c r="C9" s="9" t="s">
        <v>54</v>
      </c>
      <c r="D9" s="12" t="s">
        <v>55</v>
      </c>
      <c r="E9" s="8" t="s">
        <v>43</v>
      </c>
      <c r="F9" s="11" t="s">
        <v>23</v>
      </c>
      <c r="G9" s="12"/>
      <c r="H9" s="13" t="s">
        <v>24</v>
      </c>
      <c r="I9" s="36" t="s">
        <v>25</v>
      </c>
      <c r="J9" s="37"/>
      <c r="K9" s="37" t="s">
        <v>27</v>
      </c>
      <c r="L9" s="39" t="s">
        <v>44</v>
      </c>
      <c r="M9" s="39" t="str">
        <f>VLOOKUP(C9,[1]外购件开发申请单!$C$8:$L$148,10,0)</f>
        <v>刘志富</v>
      </c>
      <c r="N9" s="8">
        <v>1</v>
      </c>
      <c r="O9" s="8">
        <f t="shared" si="0"/>
        <v>30000</v>
      </c>
      <c r="P9" s="8" t="s">
        <v>29</v>
      </c>
      <c r="Q9" s="8" t="s">
        <v>30</v>
      </c>
      <c r="R9" s="51" t="s">
        <v>51</v>
      </c>
      <c r="S9" s="51"/>
      <c r="T9" s="51"/>
      <c r="U9" s="51"/>
      <c r="V9" s="51"/>
      <c r="W9" s="51"/>
    </row>
    <row r="10" spans="1:23" s="2" customFormat="1" ht="33.9" customHeight="1" x14ac:dyDescent="0.25">
      <c r="A10" s="8"/>
      <c r="B10" s="9"/>
      <c r="C10" s="9" t="s">
        <v>56</v>
      </c>
      <c r="D10" s="12" t="s">
        <v>57</v>
      </c>
      <c r="E10" s="8"/>
      <c r="F10" s="11" t="s">
        <v>23</v>
      </c>
      <c r="G10" s="12"/>
      <c r="H10" s="13"/>
      <c r="I10" s="36"/>
      <c r="J10" s="37"/>
      <c r="K10" s="37" t="s">
        <v>27</v>
      </c>
      <c r="L10" s="39" t="s">
        <v>44</v>
      </c>
      <c r="M10" s="39" t="s">
        <v>35</v>
      </c>
      <c r="N10" s="8">
        <v>1</v>
      </c>
      <c r="O10" s="8">
        <f t="shared" si="0"/>
        <v>30000</v>
      </c>
      <c r="P10" s="8"/>
      <c r="Q10" s="8"/>
      <c r="R10" s="51"/>
      <c r="S10" s="51" t="s">
        <v>48</v>
      </c>
      <c r="T10" s="51">
        <v>17475.728155339799</v>
      </c>
      <c r="U10" s="51" t="s">
        <v>37</v>
      </c>
      <c r="V10" s="116">
        <v>6500</v>
      </c>
      <c r="W10" s="51"/>
    </row>
    <row r="11" spans="1:23" s="2" customFormat="1" ht="33.9" customHeight="1" x14ac:dyDescent="0.25">
      <c r="A11" s="8">
        <v>5</v>
      </c>
      <c r="B11" s="9" t="s">
        <v>58</v>
      </c>
      <c r="C11" s="9" t="s">
        <v>58</v>
      </c>
      <c r="D11" s="12" t="s">
        <v>59</v>
      </c>
      <c r="E11" s="8" t="s">
        <v>43</v>
      </c>
      <c r="F11" s="11" t="s">
        <v>23</v>
      </c>
      <c r="G11" s="12"/>
      <c r="H11" s="13" t="s">
        <v>24</v>
      </c>
      <c r="I11" s="36" t="s">
        <v>25</v>
      </c>
      <c r="J11" s="37"/>
      <c r="K11" s="37" t="s">
        <v>27</v>
      </c>
      <c r="L11" s="39" t="s">
        <v>44</v>
      </c>
      <c r="M11" s="39" t="str">
        <f>VLOOKUP(C11,[1]外购件开发申请单!$C$8:$L$148,10,0)</f>
        <v>刘志富</v>
      </c>
      <c r="N11" s="8">
        <v>1</v>
      </c>
      <c r="O11" s="8">
        <f t="shared" si="0"/>
        <v>30000</v>
      </c>
      <c r="P11" s="8" t="s">
        <v>29</v>
      </c>
      <c r="Q11" s="8" t="s">
        <v>30</v>
      </c>
      <c r="R11" s="51" t="s">
        <v>51</v>
      </c>
      <c r="S11" s="51"/>
      <c r="T11" s="51"/>
      <c r="U11" s="51"/>
      <c r="V11" s="117"/>
      <c r="W11" s="51"/>
    </row>
    <row r="12" spans="1:23" s="2" customFormat="1" ht="33.9" customHeight="1" x14ac:dyDescent="0.25">
      <c r="A12" s="8"/>
      <c r="B12" s="9"/>
      <c r="C12" s="9" t="s">
        <v>60</v>
      </c>
      <c r="D12" s="12" t="s">
        <v>61</v>
      </c>
      <c r="E12" s="9" t="s">
        <v>27</v>
      </c>
      <c r="F12" s="11" t="s">
        <v>23</v>
      </c>
      <c r="G12" s="14"/>
      <c r="H12" s="15"/>
      <c r="I12" s="36"/>
      <c r="J12" s="37"/>
      <c r="K12" s="37" t="s">
        <v>27</v>
      </c>
      <c r="L12" s="39" t="s">
        <v>44</v>
      </c>
      <c r="M12" s="39" t="s">
        <v>35</v>
      </c>
      <c r="N12" s="8"/>
      <c r="O12" s="8">
        <f t="shared" si="0"/>
        <v>0</v>
      </c>
      <c r="P12" s="8"/>
      <c r="Q12" s="8"/>
      <c r="R12" s="51"/>
      <c r="S12" s="51" t="s">
        <v>48</v>
      </c>
      <c r="T12" s="51">
        <v>17475.728155339799</v>
      </c>
      <c r="U12" s="51" t="s">
        <v>37</v>
      </c>
      <c r="V12" s="117"/>
      <c r="W12" s="51"/>
    </row>
    <row r="13" spans="1:23" s="3" customFormat="1" ht="33.9" customHeight="1" x14ac:dyDescent="0.25">
      <c r="A13" s="16">
        <f t="shared" ref="A13:A15" si="1">ROW()-7</f>
        <v>6</v>
      </c>
      <c r="B13" s="17" t="s">
        <v>62</v>
      </c>
      <c r="C13" s="17" t="s">
        <v>62</v>
      </c>
      <c r="D13" s="18" t="s">
        <v>63</v>
      </c>
      <c r="E13" s="16"/>
      <c r="F13" s="19" t="s">
        <v>23</v>
      </c>
      <c r="G13" s="18"/>
      <c r="H13" s="20" t="s">
        <v>64</v>
      </c>
      <c r="I13" s="40" t="s">
        <v>65</v>
      </c>
      <c r="J13" s="38"/>
      <c r="K13" s="38" t="s">
        <v>27</v>
      </c>
      <c r="L13" s="41" t="s">
        <v>44</v>
      </c>
      <c r="M13" s="41" t="str">
        <f>VLOOKUP(C13,[1]外购件开发申请单!$C$8:$L$148,10,0)</f>
        <v>刘志富</v>
      </c>
      <c r="N13" s="16">
        <v>2</v>
      </c>
      <c r="O13" s="8">
        <f t="shared" si="0"/>
        <v>60000</v>
      </c>
      <c r="P13" s="16" t="s">
        <v>29</v>
      </c>
      <c r="Q13" s="16" t="s">
        <v>30</v>
      </c>
      <c r="R13" s="52"/>
      <c r="S13" s="51" t="s">
        <v>48</v>
      </c>
      <c r="T13" s="52">
        <f>5000/1.3</f>
        <v>3846.1538461538462</v>
      </c>
      <c r="U13" s="51" t="s">
        <v>37</v>
      </c>
      <c r="V13" s="52">
        <v>15000</v>
      </c>
      <c r="W13" s="52"/>
    </row>
    <row r="14" spans="1:23" s="2" customFormat="1" ht="33.9" customHeight="1" x14ac:dyDescent="0.25">
      <c r="A14" s="8">
        <f t="shared" si="1"/>
        <v>7</v>
      </c>
      <c r="B14" s="9" t="s">
        <v>66</v>
      </c>
      <c r="C14" s="9" t="s">
        <v>66</v>
      </c>
      <c r="D14" s="12" t="s">
        <v>67</v>
      </c>
      <c r="E14" s="8"/>
      <c r="F14" s="11" t="s">
        <v>23</v>
      </c>
      <c r="G14" s="12"/>
      <c r="H14" s="13" t="s">
        <v>64</v>
      </c>
      <c r="I14" s="42" t="s">
        <v>68</v>
      </c>
      <c r="J14" s="37"/>
      <c r="K14" s="37" t="s">
        <v>27</v>
      </c>
      <c r="L14" s="39" t="s">
        <v>44</v>
      </c>
      <c r="M14" s="39" t="str">
        <f>VLOOKUP(C14,[1]外购件开发申请单!$C$8:$L$148,10,0)</f>
        <v>刘志富</v>
      </c>
      <c r="N14" s="8">
        <v>1</v>
      </c>
      <c r="O14" s="8">
        <f t="shared" si="0"/>
        <v>30000</v>
      </c>
      <c r="P14" s="8" t="s">
        <v>29</v>
      </c>
      <c r="Q14" s="8" t="s">
        <v>30</v>
      </c>
      <c r="R14" s="51"/>
      <c r="S14" s="51" t="s">
        <v>48</v>
      </c>
      <c r="T14" s="51">
        <f>12000/1.03</f>
        <v>11650.485436893203</v>
      </c>
      <c r="U14" s="51" t="s">
        <v>37</v>
      </c>
      <c r="V14" s="51">
        <v>50000</v>
      </c>
      <c r="W14" s="51"/>
    </row>
    <row r="15" spans="1:23" s="2" customFormat="1" ht="33.9" customHeight="1" x14ac:dyDescent="0.25">
      <c r="A15" s="8">
        <f t="shared" si="1"/>
        <v>8</v>
      </c>
      <c r="B15" s="9" t="s">
        <v>69</v>
      </c>
      <c r="C15" s="9" t="s">
        <v>69</v>
      </c>
      <c r="D15" s="12" t="s">
        <v>70</v>
      </c>
      <c r="E15" s="21" t="s">
        <v>71</v>
      </c>
      <c r="F15" s="11" t="s">
        <v>23</v>
      </c>
      <c r="G15" s="12"/>
      <c r="H15" s="13" t="s">
        <v>24</v>
      </c>
      <c r="I15" s="43" t="s">
        <v>25</v>
      </c>
      <c r="J15" s="37" t="s">
        <v>26</v>
      </c>
      <c r="K15" s="37" t="s">
        <v>27</v>
      </c>
      <c r="L15" s="39" t="s">
        <v>44</v>
      </c>
      <c r="M15" s="39" t="str">
        <f>VLOOKUP(C15,[1]外购件开发申请单!$C$8:$L$148,10,0)</f>
        <v>刘志富</v>
      </c>
      <c r="N15" s="8">
        <v>1</v>
      </c>
      <c r="O15" s="8">
        <f t="shared" si="0"/>
        <v>30000</v>
      </c>
      <c r="P15" s="8" t="s">
        <v>29</v>
      </c>
      <c r="Q15" s="8" t="s">
        <v>30</v>
      </c>
      <c r="R15" s="51"/>
      <c r="S15" s="51"/>
      <c r="T15" s="51"/>
      <c r="U15" s="51"/>
      <c r="V15" s="51"/>
      <c r="W15" s="51"/>
    </row>
    <row r="16" spans="1:23" s="2" customFormat="1" ht="33.9" customHeight="1" x14ac:dyDescent="0.25">
      <c r="A16" s="8"/>
      <c r="B16" s="9"/>
      <c r="C16" s="9" t="s">
        <v>72</v>
      </c>
      <c r="D16" s="12" t="s">
        <v>73</v>
      </c>
      <c r="E16" s="21"/>
      <c r="F16" s="11" t="s">
        <v>23</v>
      </c>
      <c r="G16" s="12"/>
      <c r="H16" s="13" t="s">
        <v>64</v>
      </c>
      <c r="I16" s="43" t="s">
        <v>68</v>
      </c>
      <c r="J16" s="37"/>
      <c r="K16" s="37" t="s">
        <v>27</v>
      </c>
      <c r="L16" s="39" t="s">
        <v>44</v>
      </c>
      <c r="M16" s="39" t="s">
        <v>35</v>
      </c>
      <c r="N16" s="8">
        <v>1</v>
      </c>
      <c r="O16" s="8">
        <f t="shared" si="0"/>
        <v>30000</v>
      </c>
      <c r="P16" s="8"/>
      <c r="Q16" s="8"/>
      <c r="R16" s="51"/>
      <c r="S16" s="51" t="s">
        <v>48</v>
      </c>
      <c r="T16" s="51">
        <v>59223.300970873803</v>
      </c>
      <c r="U16" s="51" t="s">
        <v>37</v>
      </c>
      <c r="V16" s="51">
        <v>230000</v>
      </c>
      <c r="W16" s="51"/>
    </row>
    <row r="17" spans="1:23" s="2" customFormat="1" ht="33.9" customHeight="1" x14ac:dyDescent="0.25">
      <c r="A17" s="8">
        <v>9</v>
      </c>
      <c r="B17" s="22" t="s">
        <v>74</v>
      </c>
      <c r="C17" s="22" t="s">
        <v>74</v>
      </c>
      <c r="D17" s="12" t="s">
        <v>75</v>
      </c>
      <c r="E17" s="8"/>
      <c r="F17" s="11" t="s">
        <v>23</v>
      </c>
      <c r="G17" s="12"/>
      <c r="H17" s="13" t="s">
        <v>24</v>
      </c>
      <c r="I17" s="43" t="s">
        <v>25</v>
      </c>
      <c r="J17" s="37"/>
      <c r="K17" s="37" t="s">
        <v>27</v>
      </c>
      <c r="L17" s="39" t="s">
        <v>44</v>
      </c>
      <c r="M17" s="39" t="str">
        <f>VLOOKUP(C17,[1]外购件开发申请单!$C$8:$L$148,10,0)</f>
        <v>刘志富</v>
      </c>
      <c r="N17" s="8">
        <v>2</v>
      </c>
      <c r="O17" s="8">
        <f t="shared" si="0"/>
        <v>60000</v>
      </c>
      <c r="P17" s="8" t="s">
        <v>29</v>
      </c>
      <c r="Q17" s="8" t="s">
        <v>30</v>
      </c>
      <c r="R17" s="51"/>
      <c r="S17" s="51"/>
      <c r="T17" s="51"/>
      <c r="U17" s="51"/>
      <c r="V17" s="51"/>
      <c r="W17" s="51"/>
    </row>
    <row r="18" spans="1:23" s="2" customFormat="1" ht="33.9" customHeight="1" x14ac:dyDescent="0.25">
      <c r="A18" s="8"/>
      <c r="B18" s="22"/>
      <c r="C18" s="22" t="s">
        <v>76</v>
      </c>
      <c r="D18" s="12" t="s">
        <v>77</v>
      </c>
      <c r="E18" s="8"/>
      <c r="F18" s="11" t="s">
        <v>23</v>
      </c>
      <c r="G18" s="12"/>
      <c r="H18" s="13" t="s">
        <v>64</v>
      </c>
      <c r="I18" s="43" t="s">
        <v>47</v>
      </c>
      <c r="J18" s="37"/>
      <c r="K18" s="37" t="s">
        <v>27</v>
      </c>
      <c r="L18" s="39" t="s">
        <v>44</v>
      </c>
      <c r="M18" s="39" t="s">
        <v>35</v>
      </c>
      <c r="N18" s="8">
        <v>2</v>
      </c>
      <c r="O18" s="8">
        <f t="shared" si="0"/>
        <v>60000</v>
      </c>
      <c r="P18" s="8"/>
      <c r="Q18" s="8"/>
      <c r="R18" s="51"/>
      <c r="S18" s="51" t="s">
        <v>48</v>
      </c>
      <c r="T18" s="51">
        <v>13592.2330097087</v>
      </c>
      <c r="U18" s="51" t="s">
        <v>37</v>
      </c>
      <c r="V18" s="51">
        <v>52000</v>
      </c>
      <c r="W18" s="51"/>
    </row>
    <row r="19" spans="1:23" s="2" customFormat="1" ht="33.9" customHeight="1" x14ac:dyDescent="0.25">
      <c r="A19" s="8">
        <v>10</v>
      </c>
      <c r="B19" s="22" t="s">
        <v>78</v>
      </c>
      <c r="C19" s="22" t="s">
        <v>78</v>
      </c>
      <c r="D19" s="12" t="s">
        <v>79</v>
      </c>
      <c r="E19" s="8"/>
      <c r="F19" s="11" t="s">
        <v>23</v>
      </c>
      <c r="G19" s="12"/>
      <c r="H19" s="13" t="s">
        <v>24</v>
      </c>
      <c r="I19" s="43" t="s">
        <v>25</v>
      </c>
      <c r="J19" s="37"/>
      <c r="K19" s="37" t="s">
        <v>27</v>
      </c>
      <c r="L19" s="39" t="s">
        <v>44</v>
      </c>
      <c r="M19" s="39" t="str">
        <f>VLOOKUP(C19,[1]外购件开发申请单!$C$8:$L$148,10,0)</f>
        <v>刘志富</v>
      </c>
      <c r="N19" s="8">
        <v>1</v>
      </c>
      <c r="O19" s="8">
        <f t="shared" si="0"/>
        <v>30000</v>
      </c>
      <c r="P19" s="8" t="s">
        <v>29</v>
      </c>
      <c r="Q19" s="8" t="s">
        <v>30</v>
      </c>
      <c r="R19" s="51"/>
      <c r="S19" s="51"/>
      <c r="T19" s="51"/>
      <c r="U19" s="51"/>
      <c r="V19" s="51"/>
      <c r="W19" s="51"/>
    </row>
    <row r="20" spans="1:23" s="2" customFormat="1" ht="33.9" customHeight="1" x14ac:dyDescent="0.25">
      <c r="A20" s="8"/>
      <c r="B20" s="22"/>
      <c r="C20" s="22" t="s">
        <v>80</v>
      </c>
      <c r="D20" s="12" t="s">
        <v>81</v>
      </c>
      <c r="E20" s="8"/>
      <c r="F20" s="11" t="s">
        <v>23</v>
      </c>
      <c r="G20" s="12"/>
      <c r="H20" s="13" t="s">
        <v>64</v>
      </c>
      <c r="I20" s="43" t="s">
        <v>47</v>
      </c>
      <c r="J20" s="37"/>
      <c r="K20" s="37" t="s">
        <v>27</v>
      </c>
      <c r="L20" s="39" t="s">
        <v>44</v>
      </c>
      <c r="M20" s="39" t="s">
        <v>35</v>
      </c>
      <c r="N20" s="8">
        <v>1</v>
      </c>
      <c r="O20" s="8">
        <f t="shared" si="0"/>
        <v>30000</v>
      </c>
      <c r="P20" s="8"/>
      <c r="Q20" s="8"/>
      <c r="R20" s="51"/>
      <c r="S20" s="51" t="s">
        <v>48</v>
      </c>
      <c r="T20" s="51">
        <f>14000/1.03</f>
        <v>13592.233009708738</v>
      </c>
      <c r="U20" s="51" t="s">
        <v>37</v>
      </c>
      <c r="V20" s="51">
        <v>52000</v>
      </c>
      <c r="W20" s="51"/>
    </row>
    <row r="21" spans="1:23" s="2" customFormat="1" ht="33.9" customHeight="1" x14ac:dyDescent="0.25">
      <c r="A21" s="8">
        <v>11</v>
      </c>
      <c r="B21" s="22" t="s">
        <v>82</v>
      </c>
      <c r="C21" s="22" t="s">
        <v>82</v>
      </c>
      <c r="D21" s="12" t="s">
        <v>83</v>
      </c>
      <c r="E21" s="8"/>
      <c r="F21" s="11" t="s">
        <v>23</v>
      </c>
      <c r="G21" s="12"/>
      <c r="H21" s="13" t="s">
        <v>24</v>
      </c>
      <c r="I21" s="43" t="s">
        <v>25</v>
      </c>
      <c r="J21" s="37"/>
      <c r="K21" s="37" t="s">
        <v>27</v>
      </c>
      <c r="L21" s="39" t="s">
        <v>44</v>
      </c>
      <c r="M21" s="39" t="str">
        <f>VLOOKUP(C21,[1]外购件开发申请单!$C$8:$L$148,10,0)</f>
        <v>刘志富</v>
      </c>
      <c r="N21" s="8">
        <v>1</v>
      </c>
      <c r="O21" s="8">
        <f t="shared" si="0"/>
        <v>30000</v>
      </c>
      <c r="P21" s="8" t="s">
        <v>29</v>
      </c>
      <c r="Q21" s="8" t="s">
        <v>30</v>
      </c>
      <c r="R21" s="51"/>
      <c r="S21" s="51"/>
      <c r="T21" s="51"/>
      <c r="U21" s="51"/>
      <c r="V21" s="51"/>
      <c r="W21" s="51"/>
    </row>
    <row r="22" spans="1:23" s="2" customFormat="1" ht="33.9" customHeight="1" x14ac:dyDescent="0.25">
      <c r="A22" s="8"/>
      <c r="B22" s="22"/>
      <c r="C22" s="22" t="s">
        <v>84</v>
      </c>
      <c r="D22" s="12" t="s">
        <v>85</v>
      </c>
      <c r="E22" s="8"/>
      <c r="F22" s="11" t="s">
        <v>23</v>
      </c>
      <c r="G22" s="12"/>
      <c r="H22" s="13" t="s">
        <v>64</v>
      </c>
      <c r="I22" s="43" t="s">
        <v>47</v>
      </c>
      <c r="J22" s="37"/>
      <c r="K22" s="37" t="s">
        <v>27</v>
      </c>
      <c r="L22" s="39" t="s">
        <v>44</v>
      </c>
      <c r="M22" s="39" t="s">
        <v>35</v>
      </c>
      <c r="N22" s="8">
        <v>1</v>
      </c>
      <c r="O22" s="8">
        <f t="shared" si="0"/>
        <v>30000</v>
      </c>
      <c r="P22" s="8"/>
      <c r="Q22" s="8"/>
      <c r="R22" s="51"/>
      <c r="S22" s="51" t="s">
        <v>48</v>
      </c>
      <c r="T22" s="51">
        <f>18000/1.03</f>
        <v>17475.728155339806</v>
      </c>
      <c r="U22" s="51" t="s">
        <v>37</v>
      </c>
      <c r="V22" s="51">
        <v>50000</v>
      </c>
      <c r="W22" s="51"/>
    </row>
    <row r="23" spans="1:23" s="2" customFormat="1" ht="33.9" customHeight="1" x14ac:dyDescent="0.25">
      <c r="A23" s="8">
        <v>12</v>
      </c>
      <c r="B23" s="22" t="s">
        <v>86</v>
      </c>
      <c r="C23" s="22" t="s">
        <v>86</v>
      </c>
      <c r="D23" s="12" t="s">
        <v>87</v>
      </c>
      <c r="E23" s="8"/>
      <c r="F23" s="11" t="s">
        <v>23</v>
      </c>
      <c r="G23" s="12"/>
      <c r="H23" s="13" t="s">
        <v>64</v>
      </c>
      <c r="I23" s="42" t="s">
        <v>47</v>
      </c>
      <c r="J23" s="37"/>
      <c r="K23" s="37" t="s">
        <v>27</v>
      </c>
      <c r="L23" s="39" t="s">
        <v>44</v>
      </c>
      <c r="M23" s="39" t="str">
        <f>VLOOKUP(C23,[1]外购件开发申请单!$C$8:$L$148,10,0)</f>
        <v>刘志富</v>
      </c>
      <c r="N23" s="8">
        <v>1</v>
      </c>
      <c r="O23" s="8">
        <f t="shared" si="0"/>
        <v>30000</v>
      </c>
      <c r="P23" s="8" t="s">
        <v>29</v>
      </c>
      <c r="Q23" s="8" t="s">
        <v>30</v>
      </c>
      <c r="R23" s="51"/>
      <c r="S23" s="51" t="s">
        <v>48</v>
      </c>
      <c r="T23" s="51">
        <f>25500/1.03</f>
        <v>24757.281553398057</v>
      </c>
      <c r="U23" s="51" t="s">
        <v>37</v>
      </c>
      <c r="V23" s="51">
        <v>210000</v>
      </c>
      <c r="W23" s="51"/>
    </row>
    <row r="24" spans="1:23" s="2" customFormat="1" ht="33.9" customHeight="1" x14ac:dyDescent="0.25">
      <c r="A24" s="8">
        <v>13</v>
      </c>
      <c r="B24" s="22" t="s">
        <v>88</v>
      </c>
      <c r="C24" s="22" t="s">
        <v>88</v>
      </c>
      <c r="D24" s="12" t="s">
        <v>89</v>
      </c>
      <c r="E24" s="8"/>
      <c r="F24" s="11" t="s">
        <v>23</v>
      </c>
      <c r="G24" s="12"/>
      <c r="H24" s="13" t="s">
        <v>24</v>
      </c>
      <c r="I24" s="42" t="s">
        <v>25</v>
      </c>
      <c r="J24" s="37"/>
      <c r="K24" s="37" t="s">
        <v>27</v>
      </c>
      <c r="L24" s="39" t="s">
        <v>44</v>
      </c>
      <c r="M24" s="39" t="str">
        <f>VLOOKUP(C24,[1]外购件开发申请单!$C$8:$L$148,10,0)</f>
        <v>刘志富</v>
      </c>
      <c r="N24" s="8">
        <v>1</v>
      </c>
      <c r="O24" s="8">
        <f t="shared" si="0"/>
        <v>30000</v>
      </c>
      <c r="P24" s="8" t="s">
        <v>29</v>
      </c>
      <c r="Q24" s="8" t="s">
        <v>30</v>
      </c>
      <c r="R24" s="51"/>
      <c r="S24" s="51"/>
      <c r="T24" s="51"/>
      <c r="U24" s="51"/>
      <c r="V24" s="51"/>
      <c r="W24" s="51"/>
    </row>
    <row r="25" spans="1:23" s="2" customFormat="1" ht="33.9" customHeight="1" x14ac:dyDescent="0.25">
      <c r="A25" s="8"/>
      <c r="B25" s="22"/>
      <c r="C25" s="22" t="s">
        <v>90</v>
      </c>
      <c r="D25" s="12" t="s">
        <v>91</v>
      </c>
      <c r="E25" s="8"/>
      <c r="F25" s="11" t="s">
        <v>23</v>
      </c>
      <c r="G25" s="12"/>
      <c r="H25" s="13" t="s">
        <v>64</v>
      </c>
      <c r="I25" s="42" t="s">
        <v>47</v>
      </c>
      <c r="J25" s="37"/>
      <c r="K25" s="37" t="s">
        <v>27</v>
      </c>
      <c r="L25" s="39" t="s">
        <v>44</v>
      </c>
      <c r="M25" s="39" t="s">
        <v>35</v>
      </c>
      <c r="N25" s="8">
        <v>1</v>
      </c>
      <c r="O25" s="8">
        <f t="shared" si="0"/>
        <v>30000</v>
      </c>
      <c r="P25" s="8"/>
      <c r="Q25" s="8"/>
      <c r="R25" s="51"/>
      <c r="S25" s="51" t="s">
        <v>48</v>
      </c>
      <c r="T25" s="51">
        <f>19000/1.03</f>
        <v>18446.601941747573</v>
      </c>
      <c r="U25" s="51" t="s">
        <v>37</v>
      </c>
      <c r="V25" s="51">
        <v>50000</v>
      </c>
      <c r="W25" s="51"/>
    </row>
    <row r="26" spans="1:23" s="2" customFormat="1" ht="33.9" customHeight="1" x14ac:dyDescent="0.25">
      <c r="A26" s="8">
        <v>14</v>
      </c>
      <c r="B26" s="22" t="s">
        <v>92</v>
      </c>
      <c r="C26" s="22" t="s">
        <v>92</v>
      </c>
      <c r="D26" s="12" t="s">
        <v>93</v>
      </c>
      <c r="E26" s="8"/>
      <c r="F26" s="11" t="s">
        <v>23</v>
      </c>
      <c r="G26" s="12"/>
      <c r="H26" s="13" t="s">
        <v>24</v>
      </c>
      <c r="I26" s="42" t="s">
        <v>25</v>
      </c>
      <c r="J26" s="37"/>
      <c r="K26" s="37" t="s">
        <v>27</v>
      </c>
      <c r="L26" s="39" t="s">
        <v>44</v>
      </c>
      <c r="M26" s="39" t="str">
        <f>VLOOKUP(C26,[1]外购件开发申请单!$C$8:$L$148,10,0)</f>
        <v>刘志富</v>
      </c>
      <c r="N26" s="8">
        <v>1</v>
      </c>
      <c r="O26" s="8">
        <f t="shared" si="0"/>
        <v>30000</v>
      </c>
      <c r="P26" s="8" t="s">
        <v>29</v>
      </c>
      <c r="Q26" s="8" t="s">
        <v>30</v>
      </c>
      <c r="R26" s="51"/>
      <c r="S26" s="51"/>
      <c r="T26" s="51"/>
      <c r="U26" s="51"/>
      <c r="V26" s="51"/>
      <c r="W26" s="51"/>
    </row>
    <row r="27" spans="1:23" s="2" customFormat="1" ht="33.9" customHeight="1" x14ac:dyDescent="0.25">
      <c r="A27" s="8"/>
      <c r="B27" s="22"/>
      <c r="C27" s="22" t="s">
        <v>94</v>
      </c>
      <c r="D27" s="12" t="s">
        <v>95</v>
      </c>
      <c r="E27" s="8"/>
      <c r="F27" s="11" t="s">
        <v>23</v>
      </c>
      <c r="G27" s="12"/>
      <c r="H27" s="13" t="s">
        <v>64</v>
      </c>
      <c r="I27" s="42" t="s">
        <v>47</v>
      </c>
      <c r="J27" s="37"/>
      <c r="K27" s="37" t="s">
        <v>27</v>
      </c>
      <c r="L27" s="39" t="s">
        <v>44</v>
      </c>
      <c r="M27" s="39" t="s">
        <v>35</v>
      </c>
      <c r="N27" s="8">
        <v>1</v>
      </c>
      <c r="O27" s="8">
        <f t="shared" si="0"/>
        <v>30000</v>
      </c>
      <c r="P27" s="8"/>
      <c r="Q27" s="8"/>
      <c r="R27" s="51"/>
      <c r="S27" s="51" t="s">
        <v>48</v>
      </c>
      <c r="T27" s="51">
        <f>19000/1.03</f>
        <v>18446.601941747573</v>
      </c>
      <c r="U27" s="51" t="s">
        <v>37</v>
      </c>
      <c r="V27" s="51">
        <v>52000</v>
      </c>
      <c r="W27" s="51"/>
    </row>
    <row r="28" spans="1:23" s="2" customFormat="1" ht="33.9" customHeight="1" x14ac:dyDescent="0.25">
      <c r="A28" s="8">
        <v>15</v>
      </c>
      <c r="B28" s="9" t="s">
        <v>96</v>
      </c>
      <c r="C28" s="9" t="s">
        <v>96</v>
      </c>
      <c r="D28" s="12" t="s">
        <v>97</v>
      </c>
      <c r="E28" s="8"/>
      <c r="F28" s="11" t="s">
        <v>23</v>
      </c>
      <c r="G28" s="12"/>
      <c r="H28" s="13" t="s">
        <v>64</v>
      </c>
      <c r="I28" s="44" t="s">
        <v>98</v>
      </c>
      <c r="J28" s="37"/>
      <c r="K28" s="37" t="s">
        <v>27</v>
      </c>
      <c r="L28" s="39" t="s">
        <v>44</v>
      </c>
      <c r="M28" s="39" t="str">
        <f>VLOOKUP(C28,[1]外购件开发申请单!$C$8:$L$148,10,0)</f>
        <v>刘志富</v>
      </c>
      <c r="N28" s="8">
        <v>1</v>
      </c>
      <c r="O28" s="8">
        <f t="shared" si="0"/>
        <v>30000</v>
      </c>
      <c r="P28" s="8" t="s">
        <v>29</v>
      </c>
      <c r="Q28" s="8" t="s">
        <v>99</v>
      </c>
      <c r="R28" s="51"/>
      <c r="S28" s="51" t="s">
        <v>48</v>
      </c>
      <c r="T28" s="51">
        <f>30500/1.03</f>
        <v>29611.650485436894</v>
      </c>
      <c r="U28" s="51" t="s">
        <v>37</v>
      </c>
      <c r="V28" s="51">
        <v>125000</v>
      </c>
      <c r="W28" s="51"/>
    </row>
    <row r="29" spans="1:23" s="2" customFormat="1" ht="33.9" customHeight="1" x14ac:dyDescent="0.25">
      <c r="A29" s="8">
        <v>16</v>
      </c>
      <c r="B29" s="22" t="s">
        <v>100</v>
      </c>
      <c r="C29" s="22" t="s">
        <v>100</v>
      </c>
      <c r="D29" s="12" t="s">
        <v>101</v>
      </c>
      <c r="E29" s="8"/>
      <c r="F29" s="11" t="s">
        <v>23</v>
      </c>
      <c r="G29" s="12"/>
      <c r="H29" s="13" t="s">
        <v>24</v>
      </c>
      <c r="I29" s="44" t="s">
        <v>25</v>
      </c>
      <c r="J29" s="37"/>
      <c r="K29" s="37" t="s">
        <v>27</v>
      </c>
      <c r="L29" s="39" t="s">
        <v>44</v>
      </c>
      <c r="M29" s="39" t="str">
        <f>VLOOKUP(C29,[1]外购件开发申请单!$C$8:$L$148,10,0)</f>
        <v>刘志富</v>
      </c>
      <c r="N29" s="8">
        <v>1</v>
      </c>
      <c r="O29" s="8">
        <f t="shared" si="0"/>
        <v>30000</v>
      </c>
      <c r="P29" s="8" t="s">
        <v>29</v>
      </c>
      <c r="Q29" s="8" t="s">
        <v>99</v>
      </c>
      <c r="R29" s="51"/>
      <c r="S29" s="51"/>
      <c r="T29" s="51"/>
      <c r="U29" s="51"/>
      <c r="V29" s="51"/>
      <c r="W29" s="51"/>
    </row>
    <row r="30" spans="1:23" s="2" customFormat="1" ht="33.9" customHeight="1" x14ac:dyDescent="0.25">
      <c r="A30" s="8"/>
      <c r="B30" s="22"/>
      <c r="C30" s="22" t="s">
        <v>102</v>
      </c>
      <c r="D30" s="12" t="s">
        <v>103</v>
      </c>
      <c r="E30" s="8"/>
      <c r="F30" s="11" t="s">
        <v>23</v>
      </c>
      <c r="G30" s="12"/>
      <c r="H30" s="13" t="s">
        <v>64</v>
      </c>
      <c r="I30" s="44" t="s">
        <v>104</v>
      </c>
      <c r="J30" s="37"/>
      <c r="K30" s="37" t="s">
        <v>27</v>
      </c>
      <c r="L30" s="39" t="s">
        <v>44</v>
      </c>
      <c r="M30" s="39" t="s">
        <v>35</v>
      </c>
      <c r="N30" s="8">
        <v>1</v>
      </c>
      <c r="O30" s="8">
        <f t="shared" si="0"/>
        <v>30000</v>
      </c>
      <c r="P30" s="8" t="s">
        <v>29</v>
      </c>
      <c r="Q30" s="8" t="s">
        <v>99</v>
      </c>
      <c r="R30" s="51"/>
      <c r="S30" s="51" t="s">
        <v>48</v>
      </c>
      <c r="T30" s="51">
        <f>4500/1.03</f>
        <v>4368.9320388349515</v>
      </c>
      <c r="U30" s="51" t="s">
        <v>37</v>
      </c>
      <c r="V30" s="51">
        <v>30000</v>
      </c>
      <c r="W30" s="51"/>
    </row>
  </sheetData>
  <mergeCells count="1">
    <mergeCell ref="V10:V12"/>
  </mergeCells>
  <phoneticPr fontId="20" type="noConversion"/>
  <conditionalFormatting sqref="B1">
    <cfRule type="duplicateValues" dxfId="162" priority="98"/>
    <cfRule type="duplicateValues" dxfId="161" priority="99"/>
  </conditionalFormatting>
  <conditionalFormatting sqref="C4">
    <cfRule type="duplicateValues" dxfId="160" priority="122"/>
  </conditionalFormatting>
  <conditionalFormatting sqref="B13">
    <cfRule type="duplicateValues" dxfId="159" priority="51"/>
    <cfRule type="duplicateValues" dxfId="158" priority="52"/>
  </conditionalFormatting>
  <conditionalFormatting sqref="C13">
    <cfRule type="duplicateValues" dxfId="157" priority="53"/>
  </conditionalFormatting>
  <conditionalFormatting sqref="B14">
    <cfRule type="duplicateValues" dxfId="156" priority="48"/>
    <cfRule type="duplicateValues" dxfId="155" priority="49"/>
  </conditionalFormatting>
  <conditionalFormatting sqref="C14">
    <cfRule type="duplicateValues" dxfId="154" priority="50"/>
  </conditionalFormatting>
  <conditionalFormatting sqref="B2:B4">
    <cfRule type="duplicateValues" dxfId="153" priority="121"/>
  </conditionalFormatting>
  <conditionalFormatting sqref="B5:B12">
    <cfRule type="duplicateValues" dxfId="152" priority="183"/>
    <cfRule type="duplicateValues" dxfId="151" priority="184"/>
  </conditionalFormatting>
  <conditionalFormatting sqref="B15:B27">
    <cfRule type="duplicateValues" dxfId="150" priority="413"/>
  </conditionalFormatting>
  <conditionalFormatting sqref="B28:B30">
    <cfRule type="duplicateValues" dxfId="149" priority="335"/>
    <cfRule type="duplicateValues" dxfId="148" priority="336"/>
    <cfRule type="duplicateValues" dxfId="147" priority="337"/>
    <cfRule type="duplicateValues" dxfId="146" priority="338"/>
  </conditionalFormatting>
  <conditionalFormatting sqref="C2:C3">
    <cfRule type="duplicateValues" dxfId="145" priority="189"/>
  </conditionalFormatting>
  <conditionalFormatting sqref="C5:C11">
    <cfRule type="duplicateValues" dxfId="144" priority="168"/>
  </conditionalFormatting>
  <conditionalFormatting sqref="C28:C30">
    <cfRule type="duplicateValues" dxfId="143" priority="339"/>
    <cfRule type="duplicateValues" dxfId="142" priority="340"/>
    <cfRule type="duplicateValues" dxfId="141" priority="341"/>
    <cfRule type="duplicateValues" dxfId="140" priority="342"/>
  </conditionalFormatting>
  <conditionalFormatting sqref="B15:B27 B1">
    <cfRule type="duplicateValues" dxfId="139" priority="409"/>
  </conditionalFormatting>
  <conditionalFormatting sqref="B5:B27 B1">
    <cfRule type="duplicateValues" dxfId="138" priority="414"/>
    <cfRule type="duplicateValues" dxfId="137" priority="415"/>
  </conditionalFormatting>
  <conditionalFormatting sqref="C15:C27 C1">
    <cfRule type="duplicateValues" dxfId="136" priority="411"/>
  </conditionalFormatting>
  <conditionalFormatting sqref="C12 E12">
    <cfRule type="duplicateValues" dxfId="135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5"/>
  <sheetViews>
    <sheetView topLeftCell="A4" zoomScale="90" zoomScaleNormal="90" workbookViewId="0">
      <selection activeCell="H8" sqref="H8"/>
    </sheetView>
  </sheetViews>
  <sheetFormatPr defaultColWidth="8.88671875" defaultRowHeight="13.8" x14ac:dyDescent="0.25"/>
  <cols>
    <col min="1" max="1" width="8.88671875" style="55"/>
    <col min="2" max="4" width="14.6640625" style="55" customWidth="1"/>
    <col min="5" max="8" width="8.88671875" style="55"/>
    <col min="9" max="9" width="14.6640625" style="55" customWidth="1"/>
    <col min="10" max="10" width="5.6640625" style="55" customWidth="1"/>
    <col min="11" max="16384" width="8.88671875" style="55"/>
  </cols>
  <sheetData>
    <row r="1" spans="1:17" ht="29.4" customHeight="1" x14ac:dyDescent="0.25">
      <c r="A1" s="192" t="s">
        <v>209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s="54" customFormat="1" ht="27.6" customHeight="1" x14ac:dyDescent="0.25">
      <c r="A2" s="4" t="s">
        <v>0</v>
      </c>
      <c r="B2" s="56" t="s">
        <v>1</v>
      </c>
      <c r="C2" s="56" t="s">
        <v>2</v>
      </c>
      <c r="D2" s="57" t="s">
        <v>3</v>
      </c>
      <c r="E2" s="57" t="s">
        <v>4</v>
      </c>
      <c r="F2" s="57" t="s">
        <v>5</v>
      </c>
      <c r="G2" s="57" t="s">
        <v>6</v>
      </c>
      <c r="H2" s="7" t="s">
        <v>7</v>
      </c>
      <c r="I2" s="7" t="s">
        <v>8</v>
      </c>
      <c r="J2" s="57" t="s">
        <v>9</v>
      </c>
      <c r="K2" s="57" t="s">
        <v>10</v>
      </c>
      <c r="L2" s="57" t="s">
        <v>11</v>
      </c>
      <c r="M2" s="64" t="s">
        <v>12</v>
      </c>
      <c r="N2" s="57" t="s">
        <v>13</v>
      </c>
      <c r="O2" s="35" t="s">
        <v>14</v>
      </c>
      <c r="P2" s="35" t="s">
        <v>15</v>
      </c>
      <c r="Q2" s="35" t="s">
        <v>16</v>
      </c>
    </row>
    <row r="3" spans="1:17" s="3" customFormat="1" ht="33.9" customHeight="1" x14ac:dyDescent="0.25">
      <c r="A3" s="50">
        <v>1</v>
      </c>
      <c r="B3" s="58" t="s">
        <v>175</v>
      </c>
      <c r="C3" s="58" t="s">
        <v>175</v>
      </c>
      <c r="D3" s="59" t="s">
        <v>176</v>
      </c>
      <c r="E3" s="50"/>
      <c r="F3" s="60" t="s">
        <v>23</v>
      </c>
      <c r="G3" s="59"/>
      <c r="H3" s="61" t="s">
        <v>64</v>
      </c>
      <c r="I3" s="65" t="s">
        <v>68</v>
      </c>
      <c r="J3" s="38"/>
      <c r="K3" s="38" t="s">
        <v>27</v>
      </c>
      <c r="L3" s="41" t="s">
        <v>44</v>
      </c>
      <c r="M3" s="41" t="s">
        <v>210</v>
      </c>
      <c r="N3" s="50">
        <v>1</v>
      </c>
      <c r="O3" s="50">
        <f t="shared" ref="O3:O15" si="0">30000*N3</f>
        <v>30000</v>
      </c>
      <c r="P3" s="50" t="s">
        <v>29</v>
      </c>
      <c r="Q3" s="50" t="s">
        <v>211</v>
      </c>
    </row>
    <row r="4" spans="1:17" s="3" customFormat="1" ht="33.9" customHeight="1" x14ac:dyDescent="0.25">
      <c r="A4" s="50">
        <v>2</v>
      </c>
      <c r="B4" s="58" t="s">
        <v>141</v>
      </c>
      <c r="C4" s="58" t="s">
        <v>141</v>
      </c>
      <c r="D4" s="59" t="s">
        <v>142</v>
      </c>
      <c r="E4" s="50"/>
      <c r="F4" s="60" t="s">
        <v>23</v>
      </c>
      <c r="G4" s="59"/>
      <c r="H4" s="61" t="s">
        <v>64</v>
      </c>
      <c r="I4" s="65" t="s">
        <v>98</v>
      </c>
      <c r="J4" s="38"/>
      <c r="K4" s="38" t="s">
        <v>27</v>
      </c>
      <c r="L4" s="41" t="s">
        <v>44</v>
      </c>
      <c r="M4" s="41" t="s">
        <v>210</v>
      </c>
      <c r="N4" s="50">
        <v>1</v>
      </c>
      <c r="O4" s="50">
        <f t="shared" si="0"/>
        <v>30000</v>
      </c>
      <c r="P4" s="50" t="s">
        <v>29</v>
      </c>
      <c r="Q4" s="50" t="s">
        <v>211</v>
      </c>
    </row>
    <row r="5" spans="1:17" s="3" customFormat="1" ht="33.9" customHeight="1" x14ac:dyDescent="0.25">
      <c r="A5" s="50">
        <v>3</v>
      </c>
      <c r="B5" s="62" t="s">
        <v>145</v>
      </c>
      <c r="C5" s="62" t="s">
        <v>145</v>
      </c>
      <c r="D5" s="59" t="s">
        <v>142</v>
      </c>
      <c r="E5" s="50"/>
      <c r="F5" s="60" t="s">
        <v>23</v>
      </c>
      <c r="G5" s="59"/>
      <c r="H5" s="61" t="s">
        <v>64</v>
      </c>
      <c r="I5" s="65" t="s">
        <v>98</v>
      </c>
      <c r="J5" s="38"/>
      <c r="K5" s="38" t="s">
        <v>27</v>
      </c>
      <c r="L5" s="41" t="s">
        <v>44</v>
      </c>
      <c r="M5" s="41" t="s">
        <v>210</v>
      </c>
      <c r="N5" s="50">
        <v>1</v>
      </c>
      <c r="O5" s="50">
        <f t="shared" si="0"/>
        <v>30000</v>
      </c>
      <c r="P5" s="50" t="s">
        <v>29</v>
      </c>
      <c r="Q5" s="50" t="s">
        <v>211</v>
      </c>
    </row>
    <row r="6" spans="1:17" s="3" customFormat="1" ht="33.9" customHeight="1" x14ac:dyDescent="0.25">
      <c r="A6" s="50">
        <v>4</v>
      </c>
      <c r="B6" s="62" t="s">
        <v>178</v>
      </c>
      <c r="C6" s="62" t="s">
        <v>178</v>
      </c>
      <c r="D6" s="59" t="s">
        <v>179</v>
      </c>
      <c r="E6" s="50"/>
      <c r="F6" s="60" t="s">
        <v>23</v>
      </c>
      <c r="G6" s="59"/>
      <c r="H6" s="61" t="s">
        <v>64</v>
      </c>
      <c r="I6" s="65" t="s">
        <v>180</v>
      </c>
      <c r="J6" s="38"/>
      <c r="K6" s="38" t="s">
        <v>27</v>
      </c>
      <c r="L6" s="41" t="s">
        <v>44</v>
      </c>
      <c r="M6" s="41" t="s">
        <v>210</v>
      </c>
      <c r="N6" s="50">
        <v>1</v>
      </c>
      <c r="O6" s="50">
        <f t="shared" si="0"/>
        <v>30000</v>
      </c>
      <c r="P6" s="50" t="s">
        <v>29</v>
      </c>
      <c r="Q6" s="50" t="s">
        <v>211</v>
      </c>
    </row>
    <row r="7" spans="1:17" s="3" customFormat="1" ht="33.9" customHeight="1" x14ac:dyDescent="0.25">
      <c r="A7" s="50">
        <v>5</v>
      </c>
      <c r="B7" s="62" t="s">
        <v>147</v>
      </c>
      <c r="C7" s="62" t="s">
        <v>147</v>
      </c>
      <c r="D7" s="59" t="s">
        <v>148</v>
      </c>
      <c r="E7" s="50"/>
      <c r="F7" s="60" t="s">
        <v>23</v>
      </c>
      <c r="G7" s="59"/>
      <c r="H7" s="61" t="s">
        <v>64</v>
      </c>
      <c r="I7" s="65" t="s">
        <v>68</v>
      </c>
      <c r="J7" s="38"/>
      <c r="K7" s="38" t="s">
        <v>27</v>
      </c>
      <c r="L7" s="41" t="s">
        <v>44</v>
      </c>
      <c r="M7" s="41" t="s">
        <v>210</v>
      </c>
      <c r="N7" s="50">
        <v>1</v>
      </c>
      <c r="O7" s="50">
        <f t="shared" si="0"/>
        <v>30000</v>
      </c>
      <c r="P7" s="50" t="s">
        <v>29</v>
      </c>
      <c r="Q7" s="50" t="s">
        <v>211</v>
      </c>
    </row>
    <row r="8" spans="1:17" s="3" customFormat="1" ht="33.9" customHeight="1" x14ac:dyDescent="0.25">
      <c r="A8" s="50">
        <v>6</v>
      </c>
      <c r="B8" s="62" t="s">
        <v>150</v>
      </c>
      <c r="C8" s="62" t="s">
        <v>150</v>
      </c>
      <c r="D8" s="59" t="s">
        <v>148</v>
      </c>
      <c r="E8" s="50"/>
      <c r="F8" s="60" t="s">
        <v>23</v>
      </c>
      <c r="G8" s="59"/>
      <c r="H8" s="61" t="s">
        <v>64</v>
      </c>
      <c r="I8" s="65" t="s">
        <v>68</v>
      </c>
      <c r="J8" s="38"/>
      <c r="K8" s="38" t="s">
        <v>27</v>
      </c>
      <c r="L8" s="41" t="s">
        <v>44</v>
      </c>
      <c r="M8" s="41" t="s">
        <v>210</v>
      </c>
      <c r="N8" s="50">
        <v>1</v>
      </c>
      <c r="O8" s="50">
        <f t="shared" si="0"/>
        <v>30000</v>
      </c>
      <c r="P8" s="50" t="s">
        <v>29</v>
      </c>
      <c r="Q8" s="50" t="s">
        <v>211</v>
      </c>
    </row>
    <row r="9" spans="1:17" s="3" customFormat="1" ht="33.9" customHeight="1" x14ac:dyDescent="0.25">
      <c r="A9" s="50">
        <v>7</v>
      </c>
      <c r="B9" s="62" t="s">
        <v>183</v>
      </c>
      <c r="C9" s="62" t="s">
        <v>183</v>
      </c>
      <c r="D9" s="59" t="s">
        <v>184</v>
      </c>
      <c r="E9" s="50"/>
      <c r="F9" s="60" t="s">
        <v>23</v>
      </c>
      <c r="G9" s="59"/>
      <c r="H9" s="61" t="s">
        <v>64</v>
      </c>
      <c r="I9" s="66" t="s">
        <v>104</v>
      </c>
      <c r="J9" s="38"/>
      <c r="K9" s="38" t="s">
        <v>27</v>
      </c>
      <c r="L9" s="41" t="s">
        <v>44</v>
      </c>
      <c r="M9" s="41" t="s">
        <v>210</v>
      </c>
      <c r="N9" s="50">
        <v>1</v>
      </c>
      <c r="O9" s="50">
        <f t="shared" si="0"/>
        <v>30000</v>
      </c>
      <c r="P9" s="50" t="s">
        <v>29</v>
      </c>
      <c r="Q9" s="50" t="s">
        <v>211</v>
      </c>
    </row>
    <row r="10" spans="1:17" s="3" customFormat="1" ht="33.9" customHeight="1" x14ac:dyDescent="0.25">
      <c r="A10" s="50">
        <v>8</v>
      </c>
      <c r="B10" s="62" t="s">
        <v>196</v>
      </c>
      <c r="C10" s="62" t="s">
        <v>196</v>
      </c>
      <c r="D10" s="59" t="s">
        <v>197</v>
      </c>
      <c r="E10" s="50"/>
      <c r="F10" s="60" t="s">
        <v>23</v>
      </c>
      <c r="G10" s="59"/>
      <c r="H10" s="61" t="s">
        <v>64</v>
      </c>
      <c r="I10" s="66" t="s">
        <v>98</v>
      </c>
      <c r="J10" s="38"/>
      <c r="K10" s="38" t="s">
        <v>27</v>
      </c>
      <c r="L10" s="41" t="s">
        <v>44</v>
      </c>
      <c r="M10" s="41" t="s">
        <v>210</v>
      </c>
      <c r="N10" s="50">
        <v>1</v>
      </c>
      <c r="O10" s="50">
        <f t="shared" si="0"/>
        <v>30000</v>
      </c>
      <c r="P10" s="50" t="s">
        <v>29</v>
      </c>
      <c r="Q10" s="50" t="s">
        <v>211</v>
      </c>
    </row>
    <row r="11" spans="1:17" s="3" customFormat="1" ht="33.9" customHeight="1" x14ac:dyDescent="0.25">
      <c r="A11" s="50">
        <v>9</v>
      </c>
      <c r="B11" s="63" t="s">
        <v>185</v>
      </c>
      <c r="C11" s="63" t="s">
        <v>185</v>
      </c>
      <c r="D11" s="59" t="s">
        <v>186</v>
      </c>
      <c r="E11" s="50"/>
      <c r="F11" s="60" t="s">
        <v>23</v>
      </c>
      <c r="G11" s="59"/>
      <c r="H11" s="61" t="s">
        <v>64</v>
      </c>
      <c r="I11" s="66" t="s">
        <v>104</v>
      </c>
      <c r="J11" s="38"/>
      <c r="K11" s="38" t="s">
        <v>27</v>
      </c>
      <c r="L11" s="41" t="s">
        <v>44</v>
      </c>
      <c r="M11" s="41" t="s">
        <v>210</v>
      </c>
      <c r="N11" s="50">
        <v>1</v>
      </c>
      <c r="O11" s="50">
        <f t="shared" si="0"/>
        <v>30000</v>
      </c>
      <c r="P11" s="50" t="s">
        <v>29</v>
      </c>
      <c r="Q11" s="50" t="s">
        <v>211</v>
      </c>
    </row>
    <row r="12" spans="1:17" s="3" customFormat="1" ht="33.9" customHeight="1" x14ac:dyDescent="0.25">
      <c r="A12" s="50">
        <v>10</v>
      </c>
      <c r="B12" s="62" t="s">
        <v>151</v>
      </c>
      <c r="C12" s="62" t="s">
        <v>151</v>
      </c>
      <c r="D12" s="59" t="s">
        <v>152</v>
      </c>
      <c r="E12" s="50"/>
      <c r="F12" s="60" t="s">
        <v>23</v>
      </c>
      <c r="G12" s="59"/>
      <c r="H12" s="61" t="s">
        <v>64</v>
      </c>
      <c r="I12" s="66" t="s">
        <v>153</v>
      </c>
      <c r="J12" s="38"/>
      <c r="K12" s="38" t="s">
        <v>27</v>
      </c>
      <c r="L12" s="41" t="s">
        <v>44</v>
      </c>
      <c r="M12" s="41" t="s">
        <v>210</v>
      </c>
      <c r="N12" s="50">
        <v>1</v>
      </c>
      <c r="O12" s="50">
        <f t="shared" si="0"/>
        <v>30000</v>
      </c>
      <c r="P12" s="50" t="s">
        <v>29</v>
      </c>
      <c r="Q12" s="50" t="s">
        <v>211</v>
      </c>
    </row>
    <row r="13" spans="1:17" s="3" customFormat="1" ht="33.9" customHeight="1" x14ac:dyDescent="0.25">
      <c r="A13" s="50">
        <v>11</v>
      </c>
      <c r="B13" s="63" t="s">
        <v>155</v>
      </c>
      <c r="C13" s="63" t="s">
        <v>155</v>
      </c>
      <c r="D13" s="59" t="s">
        <v>156</v>
      </c>
      <c r="E13" s="50"/>
      <c r="F13" s="60" t="s">
        <v>23</v>
      </c>
      <c r="G13" s="59"/>
      <c r="H13" s="61" t="s">
        <v>64</v>
      </c>
      <c r="I13" s="66" t="s">
        <v>98</v>
      </c>
      <c r="J13" s="38"/>
      <c r="K13" s="38" t="s">
        <v>27</v>
      </c>
      <c r="L13" s="41" t="s">
        <v>44</v>
      </c>
      <c r="M13" s="41" t="s">
        <v>210</v>
      </c>
      <c r="N13" s="50">
        <v>1</v>
      </c>
      <c r="O13" s="50">
        <f t="shared" si="0"/>
        <v>30000</v>
      </c>
      <c r="P13" s="50" t="s">
        <v>29</v>
      </c>
      <c r="Q13" s="50" t="s">
        <v>211</v>
      </c>
    </row>
    <row r="14" spans="1:17" s="3" customFormat="1" ht="33.9" customHeight="1" x14ac:dyDescent="0.25">
      <c r="A14" s="50">
        <v>12</v>
      </c>
      <c r="B14" s="63" t="s">
        <v>159</v>
      </c>
      <c r="C14" s="63" t="s">
        <v>159</v>
      </c>
      <c r="D14" s="59" t="s">
        <v>160</v>
      </c>
      <c r="E14" s="50"/>
      <c r="F14" s="60" t="s">
        <v>23</v>
      </c>
      <c r="G14" s="59"/>
      <c r="H14" s="61" t="s">
        <v>64</v>
      </c>
      <c r="I14" s="66" t="s">
        <v>98</v>
      </c>
      <c r="J14" s="38"/>
      <c r="K14" s="38" t="s">
        <v>27</v>
      </c>
      <c r="L14" s="41" t="s">
        <v>44</v>
      </c>
      <c r="M14" s="41" t="s">
        <v>210</v>
      </c>
      <c r="N14" s="50">
        <v>1</v>
      </c>
      <c r="O14" s="50">
        <f t="shared" si="0"/>
        <v>30000</v>
      </c>
      <c r="P14" s="50" t="s">
        <v>29</v>
      </c>
      <c r="Q14" s="50" t="s">
        <v>211</v>
      </c>
    </row>
    <row r="15" spans="1:17" s="3" customFormat="1" ht="33.9" customHeight="1" x14ac:dyDescent="0.25">
      <c r="A15" s="50">
        <v>13</v>
      </c>
      <c r="B15" s="63" t="s">
        <v>188</v>
      </c>
      <c r="C15" s="63" t="s">
        <v>188</v>
      </c>
      <c r="D15" s="59" t="s">
        <v>189</v>
      </c>
      <c r="E15" s="50"/>
      <c r="F15" s="60" t="s">
        <v>23</v>
      </c>
      <c r="G15" s="59"/>
      <c r="H15" s="61" t="s">
        <v>64</v>
      </c>
      <c r="I15" s="66" t="s">
        <v>104</v>
      </c>
      <c r="J15" s="38"/>
      <c r="K15" s="38" t="s">
        <v>27</v>
      </c>
      <c r="L15" s="41" t="s">
        <v>44</v>
      </c>
      <c r="M15" s="41" t="s">
        <v>210</v>
      </c>
      <c r="N15" s="50">
        <v>1</v>
      </c>
      <c r="O15" s="50">
        <f t="shared" si="0"/>
        <v>30000</v>
      </c>
      <c r="P15" s="50" t="s">
        <v>29</v>
      </c>
      <c r="Q15" s="50" t="s">
        <v>211</v>
      </c>
    </row>
  </sheetData>
  <mergeCells count="1">
    <mergeCell ref="A1:Q1"/>
  </mergeCells>
  <phoneticPr fontId="20" type="noConversion"/>
  <conditionalFormatting sqref="B2">
    <cfRule type="duplicateValues" dxfId="73" priority="24"/>
    <cfRule type="duplicateValues" dxfId="72" priority="25"/>
    <cfRule type="duplicateValues" dxfId="71" priority="468"/>
    <cfRule type="duplicateValues" dxfId="70" priority="470"/>
    <cfRule type="duplicateValues" dxfId="69" priority="471"/>
  </conditionalFormatting>
  <conditionalFormatting sqref="C2">
    <cfRule type="duplicateValues" dxfId="68" priority="469"/>
  </conditionalFormatting>
  <conditionalFormatting sqref="B10">
    <cfRule type="duplicateValues" dxfId="67" priority="9"/>
    <cfRule type="duplicateValues" dxfId="66" priority="10"/>
    <cfRule type="duplicateValues" dxfId="65" priority="11"/>
    <cfRule type="duplicateValues" dxfId="64" priority="12"/>
  </conditionalFormatting>
  <conditionalFormatting sqref="C10">
    <cfRule type="duplicateValues" dxfId="63" priority="13"/>
    <cfRule type="duplicateValues" dxfId="62" priority="14"/>
    <cfRule type="duplicateValues" dxfId="61" priority="15"/>
    <cfRule type="duplicateValues" dxfId="60" priority="16"/>
  </conditionalFormatting>
  <conditionalFormatting sqref="B3:B5">
    <cfRule type="duplicateValues" dxfId="59" priority="5"/>
    <cfRule type="duplicateValues" dxfId="58" priority="6"/>
    <cfRule type="duplicateValues" dxfId="57" priority="7"/>
    <cfRule type="duplicateValues" dxfId="56" priority="8"/>
  </conditionalFormatting>
  <conditionalFormatting sqref="B11:B12">
    <cfRule type="duplicateValues" dxfId="55" priority="1"/>
    <cfRule type="duplicateValues" dxfId="54" priority="2"/>
    <cfRule type="duplicateValues" dxfId="53" priority="3"/>
    <cfRule type="duplicateValues" dxfId="52" priority="4"/>
  </conditionalFormatting>
  <conditionalFormatting sqref="C11:C15 C3:C9">
    <cfRule type="duplicateValues" dxfId="51" priority="496"/>
    <cfRule type="duplicateValues" dxfId="50" priority="497"/>
    <cfRule type="duplicateValues" dxfId="49" priority="498"/>
    <cfRule type="duplicateValues" dxfId="48" priority="499"/>
  </conditionalFormatting>
  <conditionalFormatting sqref="B13:B15 B6:B9">
    <cfRule type="duplicateValues" dxfId="47" priority="484"/>
    <cfRule type="duplicateValues" dxfId="46" priority="485"/>
    <cfRule type="duplicateValues" dxfId="45" priority="486"/>
    <cfRule type="duplicateValues" dxfId="44" priority="487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8"/>
  <sheetViews>
    <sheetView topLeftCell="A16" zoomScale="80" zoomScaleNormal="80" workbookViewId="0">
      <selection activeCell="A41" sqref="A41"/>
    </sheetView>
  </sheetViews>
  <sheetFormatPr defaultColWidth="9" defaultRowHeight="13.8" x14ac:dyDescent="0.25"/>
  <cols>
    <col min="2" max="3" width="14.6640625" customWidth="1"/>
    <col min="19" max="19" width="11" customWidth="1"/>
  </cols>
  <sheetData>
    <row r="1" spans="1:24" s="1" customFormat="1" ht="27.6" customHeight="1" x14ac:dyDescent="0.25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34" t="s">
        <v>12</v>
      </c>
      <c r="N1" s="6" t="s">
        <v>212</v>
      </c>
      <c r="O1" s="6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19</v>
      </c>
      <c r="X1" s="35"/>
    </row>
    <row r="2" spans="1:24" s="2" customFormat="1" ht="33.9" customHeight="1" x14ac:dyDescent="0.25">
      <c r="A2" s="8">
        <v>1</v>
      </c>
      <c r="B2" s="9" t="s">
        <v>21</v>
      </c>
      <c r="C2" s="9" t="s">
        <v>21</v>
      </c>
      <c r="D2" s="10" t="s">
        <v>22</v>
      </c>
      <c r="E2" s="8"/>
      <c r="F2" s="11" t="s">
        <v>23</v>
      </c>
      <c r="G2" s="12"/>
      <c r="H2" s="13" t="s">
        <v>24</v>
      </c>
      <c r="I2" s="36" t="s">
        <v>25</v>
      </c>
      <c r="J2" s="37" t="s">
        <v>26</v>
      </c>
      <c r="K2" s="38" t="s">
        <v>27</v>
      </c>
      <c r="L2" s="39" t="s">
        <v>28</v>
      </c>
      <c r="M2" s="39" t="str">
        <f>VLOOKUP(C2,[1]外购件开发申请单!$C$8:$L$148,10,0)</f>
        <v>刘志富</v>
      </c>
      <c r="N2" s="39" t="str">
        <f>VLOOKUP(C2,[1]外购件开发申请单!$C$8:$M$148,11,0)</f>
        <v>文安恒德，航天宏达，沧州智凯，成卓，鑫昌</v>
      </c>
      <c r="O2" s="8">
        <v>1</v>
      </c>
      <c r="P2" s="8">
        <f>VLOOKUP(C2,[1]外购件开发申请单!$C$8:$Q$148,15,0)</f>
        <v>0</v>
      </c>
      <c r="Q2" s="8" t="s">
        <v>29</v>
      </c>
      <c r="R2" s="8" t="s">
        <v>30</v>
      </c>
      <c r="S2" s="51" t="s">
        <v>31</v>
      </c>
      <c r="T2" s="51"/>
      <c r="U2" s="51"/>
      <c r="V2" s="51"/>
      <c r="W2" s="51"/>
      <c r="X2" s="51"/>
    </row>
    <row r="3" spans="1:24" s="2" customFormat="1" ht="33.9" customHeight="1" x14ac:dyDescent="0.25">
      <c r="A3" s="8"/>
      <c r="B3" s="9"/>
      <c r="C3" s="9" t="s">
        <v>32</v>
      </c>
      <c r="D3" s="10" t="s">
        <v>33</v>
      </c>
      <c r="E3" s="8"/>
      <c r="F3" s="11" t="s">
        <v>23</v>
      </c>
      <c r="G3" s="12"/>
      <c r="H3" s="13"/>
      <c r="I3" s="36" t="s">
        <v>34</v>
      </c>
      <c r="J3" s="37"/>
      <c r="K3" s="38" t="s">
        <v>27</v>
      </c>
      <c r="L3" s="39" t="s">
        <v>28</v>
      </c>
      <c r="M3" s="39" t="s">
        <v>35</v>
      </c>
      <c r="N3" s="39"/>
      <c r="O3" s="8">
        <v>1</v>
      </c>
      <c r="P3" s="8"/>
      <c r="Q3" s="8"/>
      <c r="R3" s="8"/>
      <c r="S3" s="51" t="s">
        <v>36</v>
      </c>
      <c r="T3" s="51"/>
      <c r="U3" s="51"/>
      <c r="V3" s="51" t="s">
        <v>37</v>
      </c>
      <c r="W3" s="51">
        <v>165000</v>
      </c>
      <c r="X3" s="51"/>
    </row>
    <row r="4" spans="1:24" s="2" customFormat="1" ht="33.9" customHeight="1" x14ac:dyDescent="0.25">
      <c r="A4" s="8"/>
      <c r="B4" s="9"/>
      <c r="C4" s="9" t="s">
        <v>38</v>
      </c>
      <c r="D4" s="10" t="s">
        <v>39</v>
      </c>
      <c r="E4" s="8"/>
      <c r="F4" s="11" t="s">
        <v>23</v>
      </c>
      <c r="G4" s="12"/>
      <c r="H4" s="13"/>
      <c r="I4" s="36" t="s">
        <v>40</v>
      </c>
      <c r="J4" s="37"/>
      <c r="K4" s="38" t="s">
        <v>27</v>
      </c>
      <c r="L4" s="39" t="s">
        <v>28</v>
      </c>
      <c r="M4" s="39" t="s">
        <v>35</v>
      </c>
      <c r="N4" s="39"/>
      <c r="O4" s="8">
        <v>1</v>
      </c>
      <c r="P4" s="8"/>
      <c r="Q4" s="8"/>
      <c r="R4" s="8"/>
      <c r="S4" s="51" t="s">
        <v>36</v>
      </c>
      <c r="T4" s="51"/>
      <c r="U4" s="51"/>
      <c r="V4" s="51" t="s">
        <v>37</v>
      </c>
      <c r="W4" s="51">
        <v>85000</v>
      </c>
      <c r="X4" s="51"/>
    </row>
    <row r="5" spans="1:24" s="2" customFormat="1" ht="33.9" customHeight="1" x14ac:dyDescent="0.25">
      <c r="A5" s="8">
        <v>2</v>
      </c>
      <c r="B5" s="9" t="s">
        <v>41</v>
      </c>
      <c r="C5" s="9" t="s">
        <v>41</v>
      </c>
      <c r="D5" s="12" t="s">
        <v>42</v>
      </c>
      <c r="E5" s="8" t="s">
        <v>43</v>
      </c>
      <c r="F5" s="11" t="s">
        <v>23</v>
      </c>
      <c r="G5" s="12"/>
      <c r="H5" s="13" t="s">
        <v>24</v>
      </c>
      <c r="I5" s="36" t="s">
        <v>25</v>
      </c>
      <c r="J5" s="37"/>
      <c r="K5" s="37" t="s">
        <v>27</v>
      </c>
      <c r="L5" s="39" t="s">
        <v>44</v>
      </c>
      <c r="M5" s="39" t="str">
        <f>VLOOKUP(C5,[1]外购件开发申请单!$C$8:$L$148,10,0)</f>
        <v>刘志富</v>
      </c>
      <c r="N5" s="39" t="str">
        <f>VLOOKUP(C5,[1]外购件开发申请单!$C$8:$M$148,11,0)</f>
        <v>文安恒德，航天宏达，沧州智凯，成卓，鑫昌</v>
      </c>
      <c r="O5" s="8">
        <v>1</v>
      </c>
      <c r="P5" s="8">
        <f>VLOOKUP(C5,[1]外购件开发申请单!$C$8:$Q$148,15,0)</f>
        <v>0</v>
      </c>
      <c r="Q5" s="8" t="s">
        <v>29</v>
      </c>
      <c r="R5" s="8" t="s">
        <v>30</v>
      </c>
      <c r="S5" s="51" t="s">
        <v>31</v>
      </c>
      <c r="T5" s="51"/>
      <c r="U5" s="51"/>
      <c r="V5" s="51"/>
      <c r="W5" s="51"/>
      <c r="X5" s="51"/>
    </row>
    <row r="6" spans="1:24" s="2" customFormat="1" ht="33.9" customHeight="1" x14ac:dyDescent="0.25">
      <c r="A6" s="8"/>
      <c r="B6" s="9"/>
      <c r="C6" s="9" t="s">
        <v>45</v>
      </c>
      <c r="D6" s="12" t="s">
        <v>46</v>
      </c>
      <c r="E6" s="8"/>
      <c r="F6" s="11" t="s">
        <v>23</v>
      </c>
      <c r="G6" s="12"/>
      <c r="H6" s="13"/>
      <c r="I6" s="36" t="s">
        <v>47</v>
      </c>
      <c r="J6" s="37"/>
      <c r="K6" s="37" t="s">
        <v>27</v>
      </c>
      <c r="L6" s="39" t="s">
        <v>44</v>
      </c>
      <c r="M6" s="39" t="s">
        <v>35</v>
      </c>
      <c r="N6" s="39"/>
      <c r="O6" s="8">
        <v>1</v>
      </c>
      <c r="P6" s="8"/>
      <c r="Q6" s="8"/>
      <c r="R6" s="8"/>
      <c r="S6" s="51" t="s">
        <v>36</v>
      </c>
      <c r="T6" s="51" t="s">
        <v>48</v>
      </c>
      <c r="U6" s="51">
        <f>26000/1.03</f>
        <v>25242.718446601943</v>
      </c>
      <c r="V6" s="51" t="s">
        <v>37</v>
      </c>
      <c r="W6" s="51">
        <v>65000</v>
      </c>
      <c r="X6" s="51"/>
    </row>
    <row r="7" spans="1:24" s="2" customFormat="1" ht="33.9" customHeight="1" x14ac:dyDescent="0.25">
      <c r="A7" s="8">
        <v>3</v>
      </c>
      <c r="B7" s="9" t="s">
        <v>49</v>
      </c>
      <c r="C7" s="9" t="s">
        <v>49</v>
      </c>
      <c r="D7" s="12" t="s">
        <v>50</v>
      </c>
      <c r="E7" s="8" t="s">
        <v>43</v>
      </c>
      <c r="F7" s="11" t="s">
        <v>23</v>
      </c>
      <c r="G7" s="12"/>
      <c r="H7" s="13" t="s">
        <v>24</v>
      </c>
      <c r="I7" s="36" t="s">
        <v>25</v>
      </c>
      <c r="J7" s="37"/>
      <c r="K7" s="37" t="s">
        <v>27</v>
      </c>
      <c r="L7" s="39" t="s">
        <v>44</v>
      </c>
      <c r="M7" s="39" t="str">
        <f>VLOOKUP(C7,[1]外购件开发申请单!$C$8:$L$148,10,0)</f>
        <v>刘志富</v>
      </c>
      <c r="N7" s="39" t="str">
        <f>VLOOKUP(C7,[1]外购件开发申请单!$C$8:$M$148,11,0)</f>
        <v>文安恒德，航天宏达，沧州智凯，成卓，鑫昌</v>
      </c>
      <c r="O7" s="8">
        <v>1</v>
      </c>
      <c r="P7" s="8">
        <f>VLOOKUP(C7,[1]外购件开发申请单!$C$8:$Q$148,15,0)</f>
        <v>0</v>
      </c>
      <c r="Q7" s="8" t="s">
        <v>29</v>
      </c>
      <c r="R7" s="8" t="s">
        <v>30</v>
      </c>
      <c r="S7" s="51" t="s">
        <v>51</v>
      </c>
      <c r="T7" s="51"/>
      <c r="U7" s="51"/>
      <c r="V7" s="51"/>
      <c r="W7" s="51"/>
      <c r="X7" s="51"/>
    </row>
    <row r="8" spans="1:24" s="2" customFormat="1" ht="33.9" customHeight="1" x14ac:dyDescent="0.25">
      <c r="A8" s="8"/>
      <c r="B8" s="9"/>
      <c r="C8" s="9" t="s">
        <v>52</v>
      </c>
      <c r="D8" s="12" t="s">
        <v>53</v>
      </c>
      <c r="E8" s="8"/>
      <c r="F8" s="11"/>
      <c r="G8" s="12"/>
      <c r="H8" s="13"/>
      <c r="I8" s="36" t="s">
        <v>47</v>
      </c>
      <c r="J8" s="37"/>
      <c r="K8" s="37" t="s">
        <v>27</v>
      </c>
      <c r="L8" s="39" t="s">
        <v>44</v>
      </c>
      <c r="M8" s="39" t="s">
        <v>35</v>
      </c>
      <c r="N8" s="39"/>
      <c r="O8" s="8">
        <v>1</v>
      </c>
      <c r="P8" s="8"/>
      <c r="Q8" s="8"/>
      <c r="R8" s="8"/>
      <c r="S8" s="51"/>
      <c r="T8" s="51" t="s">
        <v>48</v>
      </c>
      <c r="U8" s="51">
        <f>18000/1.03</f>
        <v>17475.728155339806</v>
      </c>
      <c r="V8" s="51" t="s">
        <v>37</v>
      </c>
      <c r="W8" s="51">
        <v>50000</v>
      </c>
      <c r="X8" s="51"/>
    </row>
    <row r="9" spans="1:24" s="2" customFormat="1" ht="33.9" customHeight="1" x14ac:dyDescent="0.25">
      <c r="A9" s="8">
        <v>4</v>
      </c>
      <c r="B9" s="9" t="s">
        <v>54</v>
      </c>
      <c r="C9" s="9" t="s">
        <v>54</v>
      </c>
      <c r="D9" s="12" t="s">
        <v>55</v>
      </c>
      <c r="E9" s="8" t="s">
        <v>43</v>
      </c>
      <c r="F9" s="11" t="s">
        <v>23</v>
      </c>
      <c r="G9" s="12"/>
      <c r="H9" s="13" t="s">
        <v>24</v>
      </c>
      <c r="I9" s="36" t="s">
        <v>25</v>
      </c>
      <c r="J9" s="37"/>
      <c r="K9" s="37" t="s">
        <v>27</v>
      </c>
      <c r="L9" s="39" t="s">
        <v>44</v>
      </c>
      <c r="M9" s="39" t="str">
        <f>VLOOKUP(C9,[1]外购件开发申请单!$C$8:$L$148,10,0)</f>
        <v>刘志富</v>
      </c>
      <c r="N9" s="39" t="str">
        <f>VLOOKUP(C9,[1]外购件开发申请单!$C$8:$M$148,11,0)</f>
        <v>文安恒德，航天宏达，沧州智凯，成卓，鑫昌</v>
      </c>
      <c r="O9" s="8">
        <v>1</v>
      </c>
      <c r="P9" s="8">
        <f>VLOOKUP(C9,[1]外购件开发申请单!$C$8:$Q$148,15,0)</f>
        <v>0</v>
      </c>
      <c r="Q9" s="8" t="s">
        <v>29</v>
      </c>
      <c r="R9" s="8" t="s">
        <v>30</v>
      </c>
      <c r="S9" s="51" t="s">
        <v>51</v>
      </c>
      <c r="T9" s="51"/>
      <c r="U9" s="51"/>
      <c r="V9" s="51"/>
      <c r="W9" s="51"/>
      <c r="X9" s="51"/>
    </row>
    <row r="10" spans="1:24" s="2" customFormat="1" ht="33.9" customHeight="1" x14ac:dyDescent="0.25">
      <c r="A10" s="8"/>
      <c r="B10" s="9"/>
      <c r="C10" s="9" t="s">
        <v>56</v>
      </c>
      <c r="D10" s="12" t="s">
        <v>57</v>
      </c>
      <c r="E10" s="8"/>
      <c r="F10" s="11" t="s">
        <v>23</v>
      </c>
      <c r="G10" s="12"/>
      <c r="H10" s="13"/>
      <c r="I10" s="36"/>
      <c r="J10" s="37"/>
      <c r="K10" s="37" t="s">
        <v>27</v>
      </c>
      <c r="L10" s="39" t="s">
        <v>44</v>
      </c>
      <c r="M10" s="39" t="s">
        <v>35</v>
      </c>
      <c r="N10" s="39"/>
      <c r="O10" s="8">
        <v>1</v>
      </c>
      <c r="P10" s="8"/>
      <c r="Q10" s="8"/>
      <c r="R10" s="8"/>
      <c r="S10" s="51"/>
      <c r="T10" s="51" t="s">
        <v>48</v>
      </c>
      <c r="U10" s="51">
        <v>17475.728155339799</v>
      </c>
      <c r="V10" s="51" t="s">
        <v>37</v>
      </c>
      <c r="W10" s="116">
        <v>6500</v>
      </c>
      <c r="X10" s="51"/>
    </row>
    <row r="11" spans="1:24" s="2" customFormat="1" ht="33.9" customHeight="1" x14ac:dyDescent="0.25">
      <c r="A11" s="8">
        <v>5</v>
      </c>
      <c r="B11" s="9" t="s">
        <v>58</v>
      </c>
      <c r="C11" s="9" t="s">
        <v>58</v>
      </c>
      <c r="D11" s="12" t="s">
        <v>59</v>
      </c>
      <c r="E11" s="8" t="s">
        <v>43</v>
      </c>
      <c r="F11" s="11" t="s">
        <v>23</v>
      </c>
      <c r="G11" s="12"/>
      <c r="H11" s="13" t="s">
        <v>24</v>
      </c>
      <c r="I11" s="36" t="s">
        <v>25</v>
      </c>
      <c r="J11" s="37"/>
      <c r="K11" s="37" t="s">
        <v>27</v>
      </c>
      <c r="L11" s="39" t="s">
        <v>44</v>
      </c>
      <c r="M11" s="39" t="str">
        <f>VLOOKUP(C11,[1]外购件开发申请单!$C$8:$L$148,10,0)</f>
        <v>刘志富</v>
      </c>
      <c r="N11" s="39" t="str">
        <f>VLOOKUP(C11,[1]外购件开发申请单!$C$8:$M$148,11,0)</f>
        <v>文安恒德，航天宏达，沧州智凯，成卓，鑫昌</v>
      </c>
      <c r="O11" s="8">
        <v>1</v>
      </c>
      <c r="P11" s="8">
        <f>VLOOKUP(C11,[1]外购件开发申请单!$C$8:$Q$148,15,0)</f>
        <v>0</v>
      </c>
      <c r="Q11" s="8" t="s">
        <v>29</v>
      </c>
      <c r="R11" s="8" t="s">
        <v>30</v>
      </c>
      <c r="S11" s="51" t="s">
        <v>51</v>
      </c>
      <c r="T11" s="51"/>
      <c r="U11" s="51"/>
      <c r="V11" s="51"/>
      <c r="W11" s="117"/>
      <c r="X11" s="51"/>
    </row>
    <row r="12" spans="1:24" s="2" customFormat="1" ht="33.9" customHeight="1" x14ac:dyDescent="0.25">
      <c r="A12" s="8"/>
      <c r="B12" s="9"/>
      <c r="C12" s="9" t="s">
        <v>60</v>
      </c>
      <c r="D12" s="12" t="s">
        <v>61</v>
      </c>
      <c r="E12" s="9" t="s">
        <v>27</v>
      </c>
      <c r="F12" s="11" t="s">
        <v>23</v>
      </c>
      <c r="G12" s="14"/>
      <c r="H12" s="15"/>
      <c r="I12" s="36"/>
      <c r="J12" s="37"/>
      <c r="K12" s="37" t="s">
        <v>27</v>
      </c>
      <c r="L12" s="39" t="s">
        <v>44</v>
      </c>
      <c r="M12" s="39" t="s">
        <v>35</v>
      </c>
      <c r="N12" s="39"/>
      <c r="O12" s="8"/>
      <c r="P12" s="8"/>
      <c r="Q12" s="8"/>
      <c r="R12" s="8"/>
      <c r="S12" s="51"/>
      <c r="T12" s="51" t="s">
        <v>48</v>
      </c>
      <c r="U12" s="51">
        <v>17475.728155339799</v>
      </c>
      <c r="V12" s="51" t="s">
        <v>37</v>
      </c>
      <c r="W12" s="117"/>
      <c r="X12" s="51"/>
    </row>
    <row r="13" spans="1:24" s="3" customFormat="1" ht="33.9" customHeight="1" x14ac:dyDescent="0.25">
      <c r="A13" s="16">
        <f t="shared" ref="A13:A15" si="0">ROW()-7</f>
        <v>6</v>
      </c>
      <c r="B13" s="17" t="s">
        <v>62</v>
      </c>
      <c r="C13" s="17" t="s">
        <v>62</v>
      </c>
      <c r="D13" s="18" t="s">
        <v>63</v>
      </c>
      <c r="E13" s="16"/>
      <c r="F13" s="19" t="s">
        <v>23</v>
      </c>
      <c r="G13" s="18"/>
      <c r="H13" s="20" t="s">
        <v>64</v>
      </c>
      <c r="I13" s="40" t="s">
        <v>65</v>
      </c>
      <c r="J13" s="38"/>
      <c r="K13" s="38" t="s">
        <v>27</v>
      </c>
      <c r="L13" s="41" t="s">
        <v>44</v>
      </c>
      <c r="M13" s="41" t="str">
        <f>VLOOKUP(C13,[1]外购件开发申请单!$C$8:$L$148,10,0)</f>
        <v>刘志富</v>
      </c>
      <c r="N13" s="41" t="str">
        <f>VLOOKUP(C13,[1]外购件开发申请单!$C$8:$M$148,11,0)</f>
        <v>文安恒德，航天宏达，沧州智凯，成卓，鑫昌</v>
      </c>
      <c r="O13" s="16">
        <v>2</v>
      </c>
      <c r="P13" s="16">
        <f>VLOOKUP(C13,[1]外购件开发申请单!$C$8:$Q$148,15,0)</f>
        <v>0</v>
      </c>
      <c r="Q13" s="16" t="s">
        <v>29</v>
      </c>
      <c r="R13" s="16" t="s">
        <v>30</v>
      </c>
      <c r="S13" s="52"/>
      <c r="T13" s="51" t="s">
        <v>48</v>
      </c>
      <c r="U13" s="52">
        <f>5000/1.3</f>
        <v>3846.1538461538462</v>
      </c>
      <c r="V13" s="51" t="s">
        <v>37</v>
      </c>
      <c r="W13" s="52">
        <v>15000</v>
      </c>
      <c r="X13" s="52"/>
    </row>
    <row r="14" spans="1:24" s="2" customFormat="1" ht="33.9" customHeight="1" x14ac:dyDescent="0.25">
      <c r="A14" s="8">
        <f t="shared" si="0"/>
        <v>7</v>
      </c>
      <c r="B14" s="9" t="s">
        <v>66</v>
      </c>
      <c r="C14" s="9" t="s">
        <v>66</v>
      </c>
      <c r="D14" s="12" t="s">
        <v>67</v>
      </c>
      <c r="E14" s="8"/>
      <c r="F14" s="11" t="s">
        <v>23</v>
      </c>
      <c r="G14" s="12"/>
      <c r="H14" s="13" t="s">
        <v>64</v>
      </c>
      <c r="I14" s="42" t="s">
        <v>68</v>
      </c>
      <c r="J14" s="37"/>
      <c r="K14" s="37" t="s">
        <v>27</v>
      </c>
      <c r="L14" s="39" t="s">
        <v>44</v>
      </c>
      <c r="M14" s="39" t="str">
        <f>VLOOKUP(C14,[1]外购件开发申请单!$C$8:$L$148,10,0)</f>
        <v>刘志富</v>
      </c>
      <c r="N14" s="39" t="str">
        <f>VLOOKUP(C14,[1]外购件开发申请单!$C$8:$M$148,11,0)</f>
        <v>沧州智凯/泊头捷润</v>
      </c>
      <c r="O14" s="8">
        <v>1</v>
      </c>
      <c r="P14" s="8">
        <f>VLOOKUP(C14,[1]外购件开发申请单!$C$8:$Q$148,15,0)</f>
        <v>0</v>
      </c>
      <c r="Q14" s="8" t="s">
        <v>29</v>
      </c>
      <c r="R14" s="8" t="s">
        <v>30</v>
      </c>
      <c r="S14" s="51"/>
      <c r="T14" s="51" t="s">
        <v>48</v>
      </c>
      <c r="U14" s="51">
        <f>12000/1.03</f>
        <v>11650.485436893203</v>
      </c>
      <c r="V14" s="51" t="s">
        <v>37</v>
      </c>
      <c r="W14" s="51">
        <v>50000</v>
      </c>
      <c r="X14" s="51"/>
    </row>
    <row r="15" spans="1:24" s="2" customFormat="1" ht="33.9" customHeight="1" x14ac:dyDescent="0.25">
      <c r="A15" s="8">
        <f t="shared" si="0"/>
        <v>8</v>
      </c>
      <c r="B15" s="9" t="s">
        <v>69</v>
      </c>
      <c r="C15" s="9" t="s">
        <v>69</v>
      </c>
      <c r="D15" s="12" t="s">
        <v>70</v>
      </c>
      <c r="E15" s="21" t="s">
        <v>71</v>
      </c>
      <c r="F15" s="11" t="s">
        <v>23</v>
      </c>
      <c r="G15" s="12"/>
      <c r="H15" s="13" t="s">
        <v>24</v>
      </c>
      <c r="I15" s="43" t="s">
        <v>25</v>
      </c>
      <c r="J15" s="37" t="s">
        <v>26</v>
      </c>
      <c r="K15" s="37" t="s">
        <v>27</v>
      </c>
      <c r="L15" s="39" t="s">
        <v>44</v>
      </c>
      <c r="M15" s="39" t="str">
        <f>VLOOKUP(C15,[1]外购件开发申请单!$C$8:$L$148,10,0)</f>
        <v>刘志富</v>
      </c>
      <c r="N15" s="39" t="str">
        <f>VLOOKUP(C15,[1]外购件开发申请单!$C$8:$M$148,11,0)</f>
        <v>文安恒德，航天宏达，沧州智凯，成卓，鑫昌</v>
      </c>
      <c r="O15" s="8">
        <v>1</v>
      </c>
      <c r="P15" s="8">
        <f>VLOOKUP(C15,[1]外购件开发申请单!$C$8:$Q$148,15,0)</f>
        <v>0</v>
      </c>
      <c r="Q15" s="8" t="s">
        <v>29</v>
      </c>
      <c r="R15" s="8" t="s">
        <v>30</v>
      </c>
      <c r="S15" s="51"/>
      <c r="T15" s="51"/>
      <c r="U15" s="51"/>
      <c r="V15" s="51"/>
      <c r="W15" s="51"/>
      <c r="X15" s="51"/>
    </row>
    <row r="16" spans="1:24" s="2" customFormat="1" ht="33.9" customHeight="1" x14ac:dyDescent="0.25">
      <c r="A16" s="8"/>
      <c r="B16" s="9"/>
      <c r="C16" s="9" t="s">
        <v>72</v>
      </c>
      <c r="D16" s="12" t="s">
        <v>73</v>
      </c>
      <c r="E16" s="21"/>
      <c r="F16" s="11" t="s">
        <v>23</v>
      </c>
      <c r="G16" s="12"/>
      <c r="H16" s="13" t="s">
        <v>64</v>
      </c>
      <c r="I16" s="43" t="s">
        <v>68</v>
      </c>
      <c r="J16" s="37"/>
      <c r="K16" s="37" t="s">
        <v>27</v>
      </c>
      <c r="L16" s="39" t="s">
        <v>44</v>
      </c>
      <c r="M16" s="39" t="s">
        <v>35</v>
      </c>
      <c r="N16" s="39"/>
      <c r="O16" s="8">
        <v>1</v>
      </c>
      <c r="P16" s="8"/>
      <c r="Q16" s="8"/>
      <c r="R16" s="8"/>
      <c r="S16" s="51"/>
      <c r="T16" s="51" t="s">
        <v>48</v>
      </c>
      <c r="U16" s="51">
        <v>59223.300970873803</v>
      </c>
      <c r="V16" s="51" t="s">
        <v>37</v>
      </c>
      <c r="W16" s="51">
        <v>230000</v>
      </c>
      <c r="X16" s="51"/>
    </row>
    <row r="17" spans="1:24" s="2" customFormat="1" ht="33.9" customHeight="1" x14ac:dyDescent="0.25">
      <c r="A17" s="8">
        <v>9</v>
      </c>
      <c r="B17" s="22" t="s">
        <v>74</v>
      </c>
      <c r="C17" s="22" t="s">
        <v>74</v>
      </c>
      <c r="D17" s="12" t="s">
        <v>75</v>
      </c>
      <c r="E17" s="8"/>
      <c r="F17" s="11" t="s">
        <v>23</v>
      </c>
      <c r="G17" s="12"/>
      <c r="H17" s="13" t="s">
        <v>24</v>
      </c>
      <c r="I17" s="43" t="s">
        <v>25</v>
      </c>
      <c r="J17" s="37"/>
      <c r="K17" s="37" t="s">
        <v>27</v>
      </c>
      <c r="L17" s="39" t="s">
        <v>44</v>
      </c>
      <c r="M17" s="39" t="str">
        <f>VLOOKUP(C17,[1]外购件开发申请单!$C$8:$L$148,10,0)</f>
        <v>刘志富</v>
      </c>
      <c r="N17" s="39" t="str">
        <f>VLOOKUP(C17,[1]外购件开发申请单!$C$8:$M$148,11,0)</f>
        <v>文安恒德，航天宏达，沧州智凯，成卓，鑫昌</v>
      </c>
      <c r="O17" s="8">
        <v>2</v>
      </c>
      <c r="P17" s="8">
        <f>VLOOKUP(C17,[1]外购件开发申请单!$C$8:$Q$148,15,0)</f>
        <v>0</v>
      </c>
      <c r="Q17" s="8" t="s">
        <v>29</v>
      </c>
      <c r="R17" s="8" t="s">
        <v>30</v>
      </c>
      <c r="S17" s="51"/>
      <c r="T17" s="51"/>
      <c r="U17" s="51"/>
      <c r="V17" s="51"/>
      <c r="W17" s="51"/>
      <c r="X17" s="51"/>
    </row>
    <row r="18" spans="1:24" s="2" customFormat="1" ht="33.9" customHeight="1" x14ac:dyDescent="0.25">
      <c r="A18" s="8"/>
      <c r="B18" s="22"/>
      <c r="C18" s="22" t="s">
        <v>76</v>
      </c>
      <c r="D18" s="12" t="s">
        <v>77</v>
      </c>
      <c r="E18" s="8"/>
      <c r="F18" s="11" t="s">
        <v>23</v>
      </c>
      <c r="G18" s="12"/>
      <c r="H18" s="13" t="s">
        <v>64</v>
      </c>
      <c r="I18" s="43" t="s">
        <v>47</v>
      </c>
      <c r="J18" s="37"/>
      <c r="K18" s="37" t="s">
        <v>27</v>
      </c>
      <c r="L18" s="39" t="s">
        <v>44</v>
      </c>
      <c r="M18" s="39" t="s">
        <v>35</v>
      </c>
      <c r="N18" s="39" t="s">
        <v>213</v>
      </c>
      <c r="O18" s="8">
        <v>2</v>
      </c>
      <c r="P18" s="8">
        <v>0</v>
      </c>
      <c r="Q18" s="8"/>
      <c r="R18" s="8"/>
      <c r="S18" s="51"/>
      <c r="T18" s="51" t="s">
        <v>48</v>
      </c>
      <c r="U18" s="51">
        <v>13592.2330097087</v>
      </c>
      <c r="V18" s="51" t="s">
        <v>37</v>
      </c>
      <c r="W18" s="51">
        <v>52000</v>
      </c>
      <c r="X18" s="51"/>
    </row>
    <row r="19" spans="1:24" s="2" customFormat="1" ht="33.9" customHeight="1" x14ac:dyDescent="0.25">
      <c r="A19" s="8">
        <v>10</v>
      </c>
      <c r="B19" s="22" t="s">
        <v>78</v>
      </c>
      <c r="C19" s="22" t="s">
        <v>78</v>
      </c>
      <c r="D19" s="12" t="s">
        <v>79</v>
      </c>
      <c r="E19" s="8"/>
      <c r="F19" s="11" t="s">
        <v>23</v>
      </c>
      <c r="G19" s="12"/>
      <c r="H19" s="13" t="s">
        <v>24</v>
      </c>
      <c r="I19" s="43" t="s">
        <v>25</v>
      </c>
      <c r="J19" s="37"/>
      <c r="K19" s="37" t="s">
        <v>27</v>
      </c>
      <c r="L19" s="39" t="s">
        <v>44</v>
      </c>
      <c r="M19" s="39" t="str">
        <f>VLOOKUP(C19,[1]外购件开发申请单!$C$8:$L$148,10,0)</f>
        <v>刘志富</v>
      </c>
      <c r="N19" s="39" t="str">
        <f>VLOOKUP(C19,[1]外购件开发申请单!$C$8:$M$148,11,0)</f>
        <v>文安恒德，航天宏达，沧州智凯，成卓，鑫昌</v>
      </c>
      <c r="O19" s="8">
        <v>1</v>
      </c>
      <c r="P19" s="8">
        <f>VLOOKUP(C19,[1]外购件开发申请单!$C$8:$Q$148,15,0)</f>
        <v>0</v>
      </c>
      <c r="Q19" s="8" t="s">
        <v>29</v>
      </c>
      <c r="R19" s="8" t="s">
        <v>30</v>
      </c>
      <c r="S19" s="51"/>
      <c r="T19" s="51"/>
      <c r="U19" s="51"/>
      <c r="V19" s="51"/>
      <c r="W19" s="51"/>
      <c r="X19" s="51"/>
    </row>
    <row r="20" spans="1:24" s="2" customFormat="1" ht="33.9" customHeight="1" x14ac:dyDescent="0.25">
      <c r="A20" s="8"/>
      <c r="B20" s="22"/>
      <c r="C20" s="22" t="s">
        <v>80</v>
      </c>
      <c r="D20" s="12" t="s">
        <v>81</v>
      </c>
      <c r="E20" s="8"/>
      <c r="F20" s="11" t="s">
        <v>23</v>
      </c>
      <c r="G20" s="12"/>
      <c r="H20" s="13" t="s">
        <v>64</v>
      </c>
      <c r="I20" s="43" t="s">
        <v>47</v>
      </c>
      <c r="J20" s="37"/>
      <c r="K20" s="37" t="s">
        <v>27</v>
      </c>
      <c r="L20" s="39" t="s">
        <v>44</v>
      </c>
      <c r="M20" s="39" t="s">
        <v>35</v>
      </c>
      <c r="N20" s="39" t="s">
        <v>213</v>
      </c>
      <c r="O20" s="8">
        <v>1</v>
      </c>
      <c r="P20" s="8"/>
      <c r="Q20" s="8"/>
      <c r="R20" s="8"/>
      <c r="S20" s="51"/>
      <c r="T20" s="51" t="s">
        <v>48</v>
      </c>
      <c r="U20" s="51">
        <f>14000/1.03</f>
        <v>13592.233009708738</v>
      </c>
      <c r="V20" s="51" t="s">
        <v>37</v>
      </c>
      <c r="W20" s="51">
        <v>52000</v>
      </c>
      <c r="X20" s="51"/>
    </row>
    <row r="21" spans="1:24" s="2" customFormat="1" ht="33.9" customHeight="1" x14ac:dyDescent="0.25">
      <c r="A21" s="8">
        <v>11</v>
      </c>
      <c r="B21" s="22" t="s">
        <v>82</v>
      </c>
      <c r="C21" s="22" t="s">
        <v>82</v>
      </c>
      <c r="D21" s="12" t="s">
        <v>83</v>
      </c>
      <c r="E21" s="8"/>
      <c r="F21" s="11" t="s">
        <v>23</v>
      </c>
      <c r="G21" s="12"/>
      <c r="H21" s="13" t="s">
        <v>24</v>
      </c>
      <c r="I21" s="43" t="s">
        <v>25</v>
      </c>
      <c r="J21" s="37"/>
      <c r="K21" s="37" t="s">
        <v>27</v>
      </c>
      <c r="L21" s="39" t="s">
        <v>44</v>
      </c>
      <c r="M21" s="39" t="str">
        <f>VLOOKUP(C21,[1]外购件开发申请单!$C$8:$L$148,10,0)</f>
        <v>刘志富</v>
      </c>
      <c r="N21" s="39" t="str">
        <f>VLOOKUP(C21,[1]外购件开发申请单!$C$8:$M$148,11,0)</f>
        <v>文安恒德，航天宏达，沧州智凯，成卓，鑫昌</v>
      </c>
      <c r="O21" s="8">
        <v>1</v>
      </c>
      <c r="P21" s="8">
        <f>VLOOKUP(C21,[1]外购件开发申请单!$C$8:$Q$148,15,0)</f>
        <v>0</v>
      </c>
      <c r="Q21" s="8" t="s">
        <v>29</v>
      </c>
      <c r="R21" s="8" t="s">
        <v>30</v>
      </c>
      <c r="S21" s="51"/>
      <c r="T21" s="51"/>
      <c r="U21" s="51"/>
      <c r="V21" s="51"/>
      <c r="W21" s="51"/>
      <c r="X21" s="51"/>
    </row>
    <row r="22" spans="1:24" s="2" customFormat="1" ht="33.9" customHeight="1" x14ac:dyDescent="0.25">
      <c r="A22" s="8"/>
      <c r="B22" s="22"/>
      <c r="C22" s="22" t="s">
        <v>84</v>
      </c>
      <c r="D22" s="12" t="s">
        <v>85</v>
      </c>
      <c r="E22" s="8"/>
      <c r="F22" s="11" t="s">
        <v>23</v>
      </c>
      <c r="G22" s="12"/>
      <c r="H22" s="13" t="s">
        <v>64</v>
      </c>
      <c r="I22" s="43" t="s">
        <v>47</v>
      </c>
      <c r="J22" s="37"/>
      <c r="K22" s="37" t="s">
        <v>27</v>
      </c>
      <c r="L22" s="39" t="s">
        <v>44</v>
      </c>
      <c r="M22" s="39" t="s">
        <v>35</v>
      </c>
      <c r="N22" s="39" t="s">
        <v>213</v>
      </c>
      <c r="O22" s="8">
        <v>1</v>
      </c>
      <c r="P22" s="8">
        <v>0</v>
      </c>
      <c r="Q22" s="8"/>
      <c r="R22" s="8"/>
      <c r="S22" s="51"/>
      <c r="T22" s="51" t="s">
        <v>48</v>
      </c>
      <c r="U22" s="51">
        <f>18000/1.03</f>
        <v>17475.728155339806</v>
      </c>
      <c r="V22" s="51" t="s">
        <v>37</v>
      </c>
      <c r="W22" s="51">
        <v>50000</v>
      </c>
      <c r="X22" s="51"/>
    </row>
    <row r="23" spans="1:24" s="2" customFormat="1" ht="33.9" customHeight="1" x14ac:dyDescent="0.25">
      <c r="A23" s="8">
        <v>12</v>
      </c>
      <c r="B23" s="22" t="s">
        <v>86</v>
      </c>
      <c r="C23" s="22" t="s">
        <v>86</v>
      </c>
      <c r="D23" s="12" t="s">
        <v>87</v>
      </c>
      <c r="E23" s="8"/>
      <c r="F23" s="11" t="s">
        <v>23</v>
      </c>
      <c r="G23" s="12"/>
      <c r="H23" s="13" t="s">
        <v>64</v>
      </c>
      <c r="I23" s="42" t="s">
        <v>47</v>
      </c>
      <c r="J23" s="37"/>
      <c r="K23" s="37" t="s">
        <v>27</v>
      </c>
      <c r="L23" s="39" t="s">
        <v>44</v>
      </c>
      <c r="M23" s="39" t="str">
        <f>VLOOKUP(C23,[1]外购件开发申请单!$C$8:$L$148,10,0)</f>
        <v>刘志富</v>
      </c>
      <c r="N23" s="39" t="str">
        <f>VLOOKUP(C23,[1]外购件开发申请单!$C$8:$M$148,11,0)</f>
        <v>文安恒德，航天宏达，沧州智凯，成卓，鑫昌</v>
      </c>
      <c r="O23" s="8">
        <v>1</v>
      </c>
      <c r="P23" s="8">
        <f>VLOOKUP(C23,[1]外购件开发申请单!$C$8:$Q$148,15,0)</f>
        <v>0</v>
      </c>
      <c r="Q23" s="8" t="s">
        <v>29</v>
      </c>
      <c r="R23" s="8" t="s">
        <v>30</v>
      </c>
      <c r="S23" s="51"/>
      <c r="T23" s="51" t="s">
        <v>48</v>
      </c>
      <c r="U23" s="51">
        <f>25500/1.03</f>
        <v>24757.281553398057</v>
      </c>
      <c r="V23" s="51" t="s">
        <v>37</v>
      </c>
      <c r="W23" s="51">
        <v>210000</v>
      </c>
      <c r="X23" s="51"/>
    </row>
    <row r="24" spans="1:24" s="2" customFormat="1" ht="33.9" customHeight="1" x14ac:dyDescent="0.25">
      <c r="A24" s="8">
        <v>13</v>
      </c>
      <c r="B24" s="22" t="s">
        <v>88</v>
      </c>
      <c r="C24" s="22" t="s">
        <v>88</v>
      </c>
      <c r="D24" s="12" t="s">
        <v>89</v>
      </c>
      <c r="E24" s="8"/>
      <c r="F24" s="11" t="s">
        <v>23</v>
      </c>
      <c r="G24" s="12"/>
      <c r="H24" s="13" t="s">
        <v>24</v>
      </c>
      <c r="I24" s="42" t="s">
        <v>25</v>
      </c>
      <c r="J24" s="37"/>
      <c r="K24" s="37" t="s">
        <v>27</v>
      </c>
      <c r="L24" s="39" t="s">
        <v>44</v>
      </c>
      <c r="M24" s="39" t="str">
        <f>VLOOKUP(C24,[1]外购件开发申请单!$C$8:$L$148,10,0)</f>
        <v>刘志富</v>
      </c>
      <c r="N24" s="39" t="str">
        <f>VLOOKUP(C24,[1]外购件开发申请单!$C$8:$M$148,11,0)</f>
        <v>文安恒德，航天宏达，沧州智凯，成卓，鑫昌</v>
      </c>
      <c r="O24" s="8">
        <v>1</v>
      </c>
      <c r="P24" s="8">
        <f>VLOOKUP(C24,[1]外购件开发申请单!$C$8:$Q$148,15,0)</f>
        <v>0</v>
      </c>
      <c r="Q24" s="8" t="s">
        <v>29</v>
      </c>
      <c r="R24" s="8" t="s">
        <v>30</v>
      </c>
      <c r="S24" s="51"/>
      <c r="T24" s="51"/>
      <c r="U24" s="51"/>
      <c r="V24" s="51"/>
      <c r="W24" s="51"/>
      <c r="X24" s="51"/>
    </row>
    <row r="25" spans="1:24" s="2" customFormat="1" ht="33.9" customHeight="1" x14ac:dyDescent="0.25">
      <c r="A25" s="8"/>
      <c r="B25" s="22"/>
      <c r="C25" s="22" t="s">
        <v>90</v>
      </c>
      <c r="D25" s="12" t="s">
        <v>91</v>
      </c>
      <c r="E25" s="8"/>
      <c r="F25" s="11" t="s">
        <v>23</v>
      </c>
      <c r="G25" s="12"/>
      <c r="H25" s="13" t="s">
        <v>64</v>
      </c>
      <c r="I25" s="42" t="s">
        <v>47</v>
      </c>
      <c r="J25" s="37"/>
      <c r="K25" s="37" t="s">
        <v>27</v>
      </c>
      <c r="L25" s="39" t="s">
        <v>44</v>
      </c>
      <c r="M25" s="39" t="s">
        <v>35</v>
      </c>
      <c r="N25" s="39" t="s">
        <v>213</v>
      </c>
      <c r="O25" s="8">
        <v>1</v>
      </c>
      <c r="P25" s="8"/>
      <c r="Q25" s="8"/>
      <c r="R25" s="8"/>
      <c r="S25" s="51"/>
      <c r="T25" s="51" t="s">
        <v>48</v>
      </c>
      <c r="U25" s="51">
        <f>19000/1.03</f>
        <v>18446.601941747573</v>
      </c>
      <c r="V25" s="51" t="s">
        <v>37</v>
      </c>
      <c r="W25" s="51">
        <v>50000</v>
      </c>
      <c r="X25" s="51"/>
    </row>
    <row r="26" spans="1:24" s="2" customFormat="1" ht="33.9" customHeight="1" x14ac:dyDescent="0.25">
      <c r="A26" s="8">
        <v>14</v>
      </c>
      <c r="B26" s="22" t="s">
        <v>92</v>
      </c>
      <c r="C26" s="22" t="s">
        <v>92</v>
      </c>
      <c r="D26" s="12" t="s">
        <v>93</v>
      </c>
      <c r="E26" s="8"/>
      <c r="F26" s="11" t="s">
        <v>23</v>
      </c>
      <c r="G26" s="12"/>
      <c r="H26" s="13" t="s">
        <v>24</v>
      </c>
      <c r="I26" s="42" t="s">
        <v>25</v>
      </c>
      <c r="J26" s="37"/>
      <c r="K26" s="37" t="s">
        <v>27</v>
      </c>
      <c r="L26" s="39" t="s">
        <v>44</v>
      </c>
      <c r="M26" s="39" t="str">
        <f>VLOOKUP(C26,[1]外购件开发申请单!$C$8:$L$148,10,0)</f>
        <v>刘志富</v>
      </c>
      <c r="N26" s="39" t="str">
        <f>VLOOKUP(C26,[1]外购件开发申请单!$C$8:$M$148,11,0)</f>
        <v>文安恒德，航天宏达，沧州智凯，成卓，鑫昌</v>
      </c>
      <c r="O26" s="8">
        <v>1</v>
      </c>
      <c r="P26" s="8">
        <f>VLOOKUP(C26,[1]外购件开发申请单!$C$8:$Q$148,15,0)</f>
        <v>0</v>
      </c>
      <c r="Q26" s="8" t="s">
        <v>29</v>
      </c>
      <c r="R26" s="8" t="s">
        <v>30</v>
      </c>
      <c r="S26" s="51"/>
      <c r="T26" s="51"/>
      <c r="U26" s="51"/>
      <c r="V26" s="51"/>
      <c r="W26" s="51"/>
      <c r="X26" s="51"/>
    </row>
    <row r="27" spans="1:24" s="2" customFormat="1" ht="33.9" customHeight="1" x14ac:dyDescent="0.25">
      <c r="A27" s="8"/>
      <c r="B27" s="22"/>
      <c r="C27" s="22" t="s">
        <v>94</v>
      </c>
      <c r="D27" s="12" t="s">
        <v>95</v>
      </c>
      <c r="E27" s="8"/>
      <c r="F27" s="11" t="s">
        <v>23</v>
      </c>
      <c r="G27" s="12"/>
      <c r="H27" s="13" t="s">
        <v>64</v>
      </c>
      <c r="I27" s="42" t="s">
        <v>47</v>
      </c>
      <c r="J27" s="37"/>
      <c r="K27" s="37" t="s">
        <v>27</v>
      </c>
      <c r="L27" s="39" t="s">
        <v>44</v>
      </c>
      <c r="M27" s="39" t="s">
        <v>35</v>
      </c>
      <c r="N27" s="39" t="s">
        <v>213</v>
      </c>
      <c r="O27" s="8">
        <v>1</v>
      </c>
      <c r="P27" s="8">
        <v>0</v>
      </c>
      <c r="Q27" s="8"/>
      <c r="R27" s="8"/>
      <c r="S27" s="51"/>
      <c r="T27" s="51" t="s">
        <v>48</v>
      </c>
      <c r="U27" s="51">
        <f>19000/1.03</f>
        <v>18446.601941747573</v>
      </c>
      <c r="V27" s="51" t="s">
        <v>37</v>
      </c>
      <c r="W27" s="51">
        <v>52000</v>
      </c>
      <c r="X27" s="51"/>
    </row>
    <row r="28" spans="1:24" s="2" customFormat="1" ht="33.9" customHeight="1" x14ac:dyDescent="0.25">
      <c r="A28" s="8">
        <v>15</v>
      </c>
      <c r="B28" s="9" t="s">
        <v>96</v>
      </c>
      <c r="C28" s="9" t="s">
        <v>96</v>
      </c>
      <c r="D28" s="12" t="s">
        <v>97</v>
      </c>
      <c r="E28" s="8"/>
      <c r="F28" s="11" t="s">
        <v>23</v>
      </c>
      <c r="G28" s="12"/>
      <c r="H28" s="13" t="s">
        <v>64</v>
      </c>
      <c r="I28" s="44" t="s">
        <v>98</v>
      </c>
      <c r="J28" s="37"/>
      <c r="K28" s="37" t="s">
        <v>27</v>
      </c>
      <c r="L28" s="39" t="s">
        <v>44</v>
      </c>
      <c r="M28" s="39" t="str">
        <f>VLOOKUP(C28,[1]外购件开发申请单!$C$8:$L$148,10,0)</f>
        <v>刘志富</v>
      </c>
      <c r="N28" s="39" t="str">
        <f>VLOOKUP(C28,[1]外购件开发申请单!$C$8:$M$148,11,0)</f>
        <v>文安恒德，航天宏达，沧州智凯，成卓，鑫昌</v>
      </c>
      <c r="O28" s="8">
        <v>1</v>
      </c>
      <c r="P28" s="8">
        <f>VLOOKUP(C28,[1]外购件开发申请单!$C$8:$Q$148,15,0)</f>
        <v>0</v>
      </c>
      <c r="Q28" s="8" t="s">
        <v>29</v>
      </c>
      <c r="R28" s="8" t="s">
        <v>99</v>
      </c>
      <c r="S28" s="51"/>
      <c r="T28" s="51" t="s">
        <v>48</v>
      </c>
      <c r="U28" s="51">
        <f>30500/1.03</f>
        <v>29611.650485436894</v>
      </c>
      <c r="V28" s="51" t="s">
        <v>37</v>
      </c>
      <c r="W28" s="51">
        <v>125000</v>
      </c>
      <c r="X28" s="51"/>
    </row>
    <row r="29" spans="1:24" s="2" customFormat="1" ht="33.9" customHeight="1" x14ac:dyDescent="0.25">
      <c r="A29" s="8">
        <v>16</v>
      </c>
      <c r="B29" s="22" t="s">
        <v>100</v>
      </c>
      <c r="C29" s="22" t="s">
        <v>100</v>
      </c>
      <c r="D29" s="12" t="s">
        <v>101</v>
      </c>
      <c r="E29" s="8"/>
      <c r="F29" s="11" t="s">
        <v>23</v>
      </c>
      <c r="G29" s="12"/>
      <c r="H29" s="13" t="s">
        <v>24</v>
      </c>
      <c r="I29" s="44" t="s">
        <v>25</v>
      </c>
      <c r="J29" s="37"/>
      <c r="K29" s="37" t="s">
        <v>27</v>
      </c>
      <c r="L29" s="39" t="s">
        <v>44</v>
      </c>
      <c r="M29" s="39" t="str">
        <f>VLOOKUP(C29,[1]外购件开发申请单!$C$8:$L$148,10,0)</f>
        <v>刘志富</v>
      </c>
      <c r="N29" s="39" t="str">
        <f>VLOOKUP(C29,[1]外购件开发申请单!$C$8:$M$148,11,0)</f>
        <v>文安恒德，航天宏达，沧州智凯，成卓，鑫昌</v>
      </c>
      <c r="O29" s="8">
        <v>1</v>
      </c>
      <c r="P29" s="8">
        <f>VLOOKUP(C29,[1]外购件开发申请单!$C$8:$Q$148,15,0)</f>
        <v>0</v>
      </c>
      <c r="Q29" s="8" t="s">
        <v>29</v>
      </c>
      <c r="R29" s="8" t="s">
        <v>99</v>
      </c>
      <c r="S29" s="51"/>
      <c r="T29" s="51"/>
      <c r="U29" s="51"/>
      <c r="V29" s="51"/>
      <c r="W29" s="51"/>
      <c r="X29" s="51"/>
    </row>
    <row r="30" spans="1:24" s="2" customFormat="1" ht="33.9" customHeight="1" x14ac:dyDescent="0.25">
      <c r="A30" s="8"/>
      <c r="B30" s="22"/>
      <c r="C30" s="22" t="s">
        <v>102</v>
      </c>
      <c r="D30" s="12" t="s">
        <v>103</v>
      </c>
      <c r="E30" s="8"/>
      <c r="F30" s="11" t="s">
        <v>23</v>
      </c>
      <c r="G30" s="12"/>
      <c r="H30" s="13" t="s">
        <v>64</v>
      </c>
      <c r="I30" s="44" t="s">
        <v>104</v>
      </c>
      <c r="J30" s="37"/>
      <c r="K30" s="37" t="s">
        <v>27</v>
      </c>
      <c r="L30" s="39" t="s">
        <v>44</v>
      </c>
      <c r="M30" s="39" t="s">
        <v>35</v>
      </c>
      <c r="N30" s="39" t="s">
        <v>213</v>
      </c>
      <c r="O30" s="8">
        <v>1</v>
      </c>
      <c r="P30" s="8">
        <v>0</v>
      </c>
      <c r="Q30" s="8" t="s">
        <v>29</v>
      </c>
      <c r="R30" s="8" t="s">
        <v>99</v>
      </c>
      <c r="S30" s="51"/>
      <c r="T30" s="51" t="s">
        <v>48</v>
      </c>
      <c r="U30" s="51">
        <f>4500/1.03</f>
        <v>4368.9320388349515</v>
      </c>
      <c r="V30" s="51" t="s">
        <v>37</v>
      </c>
      <c r="W30" s="51">
        <v>30000</v>
      </c>
      <c r="X30" s="51"/>
    </row>
    <row r="31" spans="1:24" s="3" customFormat="1" ht="33.9" customHeight="1" x14ac:dyDescent="0.25">
      <c r="A31" s="23">
        <v>17</v>
      </c>
      <c r="B31" s="24" t="s">
        <v>214</v>
      </c>
      <c r="C31" s="25" t="s">
        <v>214</v>
      </c>
      <c r="D31" s="26" t="s">
        <v>215</v>
      </c>
      <c r="E31" s="27"/>
      <c r="F31" s="28" t="s">
        <v>23</v>
      </c>
      <c r="G31" s="26"/>
      <c r="H31" s="29" t="s">
        <v>24</v>
      </c>
      <c r="I31" s="45" t="s">
        <v>25</v>
      </c>
      <c r="J31" s="46"/>
      <c r="K31" s="38" t="s">
        <v>27</v>
      </c>
      <c r="L31" s="47" t="s">
        <v>44</v>
      </c>
      <c r="M31" s="48" t="s">
        <v>210</v>
      </c>
      <c r="N31" s="41" t="s">
        <v>216</v>
      </c>
      <c r="O31" s="27">
        <v>1</v>
      </c>
      <c r="P31" s="16" t="e">
        <f>VLOOKUP(C31,[1]外购件开发申请单!$C$8:$Q$148,15,0)</f>
        <v>#N/A</v>
      </c>
      <c r="Q31" s="27" t="s">
        <v>29</v>
      </c>
      <c r="R31" s="27" t="s">
        <v>211</v>
      </c>
      <c r="S31" s="53" t="s">
        <v>217</v>
      </c>
      <c r="T31" s="52"/>
      <c r="U31" s="52"/>
      <c r="V31" s="52"/>
      <c r="W31" s="52"/>
      <c r="X31" s="52"/>
    </row>
    <row r="32" spans="1:24" s="3" customFormat="1" ht="33.9" customHeight="1" x14ac:dyDescent="0.25">
      <c r="A32" s="23"/>
      <c r="B32" s="24"/>
      <c r="C32" s="25" t="s">
        <v>175</v>
      </c>
      <c r="D32" s="26" t="s">
        <v>176</v>
      </c>
      <c r="E32" s="27"/>
      <c r="F32" s="28" t="s">
        <v>23</v>
      </c>
      <c r="G32" s="26"/>
      <c r="H32" s="29" t="s">
        <v>64</v>
      </c>
      <c r="I32" s="45" t="s">
        <v>68</v>
      </c>
      <c r="J32" s="46"/>
      <c r="K32" s="38" t="s">
        <v>27</v>
      </c>
      <c r="L32" s="47" t="s">
        <v>44</v>
      </c>
      <c r="M32" s="48" t="s">
        <v>210</v>
      </c>
      <c r="N32" s="41" t="s">
        <v>216</v>
      </c>
      <c r="O32" s="27">
        <v>1</v>
      </c>
      <c r="P32" s="16" t="e">
        <f>VLOOKUP(C32,[1]外购件开发申请单!$C$8:$Q$148,15,0)</f>
        <v>#N/A</v>
      </c>
      <c r="Q32" s="27" t="s">
        <v>29</v>
      </c>
      <c r="R32" s="27" t="s">
        <v>211</v>
      </c>
      <c r="S32" s="53"/>
      <c r="T32" s="52"/>
      <c r="U32" s="52"/>
      <c r="V32" s="52"/>
      <c r="W32" s="52"/>
      <c r="X32" s="52"/>
    </row>
    <row r="33" spans="1:24" s="3" customFormat="1" ht="33.9" customHeight="1" x14ac:dyDescent="0.25">
      <c r="A33" s="23">
        <v>18</v>
      </c>
      <c r="B33" s="24" t="s">
        <v>218</v>
      </c>
      <c r="C33" s="25" t="s">
        <v>218</v>
      </c>
      <c r="D33" s="26" t="s">
        <v>219</v>
      </c>
      <c r="E33" s="27"/>
      <c r="F33" s="28" t="s">
        <v>23</v>
      </c>
      <c r="G33" s="26"/>
      <c r="H33" s="29" t="s">
        <v>24</v>
      </c>
      <c r="I33" s="45" t="s">
        <v>25</v>
      </c>
      <c r="J33" s="46"/>
      <c r="K33" s="38" t="s">
        <v>27</v>
      </c>
      <c r="L33" s="47" t="s">
        <v>44</v>
      </c>
      <c r="M33" s="48" t="s">
        <v>210</v>
      </c>
      <c r="N33" s="41" t="s">
        <v>216</v>
      </c>
      <c r="O33" s="27">
        <v>1</v>
      </c>
      <c r="P33" s="16" t="e">
        <f>VLOOKUP(C33,[1]外购件开发申请单!$C$8:$Q$148,15,0)</f>
        <v>#N/A</v>
      </c>
      <c r="Q33" s="27" t="s">
        <v>29</v>
      </c>
      <c r="R33" s="27" t="s">
        <v>211</v>
      </c>
      <c r="S33" s="53" t="s">
        <v>217</v>
      </c>
      <c r="T33" s="52"/>
      <c r="U33" s="52"/>
      <c r="V33" s="52"/>
      <c r="W33" s="52"/>
      <c r="X33" s="52"/>
    </row>
    <row r="34" spans="1:24" s="3" customFormat="1" ht="33.9" customHeight="1" x14ac:dyDescent="0.25">
      <c r="A34" s="23"/>
      <c r="B34" s="24"/>
      <c r="C34" s="25" t="s">
        <v>141</v>
      </c>
      <c r="D34" s="26" t="s">
        <v>142</v>
      </c>
      <c r="E34" s="27" t="s">
        <v>220</v>
      </c>
      <c r="F34" s="28"/>
      <c r="G34" s="26"/>
      <c r="H34" s="29" t="s">
        <v>64</v>
      </c>
      <c r="I34" s="45" t="s">
        <v>98</v>
      </c>
      <c r="J34" s="46"/>
      <c r="K34" s="38" t="s">
        <v>27</v>
      </c>
      <c r="L34" s="47" t="s">
        <v>44</v>
      </c>
      <c r="M34" s="48" t="s">
        <v>210</v>
      </c>
      <c r="N34" s="41"/>
      <c r="O34" s="27"/>
      <c r="P34" s="16"/>
      <c r="Q34" s="27"/>
      <c r="R34" s="27" t="s">
        <v>211</v>
      </c>
      <c r="S34" s="53"/>
      <c r="T34" s="52"/>
      <c r="U34" s="52"/>
      <c r="V34" s="52"/>
      <c r="W34" s="52"/>
      <c r="X34" s="52"/>
    </row>
    <row r="35" spans="1:24" s="3" customFormat="1" ht="33.9" customHeight="1" x14ac:dyDescent="0.25">
      <c r="A35" s="23">
        <v>19</v>
      </c>
      <c r="B35" s="30" t="s">
        <v>221</v>
      </c>
      <c r="C35" s="31" t="s">
        <v>221</v>
      </c>
      <c r="D35" s="26" t="s">
        <v>219</v>
      </c>
      <c r="E35" s="27"/>
      <c r="F35" s="28" t="s">
        <v>23</v>
      </c>
      <c r="G35" s="26"/>
      <c r="H35" s="29" t="s">
        <v>24</v>
      </c>
      <c r="I35" s="45" t="s">
        <v>25</v>
      </c>
      <c r="J35" s="46"/>
      <c r="K35" s="38" t="s">
        <v>27</v>
      </c>
      <c r="L35" s="47" t="s">
        <v>44</v>
      </c>
      <c r="M35" s="48" t="s">
        <v>210</v>
      </c>
      <c r="N35" s="41" t="s">
        <v>216</v>
      </c>
      <c r="O35" s="27">
        <v>1</v>
      </c>
      <c r="P35" s="16" t="e">
        <f>VLOOKUP(C35,[1]外购件开发申请单!$C$8:$Q$148,15,0)</f>
        <v>#N/A</v>
      </c>
      <c r="Q35" s="27" t="s">
        <v>29</v>
      </c>
      <c r="R35" s="27" t="s">
        <v>211</v>
      </c>
      <c r="S35" s="52" t="s">
        <v>217</v>
      </c>
      <c r="T35" s="52"/>
      <c r="U35" s="52"/>
      <c r="V35" s="52"/>
      <c r="W35" s="52"/>
      <c r="X35" s="52"/>
    </row>
    <row r="36" spans="1:24" s="3" customFormat="1" ht="33.9" customHeight="1" x14ac:dyDescent="0.25">
      <c r="A36" s="23"/>
      <c r="B36" s="30"/>
      <c r="C36" s="31" t="s">
        <v>145</v>
      </c>
      <c r="D36" s="26" t="s">
        <v>142</v>
      </c>
      <c r="E36" s="27"/>
      <c r="F36" s="28" t="s">
        <v>23</v>
      </c>
      <c r="G36" s="26"/>
      <c r="H36" s="29" t="s">
        <v>64</v>
      </c>
      <c r="I36" s="45" t="s">
        <v>98</v>
      </c>
      <c r="J36" s="46"/>
      <c r="K36" s="38" t="s">
        <v>27</v>
      </c>
      <c r="L36" s="47" t="s">
        <v>44</v>
      </c>
      <c r="M36" s="48" t="s">
        <v>210</v>
      </c>
      <c r="N36" s="41"/>
      <c r="O36" s="27"/>
      <c r="P36" s="16"/>
      <c r="Q36" s="27"/>
      <c r="R36" s="27"/>
      <c r="S36" s="52"/>
      <c r="T36" s="52"/>
      <c r="U36" s="52"/>
      <c r="V36" s="52"/>
      <c r="W36" s="52"/>
      <c r="X36" s="52"/>
    </row>
    <row r="37" spans="1:24" s="3" customFormat="1" ht="33.9" customHeight="1" x14ac:dyDescent="0.25">
      <c r="A37" s="23">
        <v>20</v>
      </c>
      <c r="B37" s="30" t="s">
        <v>178</v>
      </c>
      <c r="C37" s="31" t="s">
        <v>178</v>
      </c>
      <c r="D37" s="26" t="s">
        <v>179</v>
      </c>
      <c r="E37" s="27"/>
      <c r="F37" s="28" t="s">
        <v>23</v>
      </c>
      <c r="G37" s="26"/>
      <c r="H37" s="29" t="s">
        <v>64</v>
      </c>
      <c r="I37" s="45" t="s">
        <v>180</v>
      </c>
      <c r="J37" s="46"/>
      <c r="K37" s="38" t="s">
        <v>27</v>
      </c>
      <c r="L37" s="47" t="s">
        <v>44</v>
      </c>
      <c r="M37" s="48" t="s">
        <v>210</v>
      </c>
      <c r="N37" s="41" t="s">
        <v>216</v>
      </c>
      <c r="O37" s="27">
        <v>1</v>
      </c>
      <c r="P37" s="16" t="e">
        <f>VLOOKUP(C37,[1]外购件开发申请单!$C$8:$Q$148,15,0)</f>
        <v>#N/A</v>
      </c>
      <c r="Q37" s="27" t="s">
        <v>29</v>
      </c>
      <c r="R37" s="27" t="s">
        <v>211</v>
      </c>
      <c r="S37" s="52" t="s">
        <v>217</v>
      </c>
      <c r="T37" s="52"/>
      <c r="U37" s="52"/>
      <c r="V37" s="52"/>
      <c r="W37" s="52"/>
      <c r="X37" s="52"/>
    </row>
    <row r="38" spans="1:24" s="3" customFormat="1" ht="33.9" customHeight="1" x14ac:dyDescent="0.25">
      <c r="A38" s="23">
        <v>21</v>
      </c>
      <c r="B38" s="30" t="s">
        <v>147</v>
      </c>
      <c r="C38" s="31" t="s">
        <v>147</v>
      </c>
      <c r="D38" s="26" t="s">
        <v>148</v>
      </c>
      <c r="E38" s="27"/>
      <c r="F38" s="28" t="s">
        <v>23</v>
      </c>
      <c r="G38" s="26"/>
      <c r="H38" s="29" t="s">
        <v>64</v>
      </c>
      <c r="I38" s="45" t="s">
        <v>68</v>
      </c>
      <c r="J38" s="46"/>
      <c r="K38" s="38" t="s">
        <v>27</v>
      </c>
      <c r="L38" s="47" t="s">
        <v>44</v>
      </c>
      <c r="M38" s="48" t="s">
        <v>210</v>
      </c>
      <c r="N38" s="41" t="s">
        <v>216</v>
      </c>
      <c r="O38" s="27">
        <v>1</v>
      </c>
      <c r="P38" s="16" t="e">
        <f>VLOOKUP(C38,[1]外购件开发申请单!$C$8:$Q$148,15,0)</f>
        <v>#N/A</v>
      </c>
      <c r="Q38" s="27" t="s">
        <v>29</v>
      </c>
      <c r="R38" s="27" t="s">
        <v>211</v>
      </c>
      <c r="S38" s="52" t="s">
        <v>217</v>
      </c>
      <c r="T38" s="52"/>
      <c r="U38" s="52"/>
      <c r="V38" s="52"/>
      <c r="W38" s="52"/>
      <c r="X38" s="52"/>
    </row>
    <row r="39" spans="1:24" s="3" customFormat="1" ht="33.9" customHeight="1" x14ac:dyDescent="0.25">
      <c r="A39" s="23">
        <v>22</v>
      </c>
      <c r="B39" s="30" t="s">
        <v>150</v>
      </c>
      <c r="C39" s="31" t="s">
        <v>150</v>
      </c>
      <c r="D39" s="26" t="s">
        <v>148</v>
      </c>
      <c r="E39" s="27"/>
      <c r="F39" s="28" t="s">
        <v>23</v>
      </c>
      <c r="G39" s="26"/>
      <c r="H39" s="29" t="s">
        <v>64</v>
      </c>
      <c r="I39" s="45" t="s">
        <v>68</v>
      </c>
      <c r="J39" s="46"/>
      <c r="K39" s="38" t="s">
        <v>27</v>
      </c>
      <c r="L39" s="47" t="s">
        <v>44</v>
      </c>
      <c r="M39" s="48" t="s">
        <v>210</v>
      </c>
      <c r="N39" s="41" t="s">
        <v>216</v>
      </c>
      <c r="O39" s="27">
        <v>1</v>
      </c>
      <c r="P39" s="16" t="e">
        <f>VLOOKUP(C39,[1]外购件开发申请单!$C$8:$Q$148,15,0)</f>
        <v>#N/A</v>
      </c>
      <c r="Q39" s="27" t="s">
        <v>29</v>
      </c>
      <c r="R39" s="27" t="s">
        <v>211</v>
      </c>
      <c r="S39" s="52" t="s">
        <v>217</v>
      </c>
      <c r="T39" s="52"/>
      <c r="U39" s="52"/>
      <c r="V39" s="52"/>
      <c r="W39" s="52"/>
      <c r="X39" s="52"/>
    </row>
    <row r="40" spans="1:24" s="3" customFormat="1" ht="33.9" customHeight="1" x14ac:dyDescent="0.25">
      <c r="A40" s="23">
        <v>23</v>
      </c>
      <c r="B40" s="30" t="s">
        <v>183</v>
      </c>
      <c r="C40" s="31" t="s">
        <v>183</v>
      </c>
      <c r="D40" s="26" t="s">
        <v>184</v>
      </c>
      <c r="E40" s="27"/>
      <c r="F40" s="28" t="s">
        <v>23</v>
      </c>
      <c r="G40" s="26"/>
      <c r="H40" s="29" t="s">
        <v>64</v>
      </c>
      <c r="I40" s="49" t="s">
        <v>104</v>
      </c>
      <c r="J40" s="46"/>
      <c r="K40" s="38" t="s">
        <v>27</v>
      </c>
      <c r="L40" s="47" t="s">
        <v>44</v>
      </c>
      <c r="M40" s="48" t="s">
        <v>210</v>
      </c>
      <c r="N40" s="41" t="s">
        <v>216</v>
      </c>
      <c r="O40" s="27">
        <v>1</v>
      </c>
      <c r="P40" s="16" t="e">
        <f>VLOOKUP(C40,[1]外购件开发申请单!$C$8:$Q$148,15,0)</f>
        <v>#N/A</v>
      </c>
      <c r="Q40" s="27" t="s">
        <v>29</v>
      </c>
      <c r="R40" s="27" t="s">
        <v>211</v>
      </c>
      <c r="S40" s="52" t="s">
        <v>217</v>
      </c>
      <c r="T40" s="52"/>
      <c r="U40" s="52"/>
      <c r="V40" s="52"/>
      <c r="W40" s="52"/>
      <c r="X40" s="52"/>
    </row>
    <row r="41" spans="1:24" s="3" customFormat="1" ht="33.9" customHeight="1" x14ac:dyDescent="0.25">
      <c r="A41" s="23">
        <v>2</v>
      </c>
      <c r="B41" s="30" t="s">
        <v>196</v>
      </c>
      <c r="C41" s="31" t="s">
        <v>196</v>
      </c>
      <c r="D41" s="26" t="s">
        <v>197</v>
      </c>
      <c r="E41" s="27"/>
      <c r="F41" s="28" t="s">
        <v>23</v>
      </c>
      <c r="G41" s="26"/>
      <c r="H41" s="29" t="s">
        <v>64</v>
      </c>
      <c r="I41" s="49" t="s">
        <v>98</v>
      </c>
      <c r="J41" s="46"/>
      <c r="K41" s="38" t="s">
        <v>27</v>
      </c>
      <c r="L41" s="47" t="s">
        <v>44</v>
      </c>
      <c r="M41" s="48" t="s">
        <v>210</v>
      </c>
      <c r="N41" s="41" t="s">
        <v>216</v>
      </c>
      <c r="O41" s="27">
        <v>1</v>
      </c>
      <c r="P41" s="50">
        <f t="shared" ref="P41" si="1">30000*O41</f>
        <v>30000</v>
      </c>
      <c r="Q41" s="27" t="s">
        <v>29</v>
      </c>
      <c r="R41" s="27" t="s">
        <v>211</v>
      </c>
      <c r="S41" s="52" t="s">
        <v>217</v>
      </c>
      <c r="T41" s="52"/>
      <c r="U41" s="52"/>
      <c r="V41" s="52"/>
      <c r="W41" s="52"/>
      <c r="X41" s="52"/>
    </row>
    <row r="42" spans="1:24" s="3" customFormat="1" ht="33.9" customHeight="1" x14ac:dyDescent="0.25">
      <c r="A42" s="23">
        <v>24</v>
      </c>
      <c r="B42" s="32" t="s">
        <v>222</v>
      </c>
      <c r="C42" s="33" t="s">
        <v>222</v>
      </c>
      <c r="D42" s="26" t="s">
        <v>223</v>
      </c>
      <c r="E42" s="27"/>
      <c r="F42" s="28" t="s">
        <v>23</v>
      </c>
      <c r="G42" s="26"/>
      <c r="H42" s="29" t="s">
        <v>24</v>
      </c>
      <c r="I42" s="49" t="s">
        <v>25</v>
      </c>
      <c r="J42" s="46"/>
      <c r="K42" s="38" t="s">
        <v>27</v>
      </c>
      <c r="L42" s="47" t="s">
        <v>44</v>
      </c>
      <c r="M42" s="48" t="s">
        <v>210</v>
      </c>
      <c r="N42" s="41" t="s">
        <v>216</v>
      </c>
      <c r="O42" s="27">
        <v>1</v>
      </c>
      <c r="P42" s="16" t="e">
        <f>VLOOKUP(C42,[1]外购件开发申请单!$C$8:$Q$148,15,0)</f>
        <v>#N/A</v>
      </c>
      <c r="Q42" s="27" t="s">
        <v>29</v>
      </c>
      <c r="R42" s="27" t="s">
        <v>211</v>
      </c>
      <c r="S42" s="52" t="s">
        <v>217</v>
      </c>
      <c r="T42" s="52"/>
      <c r="U42" s="52"/>
      <c r="V42" s="52"/>
      <c r="W42" s="52"/>
      <c r="X42" s="52"/>
    </row>
    <row r="43" spans="1:24" s="3" customFormat="1" ht="33.9" customHeight="1" x14ac:dyDescent="0.25">
      <c r="A43" s="23"/>
      <c r="B43" s="32"/>
      <c r="C43" s="33" t="s">
        <v>185</v>
      </c>
      <c r="D43" s="26" t="s">
        <v>186</v>
      </c>
      <c r="E43" s="27"/>
      <c r="F43" s="28" t="s">
        <v>23</v>
      </c>
      <c r="G43" s="26"/>
      <c r="H43" s="29" t="s">
        <v>64</v>
      </c>
      <c r="I43" s="49" t="s">
        <v>104</v>
      </c>
      <c r="J43" s="46"/>
      <c r="K43" s="38" t="s">
        <v>27</v>
      </c>
      <c r="L43" s="47" t="s">
        <v>44</v>
      </c>
      <c r="M43" s="48" t="s">
        <v>210</v>
      </c>
      <c r="N43" s="41"/>
      <c r="O43" s="27"/>
      <c r="P43" s="16"/>
      <c r="Q43" s="27"/>
      <c r="R43" s="27"/>
      <c r="S43" s="52"/>
      <c r="T43" s="52"/>
      <c r="U43" s="52"/>
      <c r="V43" s="52"/>
      <c r="W43" s="52"/>
      <c r="X43" s="52"/>
    </row>
    <row r="44" spans="1:24" s="3" customFormat="1" ht="33.9" customHeight="1" x14ac:dyDescent="0.25">
      <c r="A44" s="23">
        <v>25</v>
      </c>
      <c r="B44" s="30" t="s">
        <v>224</v>
      </c>
      <c r="C44" s="31" t="s">
        <v>224</v>
      </c>
      <c r="D44" s="26" t="s">
        <v>225</v>
      </c>
      <c r="E44" s="27"/>
      <c r="F44" s="28" t="s">
        <v>23</v>
      </c>
      <c r="G44" s="26"/>
      <c r="H44" s="29" t="s">
        <v>24</v>
      </c>
      <c r="I44" s="49" t="s">
        <v>25</v>
      </c>
      <c r="J44" s="46"/>
      <c r="K44" s="38" t="s">
        <v>27</v>
      </c>
      <c r="L44" s="47" t="s">
        <v>44</v>
      </c>
      <c r="M44" s="48" t="s">
        <v>210</v>
      </c>
      <c r="N44" s="41" t="s">
        <v>216</v>
      </c>
      <c r="O44" s="27">
        <v>1</v>
      </c>
      <c r="P44" s="16" t="e">
        <f>VLOOKUP(C44,[1]外购件开发申请单!$C$8:$Q$148,15,0)</f>
        <v>#N/A</v>
      </c>
      <c r="Q44" s="27" t="s">
        <v>29</v>
      </c>
      <c r="R44" s="27" t="s">
        <v>211</v>
      </c>
      <c r="S44" s="52" t="s">
        <v>217</v>
      </c>
      <c r="T44" s="52"/>
      <c r="U44" s="52"/>
      <c r="V44" s="52"/>
      <c r="W44" s="52"/>
      <c r="X44" s="52"/>
    </row>
    <row r="45" spans="1:24" s="3" customFormat="1" ht="33.9" customHeight="1" x14ac:dyDescent="0.25">
      <c r="A45" s="23"/>
      <c r="B45" s="30"/>
      <c r="C45" s="31" t="s">
        <v>151</v>
      </c>
      <c r="D45" s="26" t="s">
        <v>152</v>
      </c>
      <c r="E45" s="27"/>
      <c r="F45" s="28" t="s">
        <v>23</v>
      </c>
      <c r="G45" s="26"/>
      <c r="H45" s="29" t="s">
        <v>64</v>
      </c>
      <c r="I45" s="49" t="s">
        <v>153</v>
      </c>
      <c r="J45" s="46"/>
      <c r="K45" s="38" t="s">
        <v>27</v>
      </c>
      <c r="L45" s="47" t="s">
        <v>44</v>
      </c>
      <c r="M45" s="48" t="s">
        <v>210</v>
      </c>
      <c r="N45" s="41"/>
      <c r="O45" s="27"/>
      <c r="P45" s="16"/>
      <c r="Q45" s="27"/>
      <c r="R45" s="27"/>
      <c r="S45" s="52"/>
      <c r="T45" s="52"/>
      <c r="U45" s="52"/>
      <c r="V45" s="52"/>
      <c r="W45" s="52"/>
      <c r="X45" s="52"/>
    </row>
    <row r="46" spans="1:24" s="3" customFormat="1" ht="33.9" customHeight="1" x14ac:dyDescent="0.25">
      <c r="A46" s="23">
        <v>26</v>
      </c>
      <c r="B46" s="32" t="s">
        <v>155</v>
      </c>
      <c r="C46" s="33" t="s">
        <v>155</v>
      </c>
      <c r="D46" s="26" t="s">
        <v>156</v>
      </c>
      <c r="E46" s="27"/>
      <c r="F46" s="28" t="s">
        <v>23</v>
      </c>
      <c r="G46" s="26"/>
      <c r="H46" s="29" t="s">
        <v>64</v>
      </c>
      <c r="I46" s="49" t="s">
        <v>98</v>
      </c>
      <c r="J46" s="46"/>
      <c r="K46" s="38" t="s">
        <v>27</v>
      </c>
      <c r="L46" s="47" t="s">
        <v>44</v>
      </c>
      <c r="M46" s="48" t="s">
        <v>210</v>
      </c>
      <c r="N46" s="41" t="s">
        <v>216</v>
      </c>
      <c r="O46" s="27">
        <v>1</v>
      </c>
      <c r="P46" s="16" t="e">
        <f>VLOOKUP(C46,[1]外购件开发申请单!$C$8:$Q$148,15,0)</f>
        <v>#N/A</v>
      </c>
      <c r="Q46" s="27" t="s">
        <v>29</v>
      </c>
      <c r="R46" s="27" t="s">
        <v>211</v>
      </c>
      <c r="S46" s="52" t="s">
        <v>217</v>
      </c>
      <c r="T46" s="52"/>
      <c r="U46" s="52"/>
      <c r="V46" s="52"/>
      <c r="W46" s="52"/>
      <c r="X46" s="52"/>
    </row>
    <row r="47" spans="1:24" s="3" customFormat="1" ht="33.9" customHeight="1" x14ac:dyDescent="0.25">
      <c r="A47" s="23">
        <v>27</v>
      </c>
      <c r="B47" s="32" t="s">
        <v>159</v>
      </c>
      <c r="C47" s="33" t="s">
        <v>159</v>
      </c>
      <c r="D47" s="26" t="s">
        <v>160</v>
      </c>
      <c r="E47" s="27"/>
      <c r="F47" s="28" t="s">
        <v>23</v>
      </c>
      <c r="G47" s="26"/>
      <c r="H47" s="29" t="s">
        <v>64</v>
      </c>
      <c r="I47" s="49" t="s">
        <v>98</v>
      </c>
      <c r="J47" s="46"/>
      <c r="K47" s="38" t="s">
        <v>27</v>
      </c>
      <c r="L47" s="47" t="s">
        <v>44</v>
      </c>
      <c r="M47" s="48" t="s">
        <v>210</v>
      </c>
      <c r="N47" s="41" t="s">
        <v>216</v>
      </c>
      <c r="O47" s="27">
        <v>1</v>
      </c>
      <c r="P47" s="16" t="e">
        <f>VLOOKUP(C47,[1]外购件开发申请单!$C$8:$Q$148,15,0)</f>
        <v>#N/A</v>
      </c>
      <c r="Q47" s="27" t="s">
        <v>29</v>
      </c>
      <c r="R47" s="27" t="s">
        <v>211</v>
      </c>
      <c r="S47" s="52" t="s">
        <v>217</v>
      </c>
      <c r="T47" s="52"/>
      <c r="U47" s="52"/>
      <c r="V47" s="52"/>
      <c r="W47" s="52"/>
      <c r="X47" s="52"/>
    </row>
    <row r="48" spans="1:24" s="3" customFormat="1" ht="33.9" customHeight="1" x14ac:dyDescent="0.25">
      <c r="A48" s="23">
        <v>28</v>
      </c>
      <c r="B48" s="32" t="s">
        <v>188</v>
      </c>
      <c r="C48" s="33" t="s">
        <v>188</v>
      </c>
      <c r="D48" s="26" t="s">
        <v>189</v>
      </c>
      <c r="E48" s="27"/>
      <c r="F48" s="28" t="s">
        <v>23</v>
      </c>
      <c r="G48" s="26"/>
      <c r="H48" s="29" t="s">
        <v>64</v>
      </c>
      <c r="I48" s="49" t="s">
        <v>104</v>
      </c>
      <c r="J48" s="46"/>
      <c r="K48" s="38" t="s">
        <v>27</v>
      </c>
      <c r="L48" s="47" t="s">
        <v>44</v>
      </c>
      <c r="M48" s="48" t="s">
        <v>210</v>
      </c>
      <c r="N48" s="41" t="s">
        <v>216</v>
      </c>
      <c r="O48" s="27">
        <v>1</v>
      </c>
      <c r="P48" s="16" t="e">
        <f>VLOOKUP(C48,[1]外购件开发申请单!$C$8:$Q$148,15,0)</f>
        <v>#N/A</v>
      </c>
      <c r="Q48" s="27" t="s">
        <v>29</v>
      </c>
      <c r="R48" s="27" t="s">
        <v>211</v>
      </c>
      <c r="S48" s="52" t="s">
        <v>217</v>
      </c>
      <c r="T48" s="52"/>
      <c r="U48" s="52"/>
      <c r="V48" s="52"/>
      <c r="W48" s="52"/>
      <c r="X48" s="52"/>
    </row>
  </sheetData>
  <mergeCells count="1">
    <mergeCell ref="W10:W12"/>
  </mergeCells>
  <phoneticPr fontId="20" type="noConversion"/>
  <conditionalFormatting sqref="B1">
    <cfRule type="duplicateValues" dxfId="43" priority="16"/>
    <cfRule type="duplicateValues" dxfId="42" priority="17"/>
  </conditionalFormatting>
  <conditionalFormatting sqref="C4">
    <cfRule type="duplicateValues" dxfId="41" priority="19"/>
  </conditionalFormatting>
  <conditionalFormatting sqref="B13">
    <cfRule type="duplicateValues" dxfId="40" priority="13"/>
    <cfRule type="duplicateValues" dxfId="39" priority="14"/>
  </conditionalFormatting>
  <conditionalFormatting sqref="C13">
    <cfRule type="duplicateValues" dxfId="38" priority="15"/>
  </conditionalFormatting>
  <conditionalFormatting sqref="B14">
    <cfRule type="duplicateValues" dxfId="37" priority="10"/>
    <cfRule type="duplicateValues" dxfId="36" priority="11"/>
  </conditionalFormatting>
  <conditionalFormatting sqref="C14">
    <cfRule type="duplicateValues" dxfId="35" priority="12"/>
  </conditionalFormatting>
  <conditionalFormatting sqref="B41">
    <cfRule type="duplicateValues" dxfId="34" priority="1"/>
    <cfRule type="duplicateValues" dxfId="33" priority="2"/>
    <cfRule type="duplicateValues" dxfId="32" priority="3"/>
    <cfRule type="duplicateValues" dxfId="31" priority="4"/>
  </conditionalFormatting>
  <conditionalFormatting sqref="C41">
    <cfRule type="duplicateValues" dxfId="30" priority="5"/>
    <cfRule type="duplicateValues" dxfId="29" priority="6"/>
    <cfRule type="duplicateValues" dxfId="28" priority="7"/>
    <cfRule type="duplicateValues" dxfId="27" priority="8"/>
  </conditionalFormatting>
  <conditionalFormatting sqref="B2:B4">
    <cfRule type="duplicateValues" dxfId="26" priority="18"/>
  </conditionalFormatting>
  <conditionalFormatting sqref="B5:B12">
    <cfRule type="duplicateValues" dxfId="25" priority="21"/>
    <cfRule type="duplicateValues" dxfId="24" priority="22"/>
  </conditionalFormatting>
  <conditionalFormatting sqref="B15:B27">
    <cfRule type="duplicateValues" dxfId="23" priority="34"/>
  </conditionalFormatting>
  <conditionalFormatting sqref="B28:B30">
    <cfRule type="duplicateValues" dxfId="22" priority="24"/>
    <cfRule type="duplicateValues" dxfId="21" priority="25"/>
    <cfRule type="duplicateValues" dxfId="20" priority="26"/>
    <cfRule type="duplicateValues" dxfId="19" priority="27"/>
  </conditionalFormatting>
  <conditionalFormatting sqref="C2:C3">
    <cfRule type="duplicateValues" dxfId="18" priority="23"/>
  </conditionalFormatting>
  <conditionalFormatting sqref="C5:C11">
    <cfRule type="duplicateValues" dxfId="17" priority="20"/>
  </conditionalFormatting>
  <conditionalFormatting sqref="C28:C30">
    <cfRule type="duplicateValues" dxfId="16" priority="28"/>
    <cfRule type="duplicateValues" dxfId="15" priority="29"/>
    <cfRule type="duplicateValues" dxfId="14" priority="30"/>
    <cfRule type="duplicateValues" dxfId="13" priority="31"/>
  </conditionalFormatting>
  <conditionalFormatting sqref="B15:B27 B1">
    <cfRule type="duplicateValues" dxfId="12" priority="32"/>
  </conditionalFormatting>
  <conditionalFormatting sqref="B5:B27 B1">
    <cfRule type="duplicateValues" dxfId="11" priority="35"/>
    <cfRule type="duplicateValues" dxfId="10" priority="36"/>
  </conditionalFormatting>
  <conditionalFormatting sqref="C15:C27 C1">
    <cfRule type="duplicateValues" dxfId="9" priority="33"/>
  </conditionalFormatting>
  <conditionalFormatting sqref="C12 E12">
    <cfRule type="duplicateValues" dxfId="8" priority="9"/>
  </conditionalFormatting>
  <conditionalFormatting sqref="B31:B40 B42:B48">
    <cfRule type="duplicateValues" dxfId="7" priority="37"/>
    <cfRule type="duplicateValues" dxfId="6" priority="38"/>
    <cfRule type="duplicateValues" dxfId="5" priority="39"/>
    <cfRule type="duplicateValues" dxfId="4" priority="40"/>
  </conditionalFormatting>
  <conditionalFormatting sqref="C31:C40 C42:C48">
    <cfRule type="duplicateValues" dxfId="3" priority="41"/>
    <cfRule type="duplicateValues" dxfId="2" priority="42"/>
    <cfRule type="duplicateValues" dxfId="1" priority="43"/>
    <cfRule type="duplicateValues" dxfId="0" priority="4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B35E-7E9D-438D-A2AE-C16DBCFBBCD5}">
  <dimension ref="A1:K15"/>
  <sheetViews>
    <sheetView topLeftCell="A7" zoomScaleNormal="100" workbookViewId="0">
      <selection activeCell="A13" sqref="A13:K13"/>
    </sheetView>
  </sheetViews>
  <sheetFormatPr defaultRowHeight="13.8" x14ac:dyDescent="0.25"/>
  <cols>
    <col min="1" max="1" width="6.88671875" customWidth="1"/>
    <col min="2" max="2" width="10.6640625" customWidth="1"/>
    <col min="3" max="3" width="11.6640625" customWidth="1"/>
    <col min="4" max="4" width="12.5546875" customWidth="1"/>
    <col min="5" max="7" width="11.44140625" customWidth="1"/>
    <col min="8" max="8" width="9.21875" customWidth="1"/>
    <col min="9" max="9" width="16.5546875" customWidth="1"/>
    <col min="10" max="10" width="34.6640625" customWidth="1"/>
    <col min="11" max="11" width="22.21875" customWidth="1"/>
  </cols>
  <sheetData>
    <row r="1" spans="1:11" ht="24.6" customHeight="1" x14ac:dyDescent="0.25">
      <c r="A1" s="118" t="s">
        <v>227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s="106" customFormat="1" ht="37.799999999999997" customHeight="1" x14ac:dyDescent="0.25">
      <c r="A2" s="129" t="s">
        <v>228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s="106" customFormat="1" ht="24.6" customHeight="1" x14ac:dyDescent="0.25">
      <c r="A3" s="119" t="s">
        <v>229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106" customFormat="1" ht="74.400000000000006" customHeight="1" x14ac:dyDescent="0.25">
      <c r="A4" s="129" t="s">
        <v>259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s="106" customFormat="1" ht="25.2" customHeight="1" x14ac:dyDescent="0.25">
      <c r="A5" s="123" t="s">
        <v>105</v>
      </c>
      <c r="B5" s="125" t="s">
        <v>106</v>
      </c>
      <c r="C5" s="123" t="s">
        <v>261</v>
      </c>
      <c r="D5" s="121" t="s">
        <v>239</v>
      </c>
      <c r="E5" s="122"/>
      <c r="F5" s="121" t="s">
        <v>240</v>
      </c>
      <c r="G5" s="122"/>
      <c r="H5" s="123" t="s">
        <v>236</v>
      </c>
      <c r="I5" s="125" t="s">
        <v>109</v>
      </c>
      <c r="J5" s="127" t="s">
        <v>241</v>
      </c>
      <c r="K5" s="125" t="s">
        <v>16</v>
      </c>
    </row>
    <row r="6" spans="1:11" ht="15.6" customHeight="1" x14ac:dyDescent="0.25">
      <c r="A6" s="124"/>
      <c r="B6" s="126"/>
      <c r="C6" s="126"/>
      <c r="D6" s="93" t="s">
        <v>108</v>
      </c>
      <c r="E6" s="105" t="s">
        <v>230</v>
      </c>
      <c r="F6" s="93" t="s">
        <v>108</v>
      </c>
      <c r="G6" s="105" t="s">
        <v>230</v>
      </c>
      <c r="H6" s="124"/>
      <c r="I6" s="126"/>
      <c r="J6" s="128"/>
      <c r="K6" s="126"/>
    </row>
    <row r="7" spans="1:11" ht="60" customHeight="1" x14ac:dyDescent="0.25">
      <c r="A7" s="93" t="s">
        <v>119</v>
      </c>
      <c r="B7" s="93">
        <v>11</v>
      </c>
      <c r="C7" s="93">
        <v>49</v>
      </c>
      <c r="D7" s="93">
        <v>86.91</v>
      </c>
      <c r="E7" s="107">
        <f>D7/1.13</f>
        <v>76.911504424778769</v>
      </c>
      <c r="F7" s="107">
        <v>82.564499999999995</v>
      </c>
      <c r="G7" s="107">
        <f>F7/1.13</f>
        <v>73.065929203539824</v>
      </c>
      <c r="H7" s="108">
        <v>0.13</v>
      </c>
      <c r="I7" s="105" t="s">
        <v>231</v>
      </c>
      <c r="J7" s="109" t="s">
        <v>266</v>
      </c>
      <c r="K7" s="109" t="s">
        <v>264</v>
      </c>
    </row>
    <row r="8" spans="1:11" ht="60" customHeight="1" x14ac:dyDescent="0.25">
      <c r="A8" s="93">
        <v>2</v>
      </c>
      <c r="B8" s="93">
        <v>6</v>
      </c>
      <c r="C8" s="93">
        <v>13</v>
      </c>
      <c r="D8" s="93">
        <v>21.33</v>
      </c>
      <c r="E8" s="107">
        <f t="shared" ref="E8:E10" si="0">D8/1.13</f>
        <v>18.876106194690266</v>
      </c>
      <c r="F8" s="107">
        <v>20</v>
      </c>
      <c r="G8" s="107">
        <f t="shared" ref="G8:G10" si="1">F8/1.13</f>
        <v>17.69911504424779</v>
      </c>
      <c r="H8" s="108">
        <v>0.13</v>
      </c>
      <c r="I8" s="105" t="s">
        <v>232</v>
      </c>
      <c r="J8" s="115" t="s">
        <v>263</v>
      </c>
      <c r="K8" s="115" t="s">
        <v>267</v>
      </c>
    </row>
    <row r="9" spans="1:11" ht="51.6" customHeight="1" x14ac:dyDescent="0.25">
      <c r="A9" s="93">
        <v>3</v>
      </c>
      <c r="B9" s="93">
        <v>4</v>
      </c>
      <c r="C9" s="93">
        <v>10</v>
      </c>
      <c r="D9" s="93">
        <v>10.35</v>
      </c>
      <c r="E9" s="107">
        <f>D9/1.03</f>
        <v>10.048543689320388</v>
      </c>
      <c r="F9" s="107">
        <f>D9*0.95</f>
        <v>9.8324999999999996</v>
      </c>
      <c r="G9" s="107">
        <f>F9/1.03</f>
        <v>9.5461165048543677</v>
      </c>
      <c r="H9" s="108">
        <v>0.03</v>
      </c>
      <c r="I9" s="105" t="s">
        <v>233</v>
      </c>
      <c r="J9" s="109" t="s">
        <v>265</v>
      </c>
      <c r="K9" s="109" t="s">
        <v>260</v>
      </c>
    </row>
    <row r="10" spans="1:11" ht="64.8" customHeight="1" x14ac:dyDescent="0.25">
      <c r="A10" s="93">
        <v>4</v>
      </c>
      <c r="B10" s="93">
        <v>5</v>
      </c>
      <c r="C10" s="93">
        <v>12</v>
      </c>
      <c r="D10" s="93">
        <v>14.04</v>
      </c>
      <c r="E10" s="107">
        <f t="shared" si="0"/>
        <v>12.424778761061948</v>
      </c>
      <c r="F10" s="93">
        <v>13.75</v>
      </c>
      <c r="G10" s="107">
        <f t="shared" si="1"/>
        <v>12.168141592920355</v>
      </c>
      <c r="H10" s="108">
        <v>0.13</v>
      </c>
      <c r="I10" s="105" t="s">
        <v>234</v>
      </c>
      <c r="J10" s="109" t="s">
        <v>263</v>
      </c>
      <c r="K10" s="109" t="s">
        <v>237</v>
      </c>
    </row>
    <row r="11" spans="1:11" ht="63.6" customHeight="1" x14ac:dyDescent="0.25">
      <c r="A11" s="93">
        <v>5</v>
      </c>
      <c r="B11" s="93">
        <v>4</v>
      </c>
      <c r="C11" s="93">
        <v>10</v>
      </c>
      <c r="D11" s="93">
        <v>5.68</v>
      </c>
      <c r="E11" s="107">
        <f>D11/1.03</f>
        <v>5.5145631067961158</v>
      </c>
      <c r="F11" s="107">
        <v>5.4300000000000015</v>
      </c>
      <c r="G11" s="107">
        <f>F11/1.03</f>
        <v>5.2718446601941764</v>
      </c>
      <c r="H11" s="108">
        <v>0.03</v>
      </c>
      <c r="I11" s="105" t="s">
        <v>235</v>
      </c>
      <c r="J11" s="115" t="s">
        <v>263</v>
      </c>
      <c r="K11" s="112" t="s">
        <v>262</v>
      </c>
    </row>
    <row r="12" spans="1:11" ht="20.399999999999999" customHeight="1" x14ac:dyDescent="0.25">
      <c r="A12" s="93" t="s">
        <v>118</v>
      </c>
      <c r="B12" s="93">
        <f t="shared" ref="B12:G12" si="2">SUM(B7:B11)</f>
        <v>30</v>
      </c>
      <c r="C12" s="93">
        <f t="shared" si="2"/>
        <v>94</v>
      </c>
      <c r="D12" s="93">
        <f t="shared" si="2"/>
        <v>138.31</v>
      </c>
      <c r="E12" s="107">
        <f t="shared" si="2"/>
        <v>123.77549617664748</v>
      </c>
      <c r="F12" s="107">
        <f t="shared" si="2"/>
        <v>131.577</v>
      </c>
      <c r="G12" s="107">
        <f t="shared" si="2"/>
        <v>117.75114700575651</v>
      </c>
      <c r="H12" s="107"/>
      <c r="I12" s="93"/>
      <c r="J12" s="93"/>
      <c r="K12" s="113"/>
    </row>
    <row r="13" spans="1:11" ht="20.399999999999999" customHeight="1" x14ac:dyDescent="0.25">
      <c r="A13" s="119" t="s">
        <v>238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ht="25.8" customHeight="1" x14ac:dyDescent="0.25"/>
    <row r="15" spans="1:11" x14ac:dyDescent="0.25">
      <c r="B15" s="114" t="s">
        <v>256</v>
      </c>
      <c r="F15" s="114" t="s">
        <v>257</v>
      </c>
      <c r="J15" s="114" t="s">
        <v>258</v>
      </c>
    </row>
  </sheetData>
  <mergeCells count="14">
    <mergeCell ref="A1:K1"/>
    <mergeCell ref="A13:K13"/>
    <mergeCell ref="D5:E5"/>
    <mergeCell ref="F5:G5"/>
    <mergeCell ref="A5:A6"/>
    <mergeCell ref="B5:B6"/>
    <mergeCell ref="J5:J6"/>
    <mergeCell ref="K5:K6"/>
    <mergeCell ref="C5:C6"/>
    <mergeCell ref="H5:H6"/>
    <mergeCell ref="I5:I6"/>
    <mergeCell ref="A4:K4"/>
    <mergeCell ref="A2:K2"/>
    <mergeCell ref="A3:K3"/>
  </mergeCells>
  <phoneticPr fontId="2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7"/>
  <sheetViews>
    <sheetView zoomScale="90" zoomScaleNormal="90" workbookViewId="0">
      <selection activeCell="B11" sqref="B11:G17"/>
    </sheetView>
  </sheetViews>
  <sheetFormatPr defaultColWidth="9" defaultRowHeight="13.8" x14ac:dyDescent="0.25"/>
  <cols>
    <col min="1" max="1" width="4.88671875" style="85" customWidth="1"/>
    <col min="2" max="2" width="9" style="85"/>
    <col min="3" max="3" width="10.77734375" style="85" customWidth="1"/>
    <col min="4" max="4" width="9" style="85"/>
    <col min="5" max="5" width="13.33203125" style="86" customWidth="1"/>
    <col min="6" max="6" width="16" style="85" customWidth="1"/>
    <col min="7" max="7" width="37.77734375" style="85" customWidth="1"/>
    <col min="8" max="16384" width="9" style="85"/>
  </cols>
  <sheetData>
    <row r="1" spans="2:7" ht="30" customHeight="1" x14ac:dyDescent="0.25"/>
    <row r="2" spans="2:7" ht="31.95" customHeight="1" x14ac:dyDescent="0.25">
      <c r="B2" s="87" t="s">
        <v>105</v>
      </c>
      <c r="C2" s="87" t="s">
        <v>106</v>
      </c>
      <c r="D2" s="87" t="s">
        <v>107</v>
      </c>
      <c r="E2" s="88" t="s">
        <v>108</v>
      </c>
      <c r="F2" s="87" t="s">
        <v>109</v>
      </c>
      <c r="G2" s="87" t="s">
        <v>16</v>
      </c>
    </row>
    <row r="3" spans="2:7" ht="31.95" customHeight="1" x14ac:dyDescent="0.25">
      <c r="B3" s="89" t="s">
        <v>110</v>
      </c>
      <c r="C3" s="89">
        <v>11</v>
      </c>
      <c r="D3" s="89">
        <f>'包1-B'!H66</f>
        <v>52</v>
      </c>
      <c r="E3" s="90">
        <f>'包1-B'!I66</f>
        <v>158.16252352499995</v>
      </c>
      <c r="F3" s="91" t="s">
        <v>111</v>
      </c>
      <c r="G3" s="89" t="s">
        <v>112</v>
      </c>
    </row>
    <row r="4" spans="2:7" ht="31.95" customHeight="1" x14ac:dyDescent="0.25">
      <c r="B4" s="89">
        <v>2</v>
      </c>
      <c r="C4" s="89">
        <f>包2!A29</f>
        <v>6</v>
      </c>
      <c r="D4" s="89">
        <f>包2!J40</f>
        <v>0</v>
      </c>
      <c r="E4" s="92">
        <f>包2!K40</f>
        <v>0</v>
      </c>
      <c r="F4" s="89" t="s">
        <v>113</v>
      </c>
      <c r="G4" s="93"/>
    </row>
    <row r="5" spans="2:7" ht="31.95" customHeight="1" x14ac:dyDescent="0.25">
      <c r="B5" s="89">
        <v>3</v>
      </c>
      <c r="C5" s="89">
        <f>包3!A19</f>
        <v>4</v>
      </c>
      <c r="D5" s="89">
        <f>包3!J30</f>
        <v>10</v>
      </c>
      <c r="E5" s="92">
        <f>包3!K30</f>
        <v>10.35</v>
      </c>
      <c r="F5" s="89" t="s">
        <v>114</v>
      </c>
      <c r="G5" s="93"/>
    </row>
    <row r="6" spans="2:7" ht="31.95" customHeight="1" x14ac:dyDescent="0.25">
      <c r="B6" s="89">
        <v>4</v>
      </c>
      <c r="C6" s="89">
        <f>包4!A24</f>
        <v>5</v>
      </c>
      <c r="D6" s="89">
        <f>包4!J35</f>
        <v>12</v>
      </c>
      <c r="E6" s="92">
        <f>包4!L35</f>
        <v>14.042522641874998</v>
      </c>
      <c r="F6" s="89" t="s">
        <v>115</v>
      </c>
      <c r="G6" s="89" t="s">
        <v>116</v>
      </c>
    </row>
    <row r="7" spans="2:7" ht="31.95" customHeight="1" x14ac:dyDescent="0.25">
      <c r="B7" s="89">
        <v>5</v>
      </c>
      <c r="C7" s="89">
        <f>包5!A20</f>
        <v>4</v>
      </c>
      <c r="D7" s="89">
        <f>包5!J32</f>
        <v>10</v>
      </c>
      <c r="E7" s="92">
        <f>包5!K32</f>
        <v>5.68</v>
      </c>
      <c r="F7" s="89" t="s">
        <v>117</v>
      </c>
      <c r="G7" s="93"/>
    </row>
    <row r="8" spans="2:7" ht="31.95" customHeight="1" x14ac:dyDescent="0.25">
      <c r="B8" s="89" t="s">
        <v>118</v>
      </c>
      <c r="C8" s="89">
        <f>SUM(C3:C7)</f>
        <v>30</v>
      </c>
      <c r="D8" s="89">
        <f>SUM(D3:D7)</f>
        <v>84</v>
      </c>
      <c r="E8" s="94">
        <f>SUM(E3:E7)</f>
        <v>188.23504616687495</v>
      </c>
      <c r="F8" s="89"/>
      <c r="G8" s="89"/>
    </row>
    <row r="9" spans="2:7" ht="12.6" customHeight="1" x14ac:dyDescent="0.25">
      <c r="B9" s="95"/>
      <c r="C9" s="95"/>
      <c r="D9" s="95"/>
      <c r="E9" s="96"/>
      <c r="F9" s="95"/>
      <c r="G9" s="95"/>
    </row>
    <row r="10" spans="2:7" ht="12.6" customHeight="1" x14ac:dyDescent="0.35">
      <c r="B10" s="97"/>
      <c r="C10" s="97"/>
      <c r="D10" s="97"/>
      <c r="E10" s="98"/>
      <c r="F10" s="97"/>
    </row>
    <row r="11" spans="2:7" ht="31.95" customHeight="1" x14ac:dyDescent="0.25">
      <c r="B11" s="87" t="s">
        <v>105</v>
      </c>
      <c r="C11" s="87" t="s">
        <v>106</v>
      </c>
      <c r="D11" s="87" t="s">
        <v>107</v>
      </c>
      <c r="E11" s="88" t="s">
        <v>108</v>
      </c>
      <c r="F11" s="87" t="s">
        <v>109</v>
      </c>
      <c r="G11" s="87" t="s">
        <v>16</v>
      </c>
    </row>
    <row r="12" spans="2:7" ht="39" customHeight="1" x14ac:dyDescent="0.25">
      <c r="B12" s="89" t="s">
        <v>119</v>
      </c>
      <c r="C12" s="89">
        <v>11</v>
      </c>
      <c r="D12" s="89">
        <v>49</v>
      </c>
      <c r="E12" s="91">
        <v>86.91</v>
      </c>
      <c r="F12" s="91" t="s">
        <v>120</v>
      </c>
      <c r="G12" s="104" t="s">
        <v>226</v>
      </c>
    </row>
    <row r="13" spans="2:7" ht="31.95" customHeight="1" x14ac:dyDescent="0.25">
      <c r="B13" s="89">
        <v>2</v>
      </c>
      <c r="C13" s="89">
        <v>6</v>
      </c>
      <c r="D13" s="89">
        <v>14</v>
      </c>
      <c r="E13" s="89">
        <v>21.33</v>
      </c>
      <c r="F13" s="89" t="s">
        <v>113</v>
      </c>
      <c r="G13" s="89"/>
    </row>
    <row r="14" spans="2:7" ht="31.95" customHeight="1" x14ac:dyDescent="0.25">
      <c r="B14" s="89">
        <v>3</v>
      </c>
      <c r="C14" s="89">
        <v>4</v>
      </c>
      <c r="D14" s="89">
        <v>10</v>
      </c>
      <c r="E14" s="89">
        <v>10.35</v>
      </c>
      <c r="F14" s="89" t="s">
        <v>114</v>
      </c>
      <c r="G14" s="89"/>
    </row>
    <row r="15" spans="2:7" ht="31.95" customHeight="1" x14ac:dyDescent="0.25">
      <c r="B15" s="89">
        <v>4</v>
      </c>
      <c r="C15" s="89">
        <v>5</v>
      </c>
      <c r="D15" s="89">
        <v>12</v>
      </c>
      <c r="E15" s="89">
        <v>14.04</v>
      </c>
      <c r="F15" s="89" t="s">
        <v>115</v>
      </c>
      <c r="G15" s="89" t="s">
        <v>116</v>
      </c>
    </row>
    <row r="16" spans="2:7" ht="31.95" customHeight="1" x14ac:dyDescent="0.25">
      <c r="B16" s="89">
        <v>5</v>
      </c>
      <c r="C16" s="89">
        <v>4</v>
      </c>
      <c r="D16" s="89">
        <v>10</v>
      </c>
      <c r="E16" s="89">
        <v>5.68</v>
      </c>
      <c r="F16" s="89" t="s">
        <v>117</v>
      </c>
      <c r="G16" s="89"/>
    </row>
    <row r="17" spans="2:7" ht="31.95" customHeight="1" x14ac:dyDescent="0.25">
      <c r="B17" s="89" t="s">
        <v>118</v>
      </c>
      <c r="C17" s="89">
        <f>SUM(C12:C16)</f>
        <v>30</v>
      </c>
      <c r="D17" s="89">
        <f>SUM(D12:D16)</f>
        <v>95</v>
      </c>
      <c r="E17" s="99">
        <f>SUM(E12:E16)</f>
        <v>138.31</v>
      </c>
      <c r="F17" s="89"/>
      <c r="G17" s="89"/>
    </row>
  </sheetData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2"/>
  <sheetViews>
    <sheetView tabSelected="1" topLeftCell="A43" zoomScale="120" zoomScaleNormal="120" workbookViewId="0">
      <selection activeCell="N53" sqref="N53"/>
    </sheetView>
  </sheetViews>
  <sheetFormatPr defaultColWidth="9" defaultRowHeight="12" x14ac:dyDescent="0.25"/>
  <cols>
    <col min="1" max="1" width="4.109375" style="68" customWidth="1"/>
    <col min="2" max="2" width="10.77734375" style="68" customWidth="1"/>
    <col min="3" max="3" width="11.77734375" style="68" customWidth="1"/>
    <col min="4" max="4" width="10.21875" style="68" customWidth="1"/>
    <col min="5" max="5" width="9.6640625" style="68" customWidth="1"/>
    <col min="6" max="6" width="5.88671875" style="68" customWidth="1"/>
    <col min="7" max="7" width="20.33203125" style="68" customWidth="1"/>
    <col min="8" max="8" width="5.88671875" style="68" customWidth="1"/>
    <col min="9" max="9" width="14.21875" style="68" customWidth="1"/>
    <col min="10" max="10" width="17.44140625" style="68" customWidth="1"/>
    <col min="11" max="11" width="9.33203125" style="68" customWidth="1"/>
    <col min="12" max="16384" width="9" style="68"/>
  </cols>
  <sheetData>
    <row r="1" spans="1:12" s="67" customFormat="1" ht="24" customHeight="1" x14ac:dyDescent="0.25">
      <c r="A1" s="130" t="s">
        <v>121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s="54" customFormat="1" ht="27.6" customHeight="1" x14ac:dyDescent="0.25">
      <c r="A2" s="4" t="s">
        <v>0</v>
      </c>
      <c r="B2" s="56" t="s">
        <v>2</v>
      </c>
      <c r="C2" s="57" t="s">
        <v>3</v>
      </c>
      <c r="D2" s="57" t="s">
        <v>6</v>
      </c>
      <c r="E2" s="7" t="s">
        <v>8</v>
      </c>
      <c r="F2" s="35" t="s">
        <v>122</v>
      </c>
      <c r="G2" s="35" t="s">
        <v>123</v>
      </c>
      <c r="H2" s="35" t="s">
        <v>124</v>
      </c>
      <c r="I2" s="35" t="s">
        <v>125</v>
      </c>
      <c r="J2" s="110" t="s">
        <v>246</v>
      </c>
      <c r="K2" s="35" t="s">
        <v>16</v>
      </c>
    </row>
    <row r="3" spans="1:12" s="3" customFormat="1" x14ac:dyDescent="0.25">
      <c r="A3" s="132">
        <v>1</v>
      </c>
      <c r="B3" s="141" t="s">
        <v>72</v>
      </c>
      <c r="C3" s="135" t="s">
        <v>73</v>
      </c>
      <c r="D3" s="135"/>
      <c r="E3" s="138" t="s">
        <v>68</v>
      </c>
      <c r="F3" s="50" t="s">
        <v>126</v>
      </c>
      <c r="G3" s="52" t="s">
        <v>127</v>
      </c>
      <c r="H3" s="52">
        <v>1</v>
      </c>
      <c r="I3" s="52">
        <v>1.46</v>
      </c>
      <c r="J3" s="77">
        <f>I3*0.95</f>
        <v>1.387</v>
      </c>
      <c r="K3" s="147" t="s">
        <v>128</v>
      </c>
    </row>
    <row r="4" spans="1:12" s="3" customFormat="1" x14ac:dyDescent="0.25">
      <c r="A4" s="133"/>
      <c r="B4" s="142"/>
      <c r="C4" s="136"/>
      <c r="D4" s="136"/>
      <c r="E4" s="139"/>
      <c r="F4" s="50" t="s">
        <v>129</v>
      </c>
      <c r="G4" s="52" t="s">
        <v>130</v>
      </c>
      <c r="H4" s="52">
        <v>2</v>
      </c>
      <c r="I4" s="52">
        <v>2.2000000000000002</v>
      </c>
      <c r="J4" s="77">
        <f t="shared" ref="J4:J62" si="0">I4*0.95</f>
        <v>2.09</v>
      </c>
      <c r="K4" s="147"/>
    </row>
    <row r="5" spans="1:12" s="3" customFormat="1" x14ac:dyDescent="0.25">
      <c r="A5" s="133"/>
      <c r="B5" s="142"/>
      <c r="C5" s="136"/>
      <c r="D5" s="136"/>
      <c r="E5" s="139"/>
      <c r="F5" s="50" t="s">
        <v>131</v>
      </c>
      <c r="G5" s="52" t="s">
        <v>132</v>
      </c>
      <c r="H5" s="52">
        <v>1</v>
      </c>
      <c r="I5" s="52">
        <v>2.1</v>
      </c>
      <c r="J5" s="77">
        <f t="shared" si="0"/>
        <v>1.9949999999999999</v>
      </c>
      <c r="K5" s="147"/>
    </row>
    <row r="6" spans="1:12" s="3" customFormat="1" x14ac:dyDescent="0.25">
      <c r="A6" s="133"/>
      <c r="B6" s="142"/>
      <c r="C6" s="136"/>
      <c r="D6" s="136"/>
      <c r="E6" s="139"/>
      <c r="F6" s="50" t="s">
        <v>133</v>
      </c>
      <c r="G6" s="52" t="s">
        <v>134</v>
      </c>
      <c r="H6" s="52">
        <v>1</v>
      </c>
      <c r="I6" s="52">
        <v>2.08</v>
      </c>
      <c r="J6" s="77">
        <f t="shared" si="0"/>
        <v>1.976</v>
      </c>
      <c r="K6" s="147"/>
    </row>
    <row r="7" spans="1:12" s="3" customFormat="1" x14ac:dyDescent="0.25">
      <c r="A7" s="133"/>
      <c r="B7" s="142"/>
      <c r="C7" s="136"/>
      <c r="D7" s="136"/>
      <c r="E7" s="139"/>
      <c r="F7" s="50" t="s">
        <v>135</v>
      </c>
      <c r="G7" s="52" t="s">
        <v>136</v>
      </c>
      <c r="H7" s="52">
        <v>1</v>
      </c>
      <c r="I7" s="52">
        <v>1.58</v>
      </c>
      <c r="J7" s="77">
        <f t="shared" si="0"/>
        <v>1.5009999999999999</v>
      </c>
      <c r="K7" s="147"/>
    </row>
    <row r="8" spans="1:12" s="3" customFormat="1" x14ac:dyDescent="0.25">
      <c r="A8" s="133"/>
      <c r="B8" s="142"/>
      <c r="C8" s="136"/>
      <c r="D8" s="136"/>
      <c r="E8" s="139"/>
      <c r="F8" s="50"/>
      <c r="G8" s="52"/>
      <c r="H8" s="52"/>
      <c r="I8" s="52"/>
      <c r="J8" s="77">
        <f t="shared" si="0"/>
        <v>0</v>
      </c>
      <c r="K8" s="147"/>
      <c r="L8" s="3">
        <f>SUM(I3:I7)</f>
        <v>9.42</v>
      </c>
    </row>
    <row r="9" spans="1:12" s="3" customFormat="1" x14ac:dyDescent="0.25">
      <c r="A9" s="132">
        <v>2</v>
      </c>
      <c r="B9" s="143" t="s">
        <v>86</v>
      </c>
      <c r="C9" s="135" t="s">
        <v>87</v>
      </c>
      <c r="D9" s="135"/>
      <c r="E9" s="138" t="s">
        <v>47</v>
      </c>
      <c r="F9" s="50" t="s">
        <v>135</v>
      </c>
      <c r="G9" s="52" t="s">
        <v>137</v>
      </c>
      <c r="H9" s="52">
        <v>1</v>
      </c>
      <c r="I9" s="52">
        <v>0.9</v>
      </c>
      <c r="J9" s="77">
        <f t="shared" si="0"/>
        <v>0.85499999999999998</v>
      </c>
      <c r="K9" s="147" t="s">
        <v>128</v>
      </c>
    </row>
    <row r="10" spans="1:12" s="3" customFormat="1" x14ac:dyDescent="0.25">
      <c r="A10" s="133"/>
      <c r="B10" s="144"/>
      <c r="C10" s="136"/>
      <c r="D10" s="136"/>
      <c r="E10" s="139"/>
      <c r="F10" s="50" t="s">
        <v>126</v>
      </c>
      <c r="G10" s="52" t="s">
        <v>130</v>
      </c>
      <c r="H10" s="52">
        <v>1</v>
      </c>
      <c r="I10" s="52">
        <v>0.8</v>
      </c>
      <c r="J10" s="77">
        <f t="shared" si="0"/>
        <v>0.76</v>
      </c>
      <c r="K10" s="147"/>
    </row>
    <row r="11" spans="1:12" s="3" customFormat="1" x14ac:dyDescent="0.25">
      <c r="A11" s="133"/>
      <c r="B11" s="144"/>
      <c r="C11" s="136"/>
      <c r="D11" s="136"/>
      <c r="E11" s="139"/>
      <c r="F11" s="50" t="s">
        <v>129</v>
      </c>
      <c r="G11" s="52" t="s">
        <v>130</v>
      </c>
      <c r="H11" s="52">
        <v>1</v>
      </c>
      <c r="I11" s="52">
        <v>0.8</v>
      </c>
      <c r="J11" s="77">
        <f t="shared" si="0"/>
        <v>0.76</v>
      </c>
      <c r="K11" s="147"/>
    </row>
    <row r="12" spans="1:12" s="3" customFormat="1" x14ac:dyDescent="0.25">
      <c r="A12" s="133"/>
      <c r="B12" s="144"/>
      <c r="C12" s="136"/>
      <c r="D12" s="136"/>
      <c r="E12" s="139"/>
      <c r="F12" s="50" t="s">
        <v>131</v>
      </c>
      <c r="G12" s="52" t="s">
        <v>130</v>
      </c>
      <c r="H12" s="52">
        <v>1</v>
      </c>
      <c r="I12" s="52">
        <v>0.9</v>
      </c>
      <c r="J12" s="77">
        <f t="shared" si="0"/>
        <v>0.85499999999999998</v>
      </c>
      <c r="K12" s="147"/>
    </row>
    <row r="13" spans="1:12" s="3" customFormat="1" x14ac:dyDescent="0.25">
      <c r="A13" s="133"/>
      <c r="B13" s="144"/>
      <c r="C13" s="136"/>
      <c r="D13" s="136"/>
      <c r="E13" s="139"/>
      <c r="F13" s="50" t="s">
        <v>133</v>
      </c>
      <c r="G13" s="52" t="s">
        <v>132</v>
      </c>
      <c r="H13" s="52">
        <v>1</v>
      </c>
      <c r="I13" s="52">
        <v>0.9</v>
      </c>
      <c r="J13" s="77">
        <f t="shared" si="0"/>
        <v>0.85499999999999998</v>
      </c>
      <c r="K13" s="147"/>
    </row>
    <row r="14" spans="1:12" s="3" customFormat="1" x14ac:dyDescent="0.25">
      <c r="A14" s="134"/>
      <c r="B14" s="145"/>
      <c r="C14" s="137"/>
      <c r="D14" s="137"/>
      <c r="E14" s="140"/>
      <c r="F14" s="52"/>
      <c r="G14" s="52"/>
      <c r="H14" s="52"/>
      <c r="I14" s="52"/>
      <c r="J14" s="77">
        <f t="shared" si="0"/>
        <v>0</v>
      </c>
      <c r="K14" s="147"/>
      <c r="L14" s="3">
        <f>SUM(I9:I14)</f>
        <v>4.3</v>
      </c>
    </row>
    <row r="15" spans="1:12" s="3" customFormat="1" x14ac:dyDescent="0.25">
      <c r="A15" s="132">
        <v>3</v>
      </c>
      <c r="B15" s="141" t="s">
        <v>96</v>
      </c>
      <c r="C15" s="135" t="s">
        <v>97</v>
      </c>
      <c r="D15" s="135"/>
      <c r="E15" s="138" t="s">
        <v>98</v>
      </c>
      <c r="F15" s="50" t="s">
        <v>126</v>
      </c>
      <c r="G15" s="52" t="s">
        <v>127</v>
      </c>
      <c r="H15" s="52">
        <v>1</v>
      </c>
      <c r="I15" s="52">
        <v>0.8</v>
      </c>
      <c r="J15" s="77">
        <f t="shared" si="0"/>
        <v>0.76</v>
      </c>
      <c r="K15" s="147" t="s">
        <v>128</v>
      </c>
    </row>
    <row r="16" spans="1:12" s="3" customFormat="1" x14ac:dyDescent="0.25">
      <c r="A16" s="133"/>
      <c r="B16" s="142"/>
      <c r="C16" s="136"/>
      <c r="D16" s="136"/>
      <c r="E16" s="139"/>
      <c r="F16" s="50" t="s">
        <v>129</v>
      </c>
      <c r="G16" s="52" t="s">
        <v>130</v>
      </c>
      <c r="H16" s="52">
        <v>1</v>
      </c>
      <c r="I16" s="52">
        <v>0.8</v>
      </c>
      <c r="J16" s="77">
        <f t="shared" si="0"/>
        <v>0.76</v>
      </c>
      <c r="K16" s="147"/>
    </row>
    <row r="17" spans="1:12" s="3" customFormat="1" x14ac:dyDescent="0.25">
      <c r="A17" s="133"/>
      <c r="B17" s="142"/>
      <c r="C17" s="136"/>
      <c r="D17" s="136"/>
      <c r="E17" s="139"/>
      <c r="F17" s="50" t="s">
        <v>131</v>
      </c>
      <c r="G17" s="3" t="s">
        <v>132</v>
      </c>
      <c r="H17" s="52">
        <v>1</v>
      </c>
      <c r="I17" s="52">
        <v>1.5</v>
      </c>
      <c r="J17" s="77">
        <f t="shared" si="0"/>
        <v>1.4249999999999998</v>
      </c>
      <c r="K17" s="147"/>
    </row>
    <row r="18" spans="1:12" s="3" customFormat="1" ht="24" x14ac:dyDescent="0.25">
      <c r="A18" s="133"/>
      <c r="B18" s="142"/>
      <c r="C18" s="136"/>
      <c r="D18" s="136"/>
      <c r="E18" s="139"/>
      <c r="F18" s="50" t="s">
        <v>133</v>
      </c>
      <c r="G18" s="70" t="s">
        <v>138</v>
      </c>
      <c r="H18" s="52">
        <v>1</v>
      </c>
      <c r="I18" s="52">
        <v>1.5</v>
      </c>
      <c r="J18" s="77">
        <f t="shared" si="0"/>
        <v>1.4249999999999998</v>
      </c>
      <c r="K18" s="147"/>
    </row>
    <row r="19" spans="1:12" s="3" customFormat="1" x14ac:dyDescent="0.25">
      <c r="A19" s="133"/>
      <c r="B19" s="142"/>
      <c r="C19" s="136"/>
      <c r="D19" s="136"/>
      <c r="E19" s="139"/>
      <c r="F19" s="50" t="s">
        <v>135</v>
      </c>
      <c r="G19" s="70" t="s">
        <v>139</v>
      </c>
      <c r="H19" s="52">
        <v>1</v>
      </c>
      <c r="I19" s="52">
        <v>0.8</v>
      </c>
      <c r="J19" s="77">
        <f t="shared" si="0"/>
        <v>0.76</v>
      </c>
      <c r="K19" s="147"/>
    </row>
    <row r="20" spans="1:12" s="3" customFormat="1" x14ac:dyDescent="0.25">
      <c r="A20" s="134"/>
      <c r="B20" s="146"/>
      <c r="C20" s="137"/>
      <c r="D20" s="137"/>
      <c r="E20" s="140"/>
      <c r="F20" s="52"/>
      <c r="G20" s="52"/>
      <c r="H20" s="52"/>
      <c r="I20" s="52"/>
      <c r="J20" s="77"/>
      <c r="K20" s="147"/>
      <c r="L20" s="3">
        <f>SUM(I15:I20)</f>
        <v>5.3999999999999995</v>
      </c>
    </row>
    <row r="21" spans="1:12" s="3" customFormat="1" ht="24" x14ac:dyDescent="0.25">
      <c r="A21" s="132">
        <v>4</v>
      </c>
      <c r="B21" s="143" t="s">
        <v>102</v>
      </c>
      <c r="C21" s="135" t="s">
        <v>103</v>
      </c>
      <c r="D21" s="135"/>
      <c r="E21" s="138" t="s">
        <v>104</v>
      </c>
      <c r="F21" s="50" t="s">
        <v>126</v>
      </c>
      <c r="G21" s="70" t="s">
        <v>140</v>
      </c>
      <c r="H21" s="52">
        <v>1</v>
      </c>
      <c r="I21" s="52">
        <v>0.6</v>
      </c>
      <c r="J21" s="77">
        <f t="shared" si="0"/>
        <v>0.56999999999999995</v>
      </c>
      <c r="K21" s="148"/>
    </row>
    <row r="22" spans="1:12" s="3" customFormat="1" x14ac:dyDescent="0.25">
      <c r="A22" s="133"/>
      <c r="B22" s="144"/>
      <c r="C22" s="136"/>
      <c r="D22" s="136"/>
      <c r="E22" s="139"/>
      <c r="F22" s="50"/>
      <c r="G22" s="52"/>
      <c r="H22" s="52"/>
      <c r="I22" s="52"/>
      <c r="J22" s="77"/>
      <c r="K22" s="148"/>
    </row>
    <row r="23" spans="1:12" s="3" customFormat="1" x14ac:dyDescent="0.25">
      <c r="A23" s="133"/>
      <c r="B23" s="144"/>
      <c r="C23" s="136"/>
      <c r="D23" s="136"/>
      <c r="E23" s="139"/>
      <c r="F23" s="50"/>
      <c r="G23" s="52"/>
      <c r="H23" s="52"/>
      <c r="I23" s="52"/>
      <c r="J23" s="77"/>
      <c r="K23" s="148"/>
    </row>
    <row r="24" spans="1:12" s="3" customFormat="1" x14ac:dyDescent="0.25">
      <c r="A24" s="134"/>
      <c r="B24" s="145"/>
      <c r="C24" s="137"/>
      <c r="D24" s="137"/>
      <c r="E24" s="140"/>
      <c r="F24" s="50"/>
      <c r="G24" s="52"/>
      <c r="H24" s="52"/>
      <c r="I24" s="52"/>
      <c r="J24" s="77"/>
      <c r="K24" s="148"/>
    </row>
    <row r="25" spans="1:12" s="3" customFormat="1" x14ac:dyDescent="0.25">
      <c r="A25" s="132">
        <v>5</v>
      </c>
      <c r="B25" s="138" t="s">
        <v>141</v>
      </c>
      <c r="C25" s="135" t="s">
        <v>142</v>
      </c>
      <c r="D25" s="135"/>
      <c r="E25" s="141" t="s">
        <v>98</v>
      </c>
      <c r="F25" s="50" t="s">
        <v>126</v>
      </c>
      <c r="G25" s="52" t="s">
        <v>137</v>
      </c>
      <c r="H25" s="52">
        <v>1</v>
      </c>
      <c r="I25" s="52">
        <v>1.68</v>
      </c>
      <c r="J25" s="77">
        <f t="shared" si="0"/>
        <v>1.5959999999999999</v>
      </c>
      <c r="K25" s="147" t="s">
        <v>128</v>
      </c>
    </row>
    <row r="26" spans="1:12" s="3" customFormat="1" x14ac:dyDescent="0.25">
      <c r="A26" s="133"/>
      <c r="B26" s="139"/>
      <c r="C26" s="136"/>
      <c r="D26" s="136"/>
      <c r="E26" s="142"/>
      <c r="F26" s="50" t="s">
        <v>129</v>
      </c>
      <c r="G26" s="52" t="s">
        <v>130</v>
      </c>
      <c r="H26" s="52">
        <v>1</v>
      </c>
      <c r="I26" s="52">
        <v>1.68</v>
      </c>
      <c r="J26" s="77">
        <f t="shared" si="0"/>
        <v>1.5959999999999999</v>
      </c>
      <c r="K26" s="147"/>
    </row>
    <row r="27" spans="1:12" s="3" customFormat="1" x14ac:dyDescent="0.25">
      <c r="A27" s="133"/>
      <c r="B27" s="139"/>
      <c r="C27" s="136"/>
      <c r="D27" s="136"/>
      <c r="E27" s="142"/>
      <c r="F27" s="50" t="s">
        <v>131</v>
      </c>
      <c r="G27" s="52" t="s">
        <v>143</v>
      </c>
      <c r="H27" s="52">
        <v>1</v>
      </c>
      <c r="I27" s="52">
        <v>1.55</v>
      </c>
      <c r="J27" s="77">
        <f t="shared" si="0"/>
        <v>1.4724999999999999</v>
      </c>
      <c r="K27" s="147"/>
    </row>
    <row r="28" spans="1:12" s="3" customFormat="1" x14ac:dyDescent="0.25">
      <c r="A28" s="133"/>
      <c r="B28" s="139"/>
      <c r="C28" s="136"/>
      <c r="D28" s="136"/>
      <c r="E28" s="142"/>
      <c r="F28" s="50" t="s">
        <v>133</v>
      </c>
      <c r="G28" s="52" t="s">
        <v>144</v>
      </c>
      <c r="H28" s="52">
        <v>1</v>
      </c>
      <c r="I28" s="52">
        <v>2.08</v>
      </c>
      <c r="J28" s="77">
        <f t="shared" si="0"/>
        <v>1.976</v>
      </c>
      <c r="K28" s="147"/>
    </row>
    <row r="29" spans="1:12" s="3" customFormat="1" x14ac:dyDescent="0.25">
      <c r="A29" s="133"/>
      <c r="B29" s="139"/>
      <c r="C29" s="136"/>
      <c r="D29" s="136"/>
      <c r="E29" s="142"/>
      <c r="F29" s="52"/>
      <c r="G29" s="52"/>
      <c r="H29" s="52"/>
      <c r="I29" s="52"/>
      <c r="J29" s="77"/>
      <c r="K29" s="147"/>
      <c r="L29" s="3">
        <f>SUM(I25:I28)</f>
        <v>6.99</v>
      </c>
    </row>
    <row r="30" spans="1:12" s="3" customFormat="1" x14ac:dyDescent="0.25">
      <c r="A30" s="132">
        <v>6</v>
      </c>
      <c r="B30" s="141" t="s">
        <v>145</v>
      </c>
      <c r="C30" s="135" t="s">
        <v>142</v>
      </c>
      <c r="D30" s="135"/>
      <c r="E30" s="141" t="s">
        <v>98</v>
      </c>
      <c r="F30" s="50" t="s">
        <v>126</v>
      </c>
      <c r="G30" s="52" t="s">
        <v>137</v>
      </c>
      <c r="H30" s="52">
        <v>1</v>
      </c>
      <c r="I30" s="52">
        <v>1.68</v>
      </c>
      <c r="J30" s="77">
        <f t="shared" si="0"/>
        <v>1.5959999999999999</v>
      </c>
      <c r="K30" s="147" t="s">
        <v>128</v>
      </c>
    </row>
    <row r="31" spans="1:12" s="3" customFormat="1" x14ac:dyDescent="0.25">
      <c r="A31" s="133"/>
      <c r="B31" s="142"/>
      <c r="C31" s="136"/>
      <c r="D31" s="136"/>
      <c r="E31" s="142"/>
      <c r="F31" s="50" t="s">
        <v>129</v>
      </c>
      <c r="G31" s="52" t="s">
        <v>143</v>
      </c>
      <c r="H31" s="52">
        <v>1</v>
      </c>
      <c r="I31" s="52">
        <v>1.68</v>
      </c>
      <c r="J31" s="77">
        <f t="shared" si="0"/>
        <v>1.5959999999999999</v>
      </c>
      <c r="K31" s="147"/>
    </row>
    <row r="32" spans="1:12" s="3" customFormat="1" x14ac:dyDescent="0.25">
      <c r="A32" s="133"/>
      <c r="B32" s="142"/>
      <c r="C32" s="136"/>
      <c r="D32" s="136"/>
      <c r="E32" s="142"/>
      <c r="F32" s="50" t="s">
        <v>131</v>
      </c>
      <c r="G32" s="52" t="s">
        <v>146</v>
      </c>
      <c r="H32" s="52">
        <v>1</v>
      </c>
      <c r="I32" s="52">
        <v>1.55</v>
      </c>
      <c r="J32" s="77">
        <f t="shared" si="0"/>
        <v>1.4724999999999999</v>
      </c>
      <c r="K32" s="147"/>
    </row>
    <row r="33" spans="1:12" s="3" customFormat="1" x14ac:dyDescent="0.25">
      <c r="A33" s="133"/>
      <c r="B33" s="142"/>
      <c r="C33" s="136"/>
      <c r="D33" s="136"/>
      <c r="E33" s="142"/>
      <c r="F33" s="50" t="s">
        <v>133</v>
      </c>
      <c r="G33" s="52" t="s">
        <v>144</v>
      </c>
      <c r="H33" s="52">
        <v>1</v>
      </c>
      <c r="I33" s="52">
        <v>2.08</v>
      </c>
      <c r="J33" s="77">
        <f t="shared" si="0"/>
        <v>1.976</v>
      </c>
      <c r="K33" s="147"/>
    </row>
    <row r="34" spans="1:12" s="3" customFormat="1" x14ac:dyDescent="0.25">
      <c r="A34" s="133"/>
      <c r="B34" s="142"/>
      <c r="C34" s="136"/>
      <c r="D34" s="136"/>
      <c r="E34" s="142"/>
      <c r="F34" s="50"/>
      <c r="G34" s="52"/>
      <c r="H34" s="52"/>
      <c r="I34" s="52"/>
      <c r="J34" s="77"/>
      <c r="K34" s="147"/>
      <c r="L34" s="3">
        <f>SUM(I30:I34)</f>
        <v>6.99</v>
      </c>
    </row>
    <row r="35" spans="1:12" s="3" customFormat="1" x14ac:dyDescent="0.25">
      <c r="A35" s="132">
        <v>7</v>
      </c>
      <c r="B35" s="141" t="s">
        <v>147</v>
      </c>
      <c r="C35" s="135" t="s">
        <v>148</v>
      </c>
      <c r="D35" s="135"/>
      <c r="E35" s="138" t="s">
        <v>68</v>
      </c>
      <c r="F35" s="50" t="s">
        <v>126</v>
      </c>
      <c r="G35" s="52" t="s">
        <v>137</v>
      </c>
      <c r="H35" s="52">
        <v>1</v>
      </c>
      <c r="I35" s="52">
        <v>1.89</v>
      </c>
      <c r="J35" s="77">
        <f t="shared" si="0"/>
        <v>1.7954999999999999</v>
      </c>
      <c r="K35" s="147" t="s">
        <v>128</v>
      </c>
    </row>
    <row r="36" spans="1:12" s="3" customFormat="1" x14ac:dyDescent="0.25">
      <c r="A36" s="133"/>
      <c r="B36" s="142"/>
      <c r="C36" s="136"/>
      <c r="D36" s="136"/>
      <c r="E36" s="139"/>
      <c r="F36" s="50" t="s">
        <v>129</v>
      </c>
      <c r="G36" s="52" t="s">
        <v>143</v>
      </c>
      <c r="H36" s="52">
        <v>1</v>
      </c>
      <c r="I36" s="74">
        <v>2</v>
      </c>
      <c r="J36" s="77">
        <f t="shared" si="0"/>
        <v>1.9</v>
      </c>
      <c r="K36" s="147"/>
    </row>
    <row r="37" spans="1:12" s="3" customFormat="1" x14ac:dyDescent="0.25">
      <c r="A37" s="133"/>
      <c r="B37" s="142"/>
      <c r="C37" s="136"/>
      <c r="D37" s="136"/>
      <c r="E37" s="139"/>
      <c r="F37" s="50" t="s">
        <v>131</v>
      </c>
      <c r="G37" s="52" t="s">
        <v>146</v>
      </c>
      <c r="H37" s="52">
        <v>1</v>
      </c>
      <c r="I37" s="52">
        <v>1.77</v>
      </c>
      <c r="J37" s="77">
        <f t="shared" si="0"/>
        <v>1.6815</v>
      </c>
      <c r="K37" s="147"/>
    </row>
    <row r="38" spans="1:12" s="3" customFormat="1" x14ac:dyDescent="0.25">
      <c r="A38" s="133"/>
      <c r="B38" s="142"/>
      <c r="C38" s="136"/>
      <c r="D38" s="136"/>
      <c r="E38" s="139"/>
      <c r="F38" s="50" t="s">
        <v>133</v>
      </c>
      <c r="G38" s="52" t="s">
        <v>149</v>
      </c>
      <c r="H38" s="52">
        <v>1</v>
      </c>
      <c r="I38" s="52">
        <v>1.77</v>
      </c>
      <c r="J38" s="77">
        <f t="shared" si="0"/>
        <v>1.6815</v>
      </c>
      <c r="K38" s="147"/>
    </row>
    <row r="39" spans="1:12" s="3" customFormat="1" x14ac:dyDescent="0.25">
      <c r="A39" s="133"/>
      <c r="B39" s="142"/>
      <c r="C39" s="136"/>
      <c r="D39" s="136"/>
      <c r="E39" s="139"/>
      <c r="F39" s="50" t="s">
        <v>135</v>
      </c>
      <c r="G39" s="52" t="s">
        <v>134</v>
      </c>
      <c r="H39" s="52">
        <v>1</v>
      </c>
      <c r="I39" s="52">
        <v>2.08</v>
      </c>
      <c r="J39" s="77">
        <f t="shared" si="0"/>
        <v>1.976</v>
      </c>
      <c r="K39" s="147"/>
    </row>
    <row r="40" spans="1:12" s="3" customFormat="1" x14ac:dyDescent="0.25">
      <c r="A40" s="134"/>
      <c r="B40" s="146"/>
      <c r="C40" s="137"/>
      <c r="D40" s="137"/>
      <c r="E40" s="140"/>
      <c r="F40" s="52"/>
      <c r="G40" s="52"/>
      <c r="H40" s="52"/>
      <c r="I40" s="52"/>
      <c r="J40" s="77"/>
      <c r="K40" s="147"/>
      <c r="L40" s="3">
        <f>SUM(I35:I40)</f>
        <v>9.51</v>
      </c>
    </row>
    <row r="41" spans="1:12" s="3" customFormat="1" x14ac:dyDescent="0.25">
      <c r="A41" s="132">
        <v>8</v>
      </c>
      <c r="B41" s="141" t="s">
        <v>150</v>
      </c>
      <c r="C41" s="135" t="s">
        <v>148</v>
      </c>
      <c r="D41" s="135"/>
      <c r="E41" s="138" t="s">
        <v>68</v>
      </c>
      <c r="F41" s="50" t="s">
        <v>126</v>
      </c>
      <c r="G41" s="52" t="s">
        <v>137</v>
      </c>
      <c r="H41" s="52">
        <v>1</v>
      </c>
      <c r="I41" s="52">
        <v>1.73</v>
      </c>
      <c r="J41" s="77">
        <f t="shared" si="0"/>
        <v>1.6435</v>
      </c>
      <c r="K41" s="147" t="s">
        <v>128</v>
      </c>
    </row>
    <row r="42" spans="1:12" s="3" customFormat="1" x14ac:dyDescent="0.25">
      <c r="A42" s="133"/>
      <c r="B42" s="142"/>
      <c r="C42" s="136"/>
      <c r="D42" s="136"/>
      <c r="E42" s="139"/>
      <c r="F42" s="50" t="s">
        <v>129</v>
      </c>
      <c r="G42" s="52" t="s">
        <v>143</v>
      </c>
      <c r="H42" s="52">
        <v>1</v>
      </c>
      <c r="I42" s="52">
        <v>1.84</v>
      </c>
      <c r="J42" s="77">
        <f t="shared" si="0"/>
        <v>1.748</v>
      </c>
      <c r="K42" s="147"/>
    </row>
    <row r="43" spans="1:12" s="3" customFormat="1" x14ac:dyDescent="0.25">
      <c r="A43" s="133"/>
      <c r="B43" s="142"/>
      <c r="C43" s="136"/>
      <c r="D43" s="136"/>
      <c r="E43" s="139"/>
      <c r="F43" s="50" t="s">
        <v>131</v>
      </c>
      <c r="G43" s="52" t="s">
        <v>146</v>
      </c>
      <c r="H43" s="52">
        <v>1</v>
      </c>
      <c r="I43" s="52">
        <v>1.61</v>
      </c>
      <c r="J43" s="77">
        <f t="shared" si="0"/>
        <v>1.5295000000000001</v>
      </c>
      <c r="K43" s="147"/>
    </row>
    <row r="44" spans="1:12" s="3" customFormat="1" x14ac:dyDescent="0.25">
      <c r="A44" s="133"/>
      <c r="B44" s="142"/>
      <c r="C44" s="136"/>
      <c r="D44" s="136"/>
      <c r="E44" s="139"/>
      <c r="F44" s="50" t="s">
        <v>133</v>
      </c>
      <c r="G44" s="52" t="s">
        <v>149</v>
      </c>
      <c r="H44" s="52">
        <v>1</v>
      </c>
      <c r="I44" s="52">
        <v>1.04</v>
      </c>
      <c r="J44" s="77">
        <f t="shared" si="0"/>
        <v>0.98799999999999999</v>
      </c>
      <c r="K44" s="147"/>
    </row>
    <row r="45" spans="1:12" s="3" customFormat="1" x14ac:dyDescent="0.25">
      <c r="A45" s="133"/>
      <c r="B45" s="142"/>
      <c r="C45" s="136"/>
      <c r="D45" s="136"/>
      <c r="E45" s="139"/>
      <c r="F45" s="50" t="s">
        <v>135</v>
      </c>
      <c r="G45" s="52" t="s">
        <v>134</v>
      </c>
      <c r="H45" s="52">
        <v>1</v>
      </c>
      <c r="I45" s="52">
        <v>1.93</v>
      </c>
      <c r="J45" s="77">
        <f t="shared" si="0"/>
        <v>1.8334999999999999</v>
      </c>
      <c r="K45" s="147"/>
    </row>
    <row r="46" spans="1:12" s="3" customFormat="1" x14ac:dyDescent="0.25">
      <c r="A46" s="134"/>
      <c r="B46" s="146"/>
      <c r="C46" s="137"/>
      <c r="D46" s="137"/>
      <c r="E46" s="140"/>
      <c r="F46" s="52"/>
      <c r="G46" s="52"/>
      <c r="H46" s="52"/>
      <c r="I46" s="52"/>
      <c r="J46" s="77"/>
      <c r="K46" s="147"/>
      <c r="L46" s="3">
        <f>SUM(I41:I46)</f>
        <v>8.15</v>
      </c>
    </row>
    <row r="47" spans="1:12" s="3" customFormat="1" x14ac:dyDescent="0.25">
      <c r="A47" s="132">
        <v>9</v>
      </c>
      <c r="B47" s="141" t="s">
        <v>151</v>
      </c>
      <c r="C47" s="135" t="s">
        <v>152</v>
      </c>
      <c r="D47" s="135"/>
      <c r="E47" s="138" t="s">
        <v>153</v>
      </c>
      <c r="F47" s="50" t="s">
        <v>126</v>
      </c>
      <c r="G47" s="52" t="s">
        <v>137</v>
      </c>
      <c r="H47" s="52">
        <v>1</v>
      </c>
      <c r="I47" s="52">
        <v>2.86</v>
      </c>
      <c r="J47" s="77">
        <f t="shared" si="0"/>
        <v>2.7169999999999996</v>
      </c>
      <c r="K47" s="147" t="s">
        <v>128</v>
      </c>
    </row>
    <row r="48" spans="1:12" s="3" customFormat="1" x14ac:dyDescent="0.25">
      <c r="A48" s="133"/>
      <c r="B48" s="142"/>
      <c r="C48" s="136"/>
      <c r="D48" s="136"/>
      <c r="E48" s="139"/>
      <c r="F48" s="50" t="s">
        <v>129</v>
      </c>
      <c r="G48" s="52" t="s">
        <v>130</v>
      </c>
      <c r="H48" s="52">
        <v>1</v>
      </c>
      <c r="I48" s="52">
        <v>3.1</v>
      </c>
      <c r="J48" s="77">
        <f t="shared" si="0"/>
        <v>2.9449999999999998</v>
      </c>
      <c r="K48" s="147"/>
    </row>
    <row r="49" spans="1:13" s="3" customFormat="1" x14ac:dyDescent="0.25">
      <c r="A49" s="133"/>
      <c r="B49" s="142"/>
      <c r="C49" s="136"/>
      <c r="D49" s="136"/>
      <c r="E49" s="139"/>
      <c r="F49" s="50" t="s">
        <v>131</v>
      </c>
      <c r="G49" s="52" t="s">
        <v>154</v>
      </c>
      <c r="H49" s="52">
        <v>1</v>
      </c>
      <c r="I49" s="52">
        <v>2.62</v>
      </c>
      <c r="J49" s="77">
        <f t="shared" si="0"/>
        <v>2.4889999999999999</v>
      </c>
      <c r="K49" s="147"/>
    </row>
    <row r="50" spans="1:13" s="3" customFormat="1" x14ac:dyDescent="0.25">
      <c r="A50" s="133"/>
      <c r="B50" s="142"/>
      <c r="C50" s="136"/>
      <c r="D50" s="136"/>
      <c r="E50" s="139"/>
      <c r="F50" s="50" t="s">
        <v>133</v>
      </c>
      <c r="G50" s="52" t="s">
        <v>143</v>
      </c>
      <c r="H50" s="52">
        <v>1</v>
      </c>
      <c r="I50" s="52">
        <v>1.84</v>
      </c>
      <c r="J50" s="77">
        <f t="shared" si="0"/>
        <v>1.748</v>
      </c>
      <c r="K50" s="147"/>
    </row>
    <row r="51" spans="1:13" s="3" customFormat="1" x14ac:dyDescent="0.25">
      <c r="A51" s="133"/>
      <c r="B51" s="142"/>
      <c r="C51" s="136"/>
      <c r="D51" s="136"/>
      <c r="E51" s="139"/>
      <c r="F51" s="50" t="s">
        <v>135</v>
      </c>
      <c r="G51" s="52" t="s">
        <v>146</v>
      </c>
      <c r="H51" s="52">
        <v>1</v>
      </c>
      <c r="I51" s="52">
        <v>2.58</v>
      </c>
      <c r="J51" s="77">
        <f t="shared" si="0"/>
        <v>2.4510000000000001</v>
      </c>
      <c r="K51" s="147"/>
    </row>
    <row r="52" spans="1:13" s="3" customFormat="1" x14ac:dyDescent="0.25">
      <c r="A52" s="134"/>
      <c r="B52" s="146"/>
      <c r="C52" s="137"/>
      <c r="D52" s="137"/>
      <c r="E52" s="140"/>
      <c r="F52" s="52"/>
      <c r="G52" s="52"/>
      <c r="H52" s="52"/>
      <c r="I52" s="52"/>
      <c r="J52" s="77"/>
      <c r="K52" s="147"/>
      <c r="L52" s="3">
        <f>SUM(I47:I52)</f>
        <v>13</v>
      </c>
    </row>
    <row r="53" spans="1:13" s="3" customFormat="1" x14ac:dyDescent="0.25">
      <c r="A53" s="132">
        <v>10</v>
      </c>
      <c r="B53" s="143" t="s">
        <v>155</v>
      </c>
      <c r="C53" s="135" t="s">
        <v>156</v>
      </c>
      <c r="D53" s="135"/>
      <c r="E53" s="138" t="s">
        <v>98</v>
      </c>
      <c r="F53" s="50" t="s">
        <v>126</v>
      </c>
      <c r="G53" s="52" t="s">
        <v>137</v>
      </c>
      <c r="H53" s="52">
        <v>1</v>
      </c>
      <c r="I53" s="52">
        <v>2.86</v>
      </c>
      <c r="J53" s="77">
        <f t="shared" si="0"/>
        <v>2.7169999999999996</v>
      </c>
      <c r="K53" s="147" t="s">
        <v>128</v>
      </c>
    </row>
    <row r="54" spans="1:13" s="3" customFormat="1" x14ac:dyDescent="0.25">
      <c r="A54" s="133"/>
      <c r="B54" s="144"/>
      <c r="C54" s="136"/>
      <c r="D54" s="136"/>
      <c r="E54" s="139"/>
      <c r="F54" s="50" t="s">
        <v>129</v>
      </c>
      <c r="G54" s="52" t="s">
        <v>130</v>
      </c>
      <c r="H54" s="52">
        <v>1</v>
      </c>
      <c r="I54" s="52">
        <v>3.1</v>
      </c>
      <c r="J54" s="77">
        <f t="shared" si="0"/>
        <v>2.9449999999999998</v>
      </c>
      <c r="K54" s="147"/>
    </row>
    <row r="55" spans="1:13" s="3" customFormat="1" x14ac:dyDescent="0.25">
      <c r="A55" s="133"/>
      <c r="B55" s="144"/>
      <c r="C55" s="136"/>
      <c r="D55" s="136"/>
      <c r="E55" s="139"/>
      <c r="F55" s="50" t="s">
        <v>131</v>
      </c>
      <c r="G55" s="52" t="s">
        <v>143</v>
      </c>
      <c r="H55" s="52">
        <v>1</v>
      </c>
      <c r="I55" s="52">
        <v>2.62</v>
      </c>
      <c r="J55" s="77">
        <f t="shared" si="0"/>
        <v>2.4889999999999999</v>
      </c>
      <c r="K55" s="147"/>
    </row>
    <row r="56" spans="1:13" s="3" customFormat="1" x14ac:dyDescent="0.25">
      <c r="A56" s="133"/>
      <c r="B56" s="144"/>
      <c r="C56" s="136"/>
      <c r="D56" s="136"/>
      <c r="E56" s="139"/>
      <c r="F56" s="50" t="s">
        <v>133</v>
      </c>
      <c r="G56" s="3" t="s">
        <v>149</v>
      </c>
      <c r="H56" s="52">
        <v>1</v>
      </c>
      <c r="I56" s="52">
        <v>2.62</v>
      </c>
      <c r="J56" s="77">
        <f t="shared" si="0"/>
        <v>2.4889999999999999</v>
      </c>
      <c r="K56" s="147"/>
    </row>
    <row r="57" spans="1:13" s="3" customFormat="1" x14ac:dyDescent="0.25">
      <c r="A57" s="133"/>
      <c r="B57" s="144"/>
      <c r="C57" s="136"/>
      <c r="D57" s="136"/>
      <c r="E57" s="139"/>
      <c r="F57" s="50" t="s">
        <v>135</v>
      </c>
      <c r="G57" s="52" t="s">
        <v>157</v>
      </c>
      <c r="H57" s="52">
        <v>1</v>
      </c>
      <c r="I57" s="52">
        <v>1.84</v>
      </c>
      <c r="J57" s="77">
        <f t="shared" si="0"/>
        <v>1.748</v>
      </c>
      <c r="K57" s="147"/>
    </row>
    <row r="58" spans="1:13" s="3" customFormat="1" x14ac:dyDescent="0.25">
      <c r="A58" s="133"/>
      <c r="B58" s="144"/>
      <c r="C58" s="136"/>
      <c r="D58" s="136"/>
      <c r="E58" s="139"/>
      <c r="F58" s="50" t="s">
        <v>158</v>
      </c>
      <c r="G58" s="52" t="s">
        <v>157</v>
      </c>
      <c r="H58" s="52">
        <v>1</v>
      </c>
      <c r="I58" s="52">
        <v>2.58</v>
      </c>
      <c r="J58" s="77">
        <f t="shared" si="0"/>
        <v>2.4510000000000001</v>
      </c>
      <c r="K58" s="147"/>
    </row>
    <row r="59" spans="1:13" s="3" customFormat="1" x14ac:dyDescent="0.25">
      <c r="A59" s="133"/>
      <c r="B59" s="144"/>
      <c r="C59" s="136"/>
      <c r="D59" s="136"/>
      <c r="E59" s="139"/>
      <c r="F59" s="52"/>
      <c r="G59" s="52"/>
      <c r="H59" s="52"/>
      <c r="I59" s="52"/>
      <c r="J59" s="77"/>
      <c r="K59" s="147"/>
      <c r="L59" s="3">
        <f>SUM(I53:I59)</f>
        <v>15.62</v>
      </c>
    </row>
    <row r="60" spans="1:13" s="3" customFormat="1" x14ac:dyDescent="0.25">
      <c r="A60" s="132">
        <v>11</v>
      </c>
      <c r="B60" s="143" t="s">
        <v>159</v>
      </c>
      <c r="C60" s="135" t="s">
        <v>160</v>
      </c>
      <c r="D60" s="135"/>
      <c r="E60" s="138" t="s">
        <v>98</v>
      </c>
      <c r="F60" s="50" t="s">
        <v>126</v>
      </c>
      <c r="G60" s="52" t="s">
        <v>137</v>
      </c>
      <c r="H60" s="52">
        <v>1</v>
      </c>
      <c r="I60" s="52">
        <v>2.5</v>
      </c>
      <c r="J60" s="77">
        <f t="shared" si="0"/>
        <v>2.375</v>
      </c>
      <c r="K60" s="148"/>
    </row>
    <row r="61" spans="1:13" s="3" customFormat="1" x14ac:dyDescent="0.25">
      <c r="A61" s="133"/>
      <c r="B61" s="144"/>
      <c r="C61" s="136"/>
      <c r="D61" s="136"/>
      <c r="E61" s="139"/>
      <c r="F61" s="50" t="s">
        <v>129</v>
      </c>
      <c r="G61" s="52" t="s">
        <v>143</v>
      </c>
      <c r="H61" s="52">
        <v>1</v>
      </c>
      <c r="I61" s="52">
        <v>2.5</v>
      </c>
      <c r="J61" s="77">
        <f t="shared" si="0"/>
        <v>2.375</v>
      </c>
      <c r="K61" s="148"/>
    </row>
    <row r="62" spans="1:13" s="3" customFormat="1" x14ac:dyDescent="0.25">
      <c r="A62" s="133"/>
      <c r="B62" s="144"/>
      <c r="C62" s="136"/>
      <c r="D62" s="136"/>
      <c r="E62" s="139"/>
      <c r="F62" s="50" t="s">
        <v>131</v>
      </c>
      <c r="G62" s="52" t="s">
        <v>154</v>
      </c>
      <c r="H62" s="52">
        <v>1</v>
      </c>
      <c r="I62" s="52">
        <v>1.93</v>
      </c>
      <c r="J62" s="77">
        <f t="shared" si="0"/>
        <v>1.8334999999999999</v>
      </c>
      <c r="K62" s="148"/>
    </row>
    <row r="63" spans="1:13" s="3" customFormat="1" x14ac:dyDescent="0.25">
      <c r="A63" s="133"/>
      <c r="B63" s="144"/>
      <c r="C63" s="136"/>
      <c r="D63" s="136"/>
      <c r="E63" s="139"/>
      <c r="F63" s="50"/>
      <c r="G63" s="52"/>
      <c r="H63" s="52"/>
      <c r="I63" s="52"/>
      <c r="J63" s="52"/>
      <c r="K63" s="148"/>
    </row>
    <row r="64" spans="1:13" s="3" customFormat="1" x14ac:dyDescent="0.25">
      <c r="A64" s="134"/>
      <c r="B64" s="145"/>
      <c r="C64" s="137"/>
      <c r="D64" s="137"/>
      <c r="E64" s="140"/>
      <c r="F64" s="50"/>
      <c r="G64" s="52"/>
      <c r="H64" s="52"/>
      <c r="I64" s="52"/>
      <c r="J64" s="52"/>
      <c r="K64" s="148"/>
      <c r="M64" s="111"/>
    </row>
    <row r="65" spans="1:13" s="3" customFormat="1" x14ac:dyDescent="0.25">
      <c r="A65" s="149" t="s">
        <v>247</v>
      </c>
      <c r="B65" s="150"/>
      <c r="C65" s="150"/>
      <c r="D65" s="150"/>
      <c r="E65" s="150"/>
      <c r="F65" s="150"/>
      <c r="G65" s="150"/>
      <c r="H65" s="52">
        <f>SUM(H3:H64)</f>
        <v>49</v>
      </c>
      <c r="I65" s="52">
        <f>SUM(I3:I64)</f>
        <v>86.910000000000025</v>
      </c>
      <c r="J65" s="77">
        <f>SUM(J3:J64)</f>
        <v>82.564499999999995</v>
      </c>
      <c r="K65" s="52"/>
    </row>
    <row r="66" spans="1:13" s="3" customFormat="1" ht="18" customHeight="1" x14ac:dyDescent="0.25">
      <c r="A66" s="155" t="s">
        <v>251</v>
      </c>
      <c r="B66" s="158" t="s">
        <v>242</v>
      </c>
      <c r="C66" s="159"/>
      <c r="D66" s="159"/>
      <c r="E66" s="159"/>
      <c r="F66" s="159"/>
      <c r="G66" s="159"/>
      <c r="H66" s="159"/>
      <c r="I66" s="159"/>
      <c r="J66" s="159"/>
      <c r="K66" s="160"/>
    </row>
    <row r="67" spans="1:13" s="3" customFormat="1" ht="18" customHeight="1" x14ac:dyDescent="0.25">
      <c r="A67" s="156"/>
      <c r="B67" s="158" t="s">
        <v>243</v>
      </c>
      <c r="C67" s="159"/>
      <c r="D67" s="159"/>
      <c r="E67" s="159"/>
      <c r="F67" s="159"/>
      <c r="G67" s="159"/>
      <c r="H67" s="159"/>
      <c r="I67" s="159"/>
      <c r="J67" s="159"/>
      <c r="K67" s="160"/>
    </row>
    <row r="68" spans="1:13" s="3" customFormat="1" ht="18" customHeight="1" x14ac:dyDescent="0.25">
      <c r="A68" s="156"/>
      <c r="B68" s="158" t="s">
        <v>244</v>
      </c>
      <c r="C68" s="159"/>
      <c r="D68" s="159"/>
      <c r="E68" s="159"/>
      <c r="F68" s="159"/>
      <c r="G68" s="159"/>
      <c r="H68" s="159"/>
      <c r="I68" s="159"/>
      <c r="J68" s="159"/>
      <c r="K68" s="160"/>
      <c r="M68" s="111"/>
    </row>
    <row r="69" spans="1:13" s="3" customFormat="1" ht="37.799999999999997" customHeight="1" x14ac:dyDescent="0.25">
      <c r="A69" s="157"/>
      <c r="B69" s="161" t="s">
        <v>245</v>
      </c>
      <c r="C69" s="162"/>
      <c r="D69" s="162"/>
      <c r="E69" s="162"/>
      <c r="F69" s="162"/>
      <c r="G69" s="162"/>
      <c r="H69" s="162"/>
      <c r="I69" s="162"/>
      <c r="J69" s="162"/>
      <c r="K69" s="163"/>
    </row>
    <row r="70" spans="1:13" s="3" customFormat="1" ht="91.2" customHeight="1" x14ac:dyDescent="0.25">
      <c r="A70" s="152" t="s">
        <v>248</v>
      </c>
      <c r="B70" s="153"/>
      <c r="C70" s="153"/>
      <c r="D70" s="153"/>
      <c r="E70" s="153"/>
      <c r="F70" s="153"/>
      <c r="G70" s="153"/>
      <c r="H70" s="153"/>
      <c r="I70" s="153"/>
      <c r="J70" s="153"/>
      <c r="K70" s="154"/>
    </row>
    <row r="71" spans="1:13" ht="20.399999999999999" customHeight="1" x14ac:dyDescent="0.25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68">
        <f>SUM(I60:I64)</f>
        <v>6.93</v>
      </c>
    </row>
    <row r="72" spans="1:13" x14ac:dyDescent="0.25">
      <c r="H72" s="68">
        <f>SUM(H3:H71)</f>
        <v>98</v>
      </c>
      <c r="I72" s="68">
        <f>SUM(I3:I71)</f>
        <v>173.82000000000005</v>
      </c>
    </row>
  </sheetData>
  <mergeCells count="75">
    <mergeCell ref="A65:G65"/>
    <mergeCell ref="A71:K71"/>
    <mergeCell ref="A70:K70"/>
    <mergeCell ref="A66:A69"/>
    <mergeCell ref="B66:K66"/>
    <mergeCell ref="B67:K67"/>
    <mergeCell ref="B68:K68"/>
    <mergeCell ref="B69:K69"/>
    <mergeCell ref="E53:E59"/>
    <mergeCell ref="E60:E64"/>
    <mergeCell ref="K3:K8"/>
    <mergeCell ref="K9:K14"/>
    <mergeCell ref="K15:K20"/>
    <mergeCell ref="K21:K24"/>
    <mergeCell ref="K25:K29"/>
    <mergeCell ref="K30:K34"/>
    <mergeCell ref="K35:K40"/>
    <mergeCell ref="K41:K46"/>
    <mergeCell ref="K47:K52"/>
    <mergeCell ref="K53:K59"/>
    <mergeCell ref="K60:K64"/>
    <mergeCell ref="E25:E29"/>
    <mergeCell ref="E30:E34"/>
    <mergeCell ref="E35:E40"/>
    <mergeCell ref="E41:E46"/>
    <mergeCell ref="E47:E52"/>
    <mergeCell ref="C53:C59"/>
    <mergeCell ref="C60:C64"/>
    <mergeCell ref="D3:D8"/>
    <mergeCell ref="D9:D14"/>
    <mergeCell ref="D15:D20"/>
    <mergeCell ref="D21:D24"/>
    <mergeCell ref="D25:D29"/>
    <mergeCell ref="D30:D34"/>
    <mergeCell ref="D35:D40"/>
    <mergeCell ref="D41:D46"/>
    <mergeCell ref="D47:D52"/>
    <mergeCell ref="D53:D59"/>
    <mergeCell ref="D60:D64"/>
    <mergeCell ref="C25:C29"/>
    <mergeCell ref="C30:C34"/>
    <mergeCell ref="C35:C40"/>
    <mergeCell ref="C41:C46"/>
    <mergeCell ref="C47:C52"/>
    <mergeCell ref="A53:A59"/>
    <mergeCell ref="A47:A52"/>
    <mergeCell ref="A60:A64"/>
    <mergeCell ref="B3:B8"/>
    <mergeCell ref="B9:B14"/>
    <mergeCell ref="B15:B20"/>
    <mergeCell ref="B21:B24"/>
    <mergeCell ref="B25:B29"/>
    <mergeCell ref="B30:B34"/>
    <mergeCell ref="B35:B40"/>
    <mergeCell ref="B41:B46"/>
    <mergeCell ref="B47:B52"/>
    <mergeCell ref="B53:B59"/>
    <mergeCell ref="B60:B64"/>
    <mergeCell ref="A25:A29"/>
    <mergeCell ref="A30:A34"/>
    <mergeCell ref="A35:A40"/>
    <mergeCell ref="A41:A46"/>
    <mergeCell ref="A1:K1"/>
    <mergeCell ref="A3:A8"/>
    <mergeCell ref="A9:A14"/>
    <mergeCell ref="A15:A20"/>
    <mergeCell ref="A21:A24"/>
    <mergeCell ref="C3:C8"/>
    <mergeCell ref="C9:C14"/>
    <mergeCell ref="C15:C20"/>
    <mergeCell ref="C21:C24"/>
    <mergeCell ref="E3:E8"/>
    <mergeCell ref="E9:E14"/>
    <mergeCell ref="E15:E20"/>
    <mergeCell ref="E21:E24"/>
  </mergeCells>
  <phoneticPr fontId="20" type="noConversion"/>
  <conditionalFormatting sqref="B72:B1048576 A1 B2:B3 B9">
    <cfRule type="duplicateValues" dxfId="134" priority="2"/>
  </conditionalFormatting>
  <conditionalFormatting sqref="B72:B1048576 A1 B2:B3 B9 B15 B21 B30 B25 B35 B41 B47 B60 B53">
    <cfRule type="duplicateValues" dxfId="133" priority="1"/>
  </conditionalFormatting>
  <conditionalFormatting sqref="B15 B21">
    <cfRule type="duplicateValues" dxfId="132" priority="3"/>
    <cfRule type="duplicateValues" dxfId="131" priority="4"/>
    <cfRule type="duplicateValues" dxfId="130" priority="5"/>
    <cfRule type="duplicateValues" dxfId="129" priority="6"/>
  </conditionalFormatting>
  <conditionalFormatting sqref="B25 B30 B35 B41 B47 B60 B53">
    <cfRule type="duplicateValues" dxfId="128" priority="7"/>
    <cfRule type="duplicateValues" dxfId="127" priority="8"/>
    <cfRule type="duplicateValues" dxfId="126" priority="9"/>
    <cfRule type="duplicateValues" dxfId="125" priority="10"/>
  </conditionalFormatting>
  <printOptions horizontalCentered="1"/>
  <pageMargins left="0.35433070866141736" right="0.35433070866141736" top="0.59055118110236227" bottom="0.39370078740157483" header="0.51181102362204722" footer="0.51181102362204722"/>
  <pageSetup paperSize="9" scale="7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M40"/>
  <sheetViews>
    <sheetView showGridLines="0" zoomScale="110" zoomScaleNormal="110" workbookViewId="0">
      <selection activeCell="L34" sqref="L34"/>
    </sheetView>
  </sheetViews>
  <sheetFormatPr defaultColWidth="9" defaultRowHeight="12" x14ac:dyDescent="0.25"/>
  <cols>
    <col min="1" max="1" width="4.109375" style="80" customWidth="1"/>
    <col min="2" max="2" width="10.88671875" style="68" customWidth="1"/>
    <col min="3" max="3" width="12.44140625" style="68" customWidth="1"/>
    <col min="4" max="4" width="14.33203125" style="68" customWidth="1"/>
    <col min="5" max="5" width="9.6640625" style="68" customWidth="1"/>
    <col min="6" max="6" width="5.88671875" style="68" customWidth="1"/>
    <col min="7" max="7" width="20.33203125" style="68" customWidth="1"/>
    <col min="8" max="8" width="5.88671875" style="68" customWidth="1"/>
    <col min="9" max="9" width="12.44140625" style="68" customWidth="1"/>
    <col min="10" max="10" width="5.21875" style="68" customWidth="1"/>
    <col min="11" max="11" width="14.77734375" style="68" customWidth="1"/>
    <col min="12" max="12" width="17.21875" style="68" customWidth="1"/>
    <col min="13" max="13" width="23.88671875" style="68" customWidth="1"/>
    <col min="14" max="16384" width="9" style="68"/>
  </cols>
  <sheetData>
    <row r="1" spans="1:13" s="67" customFormat="1" ht="24" customHeight="1" x14ac:dyDescent="0.25">
      <c r="A1" s="130" t="s">
        <v>161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67" customFormat="1" ht="24" customHeight="1" x14ac:dyDescent="0.25">
      <c r="A2" s="170" t="s">
        <v>162</v>
      </c>
      <c r="B2" s="170"/>
      <c r="C2" s="170"/>
      <c r="D2" s="170"/>
      <c r="E2" s="170"/>
      <c r="F2" s="170"/>
      <c r="G2" s="170"/>
      <c r="H2" s="170"/>
      <c r="I2" s="173" t="s">
        <v>163</v>
      </c>
      <c r="J2" s="174"/>
      <c r="K2" s="174"/>
      <c r="L2" s="175"/>
      <c r="M2" s="176" t="s">
        <v>16</v>
      </c>
    </row>
    <row r="3" spans="1:13" s="54" customFormat="1" ht="27.6" customHeight="1" x14ac:dyDescent="0.25">
      <c r="A3" s="81" t="s">
        <v>0</v>
      </c>
      <c r="B3" s="56" t="s">
        <v>2</v>
      </c>
      <c r="C3" s="57" t="s">
        <v>3</v>
      </c>
      <c r="D3" s="57" t="s">
        <v>6</v>
      </c>
      <c r="E3" s="7" t="s">
        <v>8</v>
      </c>
      <c r="F3" s="35" t="s">
        <v>122</v>
      </c>
      <c r="G3" s="35" t="s">
        <v>123</v>
      </c>
      <c r="H3" s="35" t="s">
        <v>124</v>
      </c>
      <c r="I3" s="35" t="s">
        <v>123</v>
      </c>
      <c r="J3" s="35" t="s">
        <v>124</v>
      </c>
      <c r="K3" s="35" t="s">
        <v>164</v>
      </c>
      <c r="L3" s="35" t="s">
        <v>249</v>
      </c>
      <c r="M3" s="177"/>
    </row>
    <row r="4" spans="1:13" s="3" customFormat="1" x14ac:dyDescent="0.25">
      <c r="A4" s="132">
        <v>1</v>
      </c>
      <c r="B4" s="141" t="s">
        <v>38</v>
      </c>
      <c r="C4" s="138" t="s">
        <v>39</v>
      </c>
      <c r="D4" s="135"/>
      <c r="E4" s="141" t="s">
        <v>40</v>
      </c>
      <c r="F4" s="50" t="s">
        <v>126</v>
      </c>
      <c r="G4" s="70" t="s">
        <v>165</v>
      </c>
      <c r="H4" s="52">
        <v>1</v>
      </c>
      <c r="I4" s="52" t="s">
        <v>127</v>
      </c>
      <c r="J4" s="52">
        <v>1</v>
      </c>
      <c r="K4" s="52">
        <v>1.39</v>
      </c>
      <c r="L4" s="77">
        <v>1.3</v>
      </c>
      <c r="M4" s="148"/>
    </row>
    <row r="5" spans="1:13" s="3" customFormat="1" x14ac:dyDescent="0.25">
      <c r="A5" s="133"/>
      <c r="B5" s="142"/>
      <c r="C5" s="139"/>
      <c r="D5" s="136"/>
      <c r="E5" s="142"/>
      <c r="F5" s="50" t="s">
        <v>129</v>
      </c>
      <c r="G5" s="52" t="s">
        <v>166</v>
      </c>
      <c r="H5" s="52">
        <v>1</v>
      </c>
      <c r="I5" s="52" t="s">
        <v>167</v>
      </c>
      <c r="J5" s="52">
        <v>1</v>
      </c>
      <c r="K5" s="52">
        <v>1.39</v>
      </c>
      <c r="L5" s="77">
        <v>1.3</v>
      </c>
      <c r="M5" s="148"/>
    </row>
    <row r="6" spans="1:13" s="3" customFormat="1" x14ac:dyDescent="0.25">
      <c r="A6" s="133"/>
      <c r="B6" s="142"/>
      <c r="C6" s="139"/>
      <c r="D6" s="136"/>
      <c r="E6" s="142"/>
      <c r="F6" s="50"/>
      <c r="G6" s="52"/>
      <c r="H6" s="52"/>
      <c r="I6" s="52" t="s">
        <v>154</v>
      </c>
      <c r="J6" s="52">
        <v>1</v>
      </c>
      <c r="K6" s="52">
        <v>1.1200000000000001</v>
      </c>
      <c r="L6" s="101"/>
      <c r="M6" s="148"/>
    </row>
    <row r="7" spans="1:13" s="3" customFormat="1" x14ac:dyDescent="0.25">
      <c r="A7" s="133"/>
      <c r="B7" s="142"/>
      <c r="C7" s="139"/>
      <c r="D7" s="136"/>
      <c r="E7" s="142"/>
      <c r="F7" s="50"/>
      <c r="G7" s="52"/>
      <c r="H7" s="52"/>
      <c r="I7" s="52"/>
      <c r="J7" s="52"/>
      <c r="K7" s="52"/>
      <c r="L7" s="101"/>
      <c r="M7" s="148"/>
    </row>
    <row r="8" spans="1:13" s="3" customFormat="1" x14ac:dyDescent="0.25">
      <c r="A8" s="133"/>
      <c r="B8" s="142"/>
      <c r="C8" s="139"/>
      <c r="D8" s="136"/>
      <c r="E8" s="142"/>
      <c r="F8" s="50"/>
      <c r="G8" s="52"/>
      <c r="H8" s="52"/>
      <c r="I8" s="52"/>
      <c r="J8" s="52"/>
      <c r="K8" s="52"/>
      <c r="L8" s="101"/>
      <c r="M8" s="148"/>
    </row>
    <row r="9" spans="1:13" s="3" customFormat="1" x14ac:dyDescent="0.25">
      <c r="A9" s="171">
        <v>2</v>
      </c>
      <c r="B9" s="141" t="s">
        <v>32</v>
      </c>
      <c r="C9" s="138" t="s">
        <v>33</v>
      </c>
      <c r="D9" s="135"/>
      <c r="E9" s="141" t="s">
        <v>34</v>
      </c>
      <c r="F9" s="50" t="s">
        <v>126</v>
      </c>
      <c r="G9" s="52" t="s">
        <v>127</v>
      </c>
      <c r="H9" s="52">
        <v>1</v>
      </c>
      <c r="I9" s="83" t="s">
        <v>127</v>
      </c>
      <c r="J9" s="52">
        <v>1</v>
      </c>
      <c r="K9" s="52">
        <v>1.85</v>
      </c>
      <c r="L9" s="101">
        <v>1.82</v>
      </c>
      <c r="M9" s="148"/>
    </row>
    <row r="10" spans="1:13" s="3" customFormat="1" x14ac:dyDescent="0.25">
      <c r="A10" s="172"/>
      <c r="B10" s="142"/>
      <c r="C10" s="139"/>
      <c r="D10" s="136"/>
      <c r="E10" s="142"/>
      <c r="F10" s="50" t="s">
        <v>129</v>
      </c>
      <c r="G10" s="52" t="s">
        <v>168</v>
      </c>
      <c r="H10" s="52">
        <v>1</v>
      </c>
      <c r="I10" s="52" t="s">
        <v>167</v>
      </c>
      <c r="J10" s="52">
        <v>1</v>
      </c>
      <c r="K10" s="52">
        <v>1.71</v>
      </c>
      <c r="L10" s="101">
        <v>1.71</v>
      </c>
      <c r="M10" s="148"/>
    </row>
    <row r="11" spans="1:13" s="3" customFormat="1" x14ac:dyDescent="0.25">
      <c r="A11" s="172"/>
      <c r="B11" s="142"/>
      <c r="C11" s="139"/>
      <c r="D11" s="136"/>
      <c r="E11" s="142"/>
      <c r="F11" s="50" t="s">
        <v>131</v>
      </c>
      <c r="G11" s="52" t="s">
        <v>132</v>
      </c>
      <c r="H11" s="52">
        <v>1</v>
      </c>
      <c r="I11" s="52" t="s">
        <v>169</v>
      </c>
      <c r="J11" s="52">
        <v>1</v>
      </c>
      <c r="K11" s="52">
        <v>1.71</v>
      </c>
      <c r="L11" s="101">
        <v>1.71</v>
      </c>
      <c r="M11" s="148"/>
    </row>
    <row r="12" spans="1:13" s="3" customFormat="1" x14ac:dyDescent="0.25">
      <c r="A12" s="172"/>
      <c r="B12" s="142"/>
      <c r="C12" s="139"/>
      <c r="D12" s="136"/>
      <c r="E12" s="142"/>
      <c r="F12" s="50" t="s">
        <v>133</v>
      </c>
      <c r="G12" s="52" t="s">
        <v>134</v>
      </c>
      <c r="H12" s="52">
        <v>1</v>
      </c>
      <c r="I12" s="52" t="s">
        <v>170</v>
      </c>
      <c r="J12" s="52">
        <v>1</v>
      </c>
      <c r="K12" s="52">
        <v>1.71</v>
      </c>
      <c r="L12" s="101">
        <v>1.71</v>
      </c>
      <c r="M12" s="148"/>
    </row>
    <row r="13" spans="1:13" s="3" customFormat="1" x14ac:dyDescent="0.25">
      <c r="A13" s="172"/>
      <c r="B13" s="142"/>
      <c r="C13" s="139"/>
      <c r="D13" s="136"/>
      <c r="E13" s="142"/>
      <c r="F13" s="50"/>
      <c r="G13" s="52"/>
      <c r="H13" s="52"/>
      <c r="I13" s="52"/>
      <c r="J13" s="52"/>
      <c r="K13" s="52"/>
      <c r="L13" s="101"/>
      <c r="M13" s="148"/>
    </row>
    <row r="14" spans="1:13" s="3" customFormat="1" x14ac:dyDescent="0.25">
      <c r="A14" s="171">
        <v>3</v>
      </c>
      <c r="B14" s="141" t="s">
        <v>56</v>
      </c>
      <c r="C14" s="135" t="s">
        <v>57</v>
      </c>
      <c r="D14" s="135"/>
      <c r="E14" s="141" t="s">
        <v>47</v>
      </c>
      <c r="F14" s="50" t="s">
        <v>126</v>
      </c>
      <c r="G14" s="52" t="s">
        <v>127</v>
      </c>
      <c r="H14" s="52">
        <v>1</v>
      </c>
      <c r="I14" s="52" t="s">
        <v>127</v>
      </c>
      <c r="J14" s="52">
        <v>1</v>
      </c>
      <c r="K14" s="52">
        <v>1.36</v>
      </c>
      <c r="L14" s="101">
        <v>1.36</v>
      </c>
      <c r="M14" s="184" t="s">
        <v>171</v>
      </c>
    </row>
    <row r="15" spans="1:13" s="3" customFormat="1" x14ac:dyDescent="0.25">
      <c r="A15" s="172"/>
      <c r="B15" s="142"/>
      <c r="C15" s="136"/>
      <c r="D15" s="136"/>
      <c r="E15" s="142"/>
      <c r="F15" s="50" t="s">
        <v>129</v>
      </c>
      <c r="G15" s="52" t="s">
        <v>166</v>
      </c>
      <c r="H15" s="52">
        <v>1</v>
      </c>
      <c r="I15" s="52" t="s">
        <v>167</v>
      </c>
      <c r="J15" s="52">
        <v>1</v>
      </c>
      <c r="K15" s="52">
        <v>1.36</v>
      </c>
      <c r="L15" s="101">
        <v>1.36</v>
      </c>
      <c r="M15" s="184"/>
    </row>
    <row r="16" spans="1:13" s="3" customFormat="1" x14ac:dyDescent="0.25">
      <c r="A16" s="172"/>
      <c r="B16" s="142"/>
      <c r="C16" s="136"/>
      <c r="D16" s="136"/>
      <c r="E16" s="142"/>
      <c r="F16" s="50" t="s">
        <v>131</v>
      </c>
      <c r="G16" s="52" t="s">
        <v>172</v>
      </c>
      <c r="H16" s="52">
        <v>1</v>
      </c>
      <c r="I16" s="52" t="s">
        <v>172</v>
      </c>
      <c r="J16" s="52">
        <v>1</v>
      </c>
      <c r="K16" s="52">
        <v>1.1200000000000001</v>
      </c>
      <c r="L16" s="101">
        <v>1.1200000000000001</v>
      </c>
      <c r="M16" s="184"/>
    </row>
    <row r="17" spans="1:13" s="3" customFormat="1" x14ac:dyDescent="0.25">
      <c r="A17" s="172"/>
      <c r="B17" s="142"/>
      <c r="C17" s="136"/>
      <c r="D17" s="136"/>
      <c r="E17" s="142"/>
      <c r="F17" s="50"/>
      <c r="G17" s="52"/>
      <c r="H17" s="52"/>
      <c r="I17" s="52"/>
      <c r="J17" s="52"/>
      <c r="K17" s="52"/>
      <c r="L17" s="101"/>
      <c r="M17" s="184"/>
    </row>
    <row r="18" spans="1:13" s="3" customFormat="1" x14ac:dyDescent="0.25">
      <c r="A18" s="178"/>
      <c r="B18" s="146"/>
      <c r="C18" s="137"/>
      <c r="D18" s="137"/>
      <c r="E18" s="146"/>
      <c r="F18" s="50"/>
      <c r="G18" s="52"/>
      <c r="H18" s="52"/>
      <c r="I18" s="52"/>
      <c r="J18" s="52"/>
      <c r="K18" s="52"/>
      <c r="L18" s="101"/>
      <c r="M18" s="184"/>
    </row>
    <row r="19" spans="1:13" s="3" customFormat="1" x14ac:dyDescent="0.25">
      <c r="A19" s="171">
        <v>4</v>
      </c>
      <c r="B19" s="141" t="s">
        <v>60</v>
      </c>
      <c r="C19" s="135" t="s">
        <v>61</v>
      </c>
      <c r="D19" s="181"/>
      <c r="E19" s="141" t="s">
        <v>47</v>
      </c>
      <c r="F19" s="50"/>
      <c r="G19" s="52"/>
      <c r="H19" s="52"/>
      <c r="I19" s="52"/>
      <c r="J19" s="52"/>
      <c r="K19" s="52"/>
      <c r="L19" s="101"/>
      <c r="M19" s="184"/>
    </row>
    <row r="20" spans="1:13" s="3" customFormat="1" x14ac:dyDescent="0.25">
      <c r="A20" s="172"/>
      <c r="B20" s="142"/>
      <c r="C20" s="136"/>
      <c r="D20" s="182"/>
      <c r="E20" s="142"/>
      <c r="F20" s="50"/>
      <c r="G20" s="52"/>
      <c r="H20" s="52"/>
      <c r="I20" s="52"/>
      <c r="J20" s="52"/>
      <c r="K20" s="52"/>
      <c r="L20" s="101"/>
      <c r="M20" s="184"/>
    </row>
    <row r="21" spans="1:13" s="3" customFormat="1" x14ac:dyDescent="0.25">
      <c r="A21" s="172"/>
      <c r="B21" s="142"/>
      <c r="C21" s="136"/>
      <c r="D21" s="182"/>
      <c r="E21" s="142"/>
      <c r="F21" s="50"/>
      <c r="G21" s="52"/>
      <c r="H21" s="52"/>
      <c r="I21" s="52"/>
      <c r="J21" s="52"/>
      <c r="K21" s="52"/>
      <c r="L21" s="101"/>
      <c r="M21" s="184"/>
    </row>
    <row r="22" spans="1:13" s="3" customFormat="1" x14ac:dyDescent="0.25">
      <c r="A22" s="172"/>
      <c r="B22" s="142"/>
      <c r="C22" s="136"/>
      <c r="D22" s="182"/>
      <c r="E22" s="142"/>
      <c r="F22" s="50"/>
      <c r="G22" s="52"/>
      <c r="H22" s="52"/>
      <c r="I22" s="52"/>
      <c r="J22" s="52"/>
      <c r="K22" s="52"/>
      <c r="L22" s="101"/>
      <c r="M22" s="184"/>
    </row>
    <row r="23" spans="1:13" s="3" customFormat="1" x14ac:dyDescent="0.25">
      <c r="A23" s="178"/>
      <c r="B23" s="146"/>
      <c r="C23" s="137"/>
      <c r="D23" s="183"/>
      <c r="E23" s="146"/>
      <c r="F23" s="50"/>
      <c r="G23" s="52"/>
      <c r="H23" s="52"/>
      <c r="I23" s="52"/>
      <c r="J23" s="52"/>
      <c r="K23" s="52"/>
      <c r="L23" s="101"/>
      <c r="M23" s="184"/>
    </row>
    <row r="24" spans="1:13" s="3" customFormat="1" x14ac:dyDescent="0.25">
      <c r="A24" s="171">
        <v>5</v>
      </c>
      <c r="B24" s="141" t="s">
        <v>62</v>
      </c>
      <c r="C24" s="135" t="s">
        <v>63</v>
      </c>
      <c r="D24" s="135"/>
      <c r="E24" s="138" t="s">
        <v>65</v>
      </c>
      <c r="F24" s="50" t="s">
        <v>126</v>
      </c>
      <c r="G24" s="70" t="s">
        <v>173</v>
      </c>
      <c r="H24" s="52">
        <v>1</v>
      </c>
      <c r="I24" s="52" t="s">
        <v>127</v>
      </c>
      <c r="J24" s="52">
        <v>1</v>
      </c>
      <c r="K24" s="52">
        <v>1.32</v>
      </c>
      <c r="L24" s="101">
        <v>1.32</v>
      </c>
      <c r="M24" s="185" t="s">
        <v>174</v>
      </c>
    </row>
    <row r="25" spans="1:13" s="3" customFormat="1" x14ac:dyDescent="0.25">
      <c r="A25" s="172"/>
      <c r="B25" s="142"/>
      <c r="C25" s="136"/>
      <c r="D25" s="136"/>
      <c r="E25" s="139"/>
      <c r="F25" s="50"/>
      <c r="G25" s="52"/>
      <c r="H25" s="52"/>
      <c r="I25" s="52"/>
      <c r="J25" s="52"/>
      <c r="K25" s="52"/>
      <c r="L25" s="101"/>
      <c r="M25" s="185"/>
    </row>
    <row r="26" spans="1:13" s="3" customFormat="1" x14ac:dyDescent="0.25">
      <c r="A26" s="172"/>
      <c r="B26" s="142"/>
      <c r="C26" s="136"/>
      <c r="D26" s="136"/>
      <c r="E26" s="139"/>
      <c r="F26" s="50"/>
      <c r="G26" s="52"/>
      <c r="H26" s="52"/>
      <c r="I26" s="52"/>
      <c r="J26" s="52"/>
      <c r="K26" s="52"/>
      <c r="L26" s="101"/>
      <c r="M26" s="185"/>
    </row>
    <row r="27" spans="1:13" s="3" customFormat="1" x14ac:dyDescent="0.25">
      <c r="A27" s="172"/>
      <c r="B27" s="142"/>
      <c r="C27" s="136"/>
      <c r="D27" s="136"/>
      <c r="E27" s="139"/>
      <c r="F27" s="50"/>
      <c r="G27" s="52"/>
      <c r="H27" s="52"/>
      <c r="I27" s="52"/>
      <c r="J27" s="52"/>
      <c r="K27" s="52"/>
      <c r="L27" s="101"/>
      <c r="M27" s="185"/>
    </row>
    <row r="28" spans="1:13" s="3" customFormat="1" x14ac:dyDescent="0.25">
      <c r="A28" s="178"/>
      <c r="B28" s="146"/>
      <c r="C28" s="137"/>
      <c r="D28" s="137"/>
      <c r="E28" s="140"/>
      <c r="F28" s="50"/>
      <c r="G28" s="52"/>
      <c r="H28" s="52"/>
      <c r="I28" s="52"/>
      <c r="J28" s="52"/>
      <c r="K28" s="52"/>
      <c r="L28" s="101"/>
      <c r="M28" s="185"/>
    </row>
    <row r="29" spans="1:13" x14ac:dyDescent="0.25">
      <c r="A29" s="179">
        <v>6</v>
      </c>
      <c r="B29" s="180" t="s">
        <v>175</v>
      </c>
      <c r="C29" s="135" t="s">
        <v>176</v>
      </c>
      <c r="D29" s="135"/>
      <c r="E29" s="138" t="s">
        <v>68</v>
      </c>
      <c r="F29" s="132" t="s">
        <v>126</v>
      </c>
      <c r="G29" s="52" t="s">
        <v>137</v>
      </c>
      <c r="H29" s="52">
        <v>1</v>
      </c>
      <c r="I29" s="52" t="s">
        <v>127</v>
      </c>
      <c r="J29" s="52">
        <v>1</v>
      </c>
      <c r="K29" s="50">
        <v>1.79</v>
      </c>
      <c r="L29" s="103">
        <v>1.79</v>
      </c>
      <c r="M29" s="38"/>
    </row>
    <row r="30" spans="1:13" x14ac:dyDescent="0.25">
      <c r="A30" s="179"/>
      <c r="B30" s="180"/>
      <c r="C30" s="136"/>
      <c r="D30" s="136"/>
      <c r="E30" s="139"/>
      <c r="F30" s="133"/>
      <c r="G30" s="52" t="s">
        <v>143</v>
      </c>
      <c r="H30" s="52">
        <v>1</v>
      </c>
      <c r="I30" s="52" t="s">
        <v>167</v>
      </c>
      <c r="J30" s="52">
        <v>1</v>
      </c>
      <c r="K30" s="50">
        <v>1.79</v>
      </c>
      <c r="L30" s="103">
        <v>1.79</v>
      </c>
      <c r="M30" s="50"/>
    </row>
    <row r="31" spans="1:13" x14ac:dyDescent="0.25">
      <c r="A31" s="179"/>
      <c r="B31" s="180"/>
      <c r="C31" s="136"/>
      <c r="D31" s="136"/>
      <c r="E31" s="139"/>
      <c r="F31" s="133"/>
      <c r="G31" s="52" t="s">
        <v>154</v>
      </c>
      <c r="H31" s="52">
        <v>1</v>
      </c>
      <c r="I31" s="52" t="s">
        <v>154</v>
      </c>
      <c r="J31" s="52">
        <v>1</v>
      </c>
      <c r="K31" s="50">
        <v>1.71</v>
      </c>
      <c r="L31" s="103">
        <v>1.71</v>
      </c>
      <c r="M31" s="50"/>
    </row>
    <row r="32" spans="1:13" x14ac:dyDescent="0.25">
      <c r="A32" s="179"/>
      <c r="B32" s="180"/>
      <c r="C32" s="136"/>
      <c r="D32" s="136"/>
      <c r="E32" s="139"/>
      <c r="F32" s="133"/>
      <c r="G32" s="82"/>
      <c r="H32" s="50"/>
      <c r="I32" s="52"/>
      <c r="J32" s="50"/>
      <c r="K32" s="50"/>
      <c r="L32" s="103"/>
      <c r="M32" s="50"/>
    </row>
    <row r="33" spans="1:13" x14ac:dyDescent="0.25">
      <c r="A33" s="179"/>
      <c r="B33" s="180"/>
      <c r="C33" s="137"/>
      <c r="D33" s="137"/>
      <c r="E33" s="140"/>
      <c r="F33" s="134"/>
      <c r="G33" s="82"/>
      <c r="H33" s="50"/>
      <c r="I33" s="50"/>
      <c r="J33" s="50"/>
      <c r="K33" s="50"/>
      <c r="L33" s="103"/>
      <c r="M33" s="50"/>
    </row>
    <row r="34" spans="1:13" ht="19.8" customHeight="1" x14ac:dyDescent="0.25">
      <c r="A34" s="167" t="s">
        <v>250</v>
      </c>
      <c r="B34" s="168"/>
      <c r="C34" s="168"/>
      <c r="D34" s="168"/>
      <c r="E34" s="168"/>
      <c r="F34" s="168"/>
      <c r="G34" s="169"/>
      <c r="H34" s="103">
        <f>SUM(H4:H33)</f>
        <v>13</v>
      </c>
      <c r="I34" s="103"/>
      <c r="J34" s="103">
        <f>SUM(J4:J33)</f>
        <v>14</v>
      </c>
      <c r="K34" s="103">
        <f>SUM(K4:K33)</f>
        <v>21.33</v>
      </c>
      <c r="L34" s="79">
        <f>SUM(L4:L33)</f>
        <v>20</v>
      </c>
      <c r="M34" s="103"/>
    </row>
    <row r="35" spans="1:13" ht="16.8" customHeight="1" x14ac:dyDescent="0.25">
      <c r="A35" s="155" t="s">
        <v>251</v>
      </c>
      <c r="B35" s="164" t="s">
        <v>242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</row>
    <row r="36" spans="1:13" ht="16.8" customHeight="1" x14ac:dyDescent="0.25">
      <c r="A36" s="156"/>
      <c r="B36" s="164" t="s">
        <v>243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</row>
    <row r="37" spans="1:13" ht="16.8" customHeight="1" x14ac:dyDescent="0.25">
      <c r="A37" s="156"/>
      <c r="B37" s="164" t="s">
        <v>244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</row>
    <row r="38" spans="1:13" ht="33" customHeight="1" x14ac:dyDescent="0.25">
      <c r="A38" s="157"/>
      <c r="B38" s="165" t="s">
        <v>245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</row>
    <row r="39" spans="1:13" ht="109.2" customHeight="1" x14ac:dyDescent="0.25">
      <c r="A39" s="166" t="s">
        <v>248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1:13" x14ac:dyDescent="0.25">
      <c r="I40" s="84"/>
    </row>
  </sheetData>
  <mergeCells count="46">
    <mergeCell ref="M14:M23"/>
    <mergeCell ref="M24:M28"/>
    <mergeCell ref="E14:E18"/>
    <mergeCell ref="E19:E23"/>
    <mergeCell ref="E24:E28"/>
    <mergeCell ref="E29:E33"/>
    <mergeCell ref="F29:F33"/>
    <mergeCell ref="C14:C18"/>
    <mergeCell ref="C19:C23"/>
    <mergeCell ref="C24:C28"/>
    <mergeCell ref="C29:C33"/>
    <mergeCell ref="D29:D33"/>
    <mergeCell ref="D4:D8"/>
    <mergeCell ref="D9:D13"/>
    <mergeCell ref="D14:D18"/>
    <mergeCell ref="D19:D23"/>
    <mergeCell ref="D24:D28"/>
    <mergeCell ref="A24:A28"/>
    <mergeCell ref="A29:A33"/>
    <mergeCell ref="B4:B8"/>
    <mergeCell ref="B9:B13"/>
    <mergeCell ref="B14:B18"/>
    <mergeCell ref="B19:B23"/>
    <mergeCell ref="B24:B28"/>
    <mergeCell ref="B29:B33"/>
    <mergeCell ref="A39:M39"/>
    <mergeCell ref="A34:G34"/>
    <mergeCell ref="A1:M1"/>
    <mergeCell ref="A2:H2"/>
    <mergeCell ref="A4:A8"/>
    <mergeCell ref="A9:A13"/>
    <mergeCell ref="C4:C8"/>
    <mergeCell ref="C9:C13"/>
    <mergeCell ref="E4:E8"/>
    <mergeCell ref="E9:E13"/>
    <mergeCell ref="M4:M8"/>
    <mergeCell ref="M9:M13"/>
    <mergeCell ref="I2:L2"/>
    <mergeCell ref="M2:M3"/>
    <mergeCell ref="A14:A18"/>
    <mergeCell ref="A19:A23"/>
    <mergeCell ref="A35:A38"/>
    <mergeCell ref="B35:M35"/>
    <mergeCell ref="B36:M36"/>
    <mergeCell ref="B37:M37"/>
    <mergeCell ref="B38:M38"/>
  </mergeCells>
  <phoneticPr fontId="20" type="noConversion"/>
  <conditionalFormatting sqref="B4">
    <cfRule type="duplicateValues" dxfId="124" priority="1"/>
    <cfRule type="duplicateValues" dxfId="123" priority="2"/>
  </conditionalFormatting>
  <conditionalFormatting sqref="B9">
    <cfRule type="duplicateValues" dxfId="122" priority="10"/>
  </conditionalFormatting>
  <conditionalFormatting sqref="B14">
    <cfRule type="duplicateValues" dxfId="121" priority="9"/>
  </conditionalFormatting>
  <conditionalFormatting sqref="B19">
    <cfRule type="duplicateValues" dxfId="120" priority="4"/>
  </conditionalFormatting>
  <conditionalFormatting sqref="B24">
    <cfRule type="duplicateValues" dxfId="119" priority="6"/>
  </conditionalFormatting>
  <conditionalFormatting sqref="B40:B1048576 B9 B14 B3 A1:A2 B19 B24">
    <cfRule type="duplicateValues" dxfId="118" priority="3"/>
  </conditionalFormatting>
  <conditionalFormatting sqref="B40:B1048576 A1:A2 B3">
    <cfRule type="duplicateValues" dxfId="117" priority="7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0" orientation="landscape" r:id="rId1"/>
  <headerFooter>
    <oddFooter>&amp;C第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M30"/>
  <sheetViews>
    <sheetView showGridLines="0" zoomScale="130" zoomScaleNormal="130" workbookViewId="0">
      <selection activeCell="B25" sqref="B25:M25"/>
    </sheetView>
  </sheetViews>
  <sheetFormatPr defaultColWidth="9" defaultRowHeight="12" x14ac:dyDescent="0.25"/>
  <cols>
    <col min="1" max="1" width="4.109375" style="68" customWidth="1"/>
    <col min="2" max="2" width="12.21875" style="68" customWidth="1"/>
    <col min="3" max="3" width="12.44140625" style="68" customWidth="1"/>
    <col min="4" max="4" width="10.21875" style="68" customWidth="1"/>
    <col min="5" max="5" width="9.6640625" style="68" customWidth="1"/>
    <col min="6" max="6" width="5.88671875" style="68" customWidth="1"/>
    <col min="7" max="7" width="20.33203125" style="68" customWidth="1"/>
    <col min="8" max="8" width="5.88671875" style="68" customWidth="1"/>
    <col min="9" max="9" width="10.33203125" style="68" customWidth="1"/>
    <col min="10" max="10" width="7.77734375" style="68" customWidth="1"/>
    <col min="11" max="11" width="15.109375" style="68" customWidth="1"/>
    <col min="12" max="12" width="16.77734375" style="68" customWidth="1"/>
    <col min="13" max="13" width="6.109375" style="68" customWidth="1"/>
    <col min="14" max="16384" width="9" style="68"/>
  </cols>
  <sheetData>
    <row r="1" spans="1:13" s="67" customFormat="1" ht="24" customHeight="1" x14ac:dyDescent="0.25">
      <c r="A1" s="130" t="s">
        <v>161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67" customFormat="1" ht="24" customHeight="1" x14ac:dyDescent="0.25">
      <c r="A2" s="170" t="s">
        <v>162</v>
      </c>
      <c r="B2" s="170"/>
      <c r="C2" s="170"/>
      <c r="D2" s="170"/>
      <c r="E2" s="170"/>
      <c r="F2" s="170"/>
      <c r="G2" s="170"/>
      <c r="H2" s="170"/>
      <c r="I2" s="173" t="s">
        <v>48</v>
      </c>
      <c r="J2" s="174"/>
      <c r="K2" s="174"/>
      <c r="L2" s="175"/>
      <c r="M2" s="176" t="s">
        <v>16</v>
      </c>
    </row>
    <row r="3" spans="1:13" s="54" customFormat="1" ht="31.2" customHeight="1" x14ac:dyDescent="0.25">
      <c r="A3" s="4" t="s">
        <v>0</v>
      </c>
      <c r="B3" s="56" t="s">
        <v>2</v>
      </c>
      <c r="C3" s="57" t="s">
        <v>3</v>
      </c>
      <c r="D3" s="57" t="s">
        <v>6</v>
      </c>
      <c r="E3" s="7" t="s">
        <v>8</v>
      </c>
      <c r="F3" s="35" t="s">
        <v>122</v>
      </c>
      <c r="G3" s="35" t="s">
        <v>123</v>
      </c>
      <c r="H3" s="35" t="s">
        <v>124</v>
      </c>
      <c r="I3" s="35" t="s">
        <v>123</v>
      </c>
      <c r="J3" s="35" t="s">
        <v>124</v>
      </c>
      <c r="K3" s="35" t="s">
        <v>177</v>
      </c>
      <c r="L3" s="110" t="s">
        <v>252</v>
      </c>
      <c r="M3" s="177"/>
    </row>
    <row r="4" spans="1:13" s="3" customFormat="1" x14ac:dyDescent="0.25">
      <c r="A4" s="132">
        <v>1</v>
      </c>
      <c r="B4" s="141" t="s">
        <v>178</v>
      </c>
      <c r="C4" s="135" t="s">
        <v>179</v>
      </c>
      <c r="D4" s="135"/>
      <c r="E4" s="138" t="s">
        <v>180</v>
      </c>
      <c r="F4" s="50" t="s">
        <v>126</v>
      </c>
      <c r="G4" s="52" t="s">
        <v>137</v>
      </c>
      <c r="H4" s="52">
        <v>1</v>
      </c>
      <c r="I4" s="52" t="s">
        <v>181</v>
      </c>
      <c r="J4" s="52">
        <v>1</v>
      </c>
      <c r="K4" s="77">
        <v>1.5</v>
      </c>
      <c r="L4" s="77">
        <f>K4*0.95</f>
        <v>1.4249999999999998</v>
      </c>
      <c r="M4" s="148"/>
    </row>
    <row r="5" spans="1:13" s="3" customFormat="1" x14ac:dyDescent="0.25">
      <c r="A5" s="133"/>
      <c r="B5" s="142"/>
      <c r="C5" s="136"/>
      <c r="D5" s="136"/>
      <c r="E5" s="139"/>
      <c r="F5" s="50" t="s">
        <v>129</v>
      </c>
      <c r="G5" s="52" t="s">
        <v>130</v>
      </c>
      <c r="H5" s="52">
        <v>1</v>
      </c>
      <c r="I5" s="52" t="s">
        <v>127</v>
      </c>
      <c r="J5" s="52">
        <v>1</v>
      </c>
      <c r="K5" s="77">
        <v>3</v>
      </c>
      <c r="L5" s="77">
        <f t="shared" ref="L5:L20" si="0">K5*0.95</f>
        <v>2.8499999999999996</v>
      </c>
      <c r="M5" s="148"/>
    </row>
    <row r="6" spans="1:13" s="3" customFormat="1" x14ac:dyDescent="0.25">
      <c r="A6" s="133"/>
      <c r="B6" s="142"/>
      <c r="C6" s="136"/>
      <c r="D6" s="136"/>
      <c r="E6" s="139"/>
      <c r="F6" s="50" t="s">
        <v>131</v>
      </c>
      <c r="G6" s="70" t="s">
        <v>182</v>
      </c>
      <c r="H6" s="52">
        <v>1</v>
      </c>
      <c r="I6" s="52" t="s">
        <v>154</v>
      </c>
      <c r="J6" s="52">
        <v>1</v>
      </c>
      <c r="K6" s="77">
        <v>2</v>
      </c>
      <c r="L6" s="77">
        <f t="shared" si="0"/>
        <v>1.9</v>
      </c>
      <c r="M6" s="148"/>
    </row>
    <row r="7" spans="1:13" s="3" customFormat="1" x14ac:dyDescent="0.25">
      <c r="A7" s="133"/>
      <c r="B7" s="142"/>
      <c r="C7" s="136"/>
      <c r="D7" s="136"/>
      <c r="E7" s="139"/>
      <c r="F7" s="50"/>
      <c r="G7" s="52"/>
      <c r="H7" s="52"/>
      <c r="I7" s="52"/>
      <c r="J7" s="52"/>
      <c r="K7" s="77"/>
      <c r="L7" s="77"/>
      <c r="M7" s="148"/>
    </row>
    <row r="8" spans="1:13" s="3" customFormat="1" x14ac:dyDescent="0.25">
      <c r="A8" s="134"/>
      <c r="B8" s="146"/>
      <c r="C8" s="137"/>
      <c r="D8" s="137"/>
      <c r="E8" s="140"/>
      <c r="F8" s="50"/>
      <c r="G8" s="52"/>
      <c r="H8" s="52"/>
      <c r="I8" s="52"/>
      <c r="J8" s="52"/>
      <c r="K8" s="77"/>
      <c r="L8" s="77"/>
      <c r="M8" s="148"/>
    </row>
    <row r="9" spans="1:13" s="3" customFormat="1" x14ac:dyDescent="0.25">
      <c r="A9" s="132">
        <v>2</v>
      </c>
      <c r="B9" s="141" t="s">
        <v>183</v>
      </c>
      <c r="C9" s="135" t="s">
        <v>184</v>
      </c>
      <c r="D9" s="135"/>
      <c r="E9" s="138" t="s">
        <v>104</v>
      </c>
      <c r="F9" s="50" t="s">
        <v>126</v>
      </c>
      <c r="G9" s="52" t="s">
        <v>127</v>
      </c>
      <c r="H9" s="52">
        <v>1</v>
      </c>
      <c r="I9" s="52" t="s">
        <v>127</v>
      </c>
      <c r="J9" s="52">
        <v>1</v>
      </c>
      <c r="K9" s="77">
        <v>0.5</v>
      </c>
      <c r="L9" s="77">
        <f t="shared" si="0"/>
        <v>0.47499999999999998</v>
      </c>
      <c r="M9" s="148"/>
    </row>
    <row r="10" spans="1:13" s="3" customFormat="1" x14ac:dyDescent="0.25">
      <c r="A10" s="133"/>
      <c r="B10" s="142"/>
      <c r="C10" s="136"/>
      <c r="D10" s="136"/>
      <c r="E10" s="139"/>
      <c r="F10" s="50" t="s">
        <v>129</v>
      </c>
      <c r="G10" s="52" t="s">
        <v>130</v>
      </c>
      <c r="H10" s="52">
        <v>1</v>
      </c>
      <c r="I10" s="52" t="s">
        <v>181</v>
      </c>
      <c r="J10" s="52">
        <v>1</v>
      </c>
      <c r="K10" s="77">
        <v>0.45</v>
      </c>
      <c r="L10" s="77">
        <f t="shared" si="0"/>
        <v>0.42749999999999999</v>
      </c>
      <c r="M10" s="148"/>
    </row>
    <row r="11" spans="1:13" s="3" customFormat="1" x14ac:dyDescent="0.25">
      <c r="A11" s="133"/>
      <c r="B11" s="142"/>
      <c r="C11" s="136"/>
      <c r="D11" s="136"/>
      <c r="E11" s="139"/>
      <c r="F11" s="50" t="s">
        <v>131</v>
      </c>
      <c r="G11" s="70" t="s">
        <v>182</v>
      </c>
      <c r="H11" s="52">
        <v>1</v>
      </c>
      <c r="I11" s="52" t="s">
        <v>154</v>
      </c>
      <c r="J11" s="52">
        <v>1</v>
      </c>
      <c r="K11" s="77">
        <v>0.5</v>
      </c>
      <c r="L11" s="77">
        <f t="shared" si="0"/>
        <v>0.47499999999999998</v>
      </c>
      <c r="M11" s="148"/>
    </row>
    <row r="12" spans="1:13" s="3" customFormat="1" x14ac:dyDescent="0.25">
      <c r="A12" s="133"/>
      <c r="B12" s="142"/>
      <c r="C12" s="136"/>
      <c r="D12" s="136"/>
      <c r="E12" s="139"/>
      <c r="F12" s="50"/>
      <c r="G12" s="52"/>
      <c r="H12" s="52"/>
      <c r="I12" s="52"/>
      <c r="J12" s="52"/>
      <c r="K12" s="77"/>
      <c r="L12" s="77"/>
      <c r="M12" s="148"/>
    </row>
    <row r="13" spans="1:13" s="3" customFormat="1" x14ac:dyDescent="0.25">
      <c r="A13" s="134"/>
      <c r="B13" s="146"/>
      <c r="C13" s="137"/>
      <c r="D13" s="137"/>
      <c r="E13" s="140"/>
      <c r="F13" s="50"/>
      <c r="G13" s="52"/>
      <c r="H13" s="52"/>
      <c r="I13" s="52"/>
      <c r="J13" s="52"/>
      <c r="K13" s="77"/>
      <c r="L13" s="77"/>
      <c r="M13" s="148"/>
    </row>
    <row r="14" spans="1:13" s="3" customFormat="1" x14ac:dyDescent="0.25">
      <c r="A14" s="132">
        <v>3</v>
      </c>
      <c r="B14" s="143" t="s">
        <v>185</v>
      </c>
      <c r="C14" s="135" t="s">
        <v>186</v>
      </c>
      <c r="D14" s="135"/>
      <c r="E14" s="138" t="s">
        <v>104</v>
      </c>
      <c r="F14" s="50" t="s">
        <v>126</v>
      </c>
      <c r="G14" s="70" t="s">
        <v>165</v>
      </c>
      <c r="H14" s="52">
        <v>1</v>
      </c>
      <c r="I14" s="52" t="s">
        <v>137</v>
      </c>
      <c r="J14" s="52">
        <v>1</v>
      </c>
      <c r="K14" s="77">
        <v>0.6</v>
      </c>
      <c r="L14" s="77">
        <f t="shared" si="0"/>
        <v>0.56999999999999995</v>
      </c>
      <c r="M14" s="148"/>
    </row>
    <row r="15" spans="1:13" s="3" customFormat="1" x14ac:dyDescent="0.25">
      <c r="A15" s="133"/>
      <c r="B15" s="144"/>
      <c r="C15" s="136"/>
      <c r="D15" s="136"/>
      <c r="E15" s="139"/>
      <c r="F15" s="50" t="s">
        <v>129</v>
      </c>
      <c r="G15" s="70" t="s">
        <v>187</v>
      </c>
      <c r="H15" s="52">
        <v>1</v>
      </c>
      <c r="I15" s="52" t="s">
        <v>167</v>
      </c>
      <c r="J15" s="52">
        <v>1</v>
      </c>
      <c r="K15" s="77">
        <v>0.6</v>
      </c>
      <c r="L15" s="77">
        <f t="shared" si="0"/>
        <v>0.56999999999999995</v>
      </c>
      <c r="M15" s="148"/>
    </row>
    <row r="16" spans="1:13" s="3" customFormat="1" x14ac:dyDescent="0.25">
      <c r="A16" s="133"/>
      <c r="B16" s="144"/>
      <c r="C16" s="136"/>
      <c r="D16" s="136"/>
      <c r="E16" s="139"/>
      <c r="F16" s="50"/>
      <c r="G16" s="52"/>
      <c r="H16" s="52"/>
      <c r="I16" s="52"/>
      <c r="J16" s="52"/>
      <c r="K16" s="77"/>
      <c r="L16" s="77"/>
      <c r="M16" s="148"/>
    </row>
    <row r="17" spans="1:13" s="3" customFormat="1" x14ac:dyDescent="0.25">
      <c r="A17" s="133"/>
      <c r="B17" s="144"/>
      <c r="C17" s="136"/>
      <c r="D17" s="136"/>
      <c r="E17" s="139"/>
      <c r="F17" s="50"/>
      <c r="G17" s="52"/>
      <c r="H17" s="52"/>
      <c r="I17" s="52"/>
      <c r="J17" s="52"/>
      <c r="K17" s="77"/>
      <c r="L17" s="77"/>
      <c r="M17" s="148"/>
    </row>
    <row r="18" spans="1:13" s="3" customFormat="1" x14ac:dyDescent="0.25">
      <c r="A18" s="134"/>
      <c r="B18" s="145"/>
      <c r="C18" s="137"/>
      <c r="D18" s="137"/>
      <c r="E18" s="140"/>
      <c r="F18" s="50"/>
      <c r="G18" s="52"/>
      <c r="H18" s="52"/>
      <c r="I18" s="52"/>
      <c r="J18" s="52"/>
      <c r="K18" s="77"/>
      <c r="L18" s="77"/>
      <c r="M18" s="148"/>
    </row>
    <row r="19" spans="1:13" s="3" customFormat="1" x14ac:dyDescent="0.25">
      <c r="A19" s="132">
        <v>4</v>
      </c>
      <c r="B19" s="143" t="s">
        <v>188</v>
      </c>
      <c r="C19" s="135" t="s">
        <v>189</v>
      </c>
      <c r="D19" s="135"/>
      <c r="E19" s="138" t="s">
        <v>104</v>
      </c>
      <c r="F19" s="50" t="s">
        <v>126</v>
      </c>
      <c r="G19" s="70" t="s">
        <v>165</v>
      </c>
      <c r="H19" s="52">
        <v>1</v>
      </c>
      <c r="I19" s="52" t="s">
        <v>137</v>
      </c>
      <c r="J19" s="52">
        <v>1</v>
      </c>
      <c r="K19" s="77">
        <v>0.6</v>
      </c>
      <c r="L19" s="77">
        <f t="shared" si="0"/>
        <v>0.56999999999999995</v>
      </c>
      <c r="M19" s="148"/>
    </row>
    <row r="20" spans="1:13" x14ac:dyDescent="0.25">
      <c r="A20" s="133"/>
      <c r="B20" s="144"/>
      <c r="C20" s="136"/>
      <c r="D20" s="136"/>
      <c r="E20" s="139"/>
      <c r="F20" s="50" t="s">
        <v>129</v>
      </c>
      <c r="G20" s="50" t="s">
        <v>190</v>
      </c>
      <c r="H20" s="52">
        <v>1</v>
      </c>
      <c r="I20" s="52" t="s">
        <v>167</v>
      </c>
      <c r="J20" s="52">
        <v>1</v>
      </c>
      <c r="K20" s="77">
        <v>0.6</v>
      </c>
      <c r="L20" s="77">
        <f t="shared" si="0"/>
        <v>0.56999999999999995</v>
      </c>
      <c r="M20" s="188"/>
    </row>
    <row r="21" spans="1:13" x14ac:dyDescent="0.25">
      <c r="A21" s="133"/>
      <c r="B21" s="144"/>
      <c r="C21" s="136"/>
      <c r="D21" s="136"/>
      <c r="E21" s="139"/>
      <c r="F21" s="50"/>
      <c r="G21" s="50"/>
      <c r="H21" s="50"/>
      <c r="I21" s="50"/>
      <c r="J21" s="50"/>
      <c r="K21" s="79"/>
      <c r="L21" s="77"/>
      <c r="M21" s="188"/>
    </row>
    <row r="22" spans="1:13" x14ac:dyDescent="0.25">
      <c r="A22" s="133"/>
      <c r="B22" s="144"/>
      <c r="C22" s="136"/>
      <c r="D22" s="136"/>
      <c r="E22" s="139"/>
      <c r="F22" s="50"/>
      <c r="G22" s="50"/>
      <c r="H22" s="50"/>
      <c r="I22" s="50"/>
      <c r="J22" s="50"/>
      <c r="K22" s="79"/>
      <c r="L22" s="77"/>
      <c r="M22" s="188"/>
    </row>
    <row r="23" spans="1:13" x14ac:dyDescent="0.25">
      <c r="A23" s="134"/>
      <c r="B23" s="145"/>
      <c r="C23" s="137"/>
      <c r="D23" s="137"/>
      <c r="E23" s="140"/>
      <c r="F23" s="50"/>
      <c r="G23" s="50"/>
      <c r="H23" s="50"/>
      <c r="I23" s="50"/>
      <c r="J23" s="50"/>
      <c r="K23" s="79"/>
      <c r="L23" s="77"/>
      <c r="M23" s="188"/>
    </row>
    <row r="24" spans="1:13" x14ac:dyDescent="0.25">
      <c r="A24" s="186" t="s">
        <v>247</v>
      </c>
      <c r="B24" s="187"/>
      <c r="C24" s="187"/>
      <c r="D24" s="187"/>
      <c r="E24" s="187"/>
      <c r="F24" s="187"/>
      <c r="G24" s="187"/>
      <c r="H24" s="103">
        <f>SUM(H4:H23)</f>
        <v>10</v>
      </c>
      <c r="I24" s="103"/>
      <c r="J24" s="103">
        <f t="shared" ref="J24:K24" si="1">SUM(J4:J23)</f>
        <v>10</v>
      </c>
      <c r="K24" s="103">
        <f t="shared" si="1"/>
        <v>10.35</v>
      </c>
      <c r="L24" s="79">
        <f>SUM(L4:L23)</f>
        <v>9.8324999999999996</v>
      </c>
      <c r="M24" s="102"/>
    </row>
    <row r="25" spans="1:13" ht="16.8" customHeight="1" x14ac:dyDescent="0.25">
      <c r="A25" s="155" t="s">
        <v>251</v>
      </c>
      <c r="B25" s="164" t="s">
        <v>242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</row>
    <row r="26" spans="1:13" ht="16.8" customHeight="1" x14ac:dyDescent="0.25">
      <c r="A26" s="156"/>
      <c r="B26" s="164" t="s">
        <v>243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</row>
    <row r="27" spans="1:13" ht="16.8" customHeight="1" x14ac:dyDescent="0.25">
      <c r="A27" s="156"/>
      <c r="B27" s="164" t="s">
        <v>244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1:13" ht="33" customHeight="1" x14ac:dyDescent="0.25">
      <c r="A28" s="157"/>
      <c r="B28" s="165" t="s">
        <v>245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</row>
    <row r="29" spans="1:13" ht="119.4" customHeight="1" x14ac:dyDescent="0.25">
      <c r="A29" s="166" t="s">
        <v>248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</row>
    <row r="30" spans="1:13" x14ac:dyDescent="0.25">
      <c r="H30" s="68">
        <f>SUM(H4:H23)</f>
        <v>10</v>
      </c>
      <c r="J30" s="68">
        <f>SUM(J4:J23)</f>
        <v>10</v>
      </c>
      <c r="K30" s="78">
        <f>SUM(K4:K23)</f>
        <v>10.35</v>
      </c>
      <c r="L30" s="78"/>
    </row>
  </sheetData>
  <mergeCells count="35">
    <mergeCell ref="E14:E18"/>
    <mergeCell ref="E19:E23"/>
    <mergeCell ref="M4:M8"/>
    <mergeCell ref="M9:M13"/>
    <mergeCell ref="M14:M18"/>
    <mergeCell ref="M19:M23"/>
    <mergeCell ref="A1:M1"/>
    <mergeCell ref="A2:H2"/>
    <mergeCell ref="A4:A8"/>
    <mergeCell ref="A9:A13"/>
    <mergeCell ref="C4:C8"/>
    <mergeCell ref="C9:C13"/>
    <mergeCell ref="E4:E8"/>
    <mergeCell ref="E9:E13"/>
    <mergeCell ref="I2:L2"/>
    <mergeCell ref="B4:B8"/>
    <mergeCell ref="B9:B13"/>
    <mergeCell ref="D4:D8"/>
    <mergeCell ref="D9:D13"/>
    <mergeCell ref="A29:M29"/>
    <mergeCell ref="A24:G24"/>
    <mergeCell ref="M2:M3"/>
    <mergeCell ref="A25:A28"/>
    <mergeCell ref="B25:M25"/>
    <mergeCell ref="B26:M26"/>
    <mergeCell ref="B27:M27"/>
    <mergeCell ref="B28:M28"/>
    <mergeCell ref="A14:A18"/>
    <mergeCell ref="A19:A23"/>
    <mergeCell ref="B14:B18"/>
    <mergeCell ref="B19:B23"/>
    <mergeCell ref="C14:C18"/>
    <mergeCell ref="C19:C23"/>
    <mergeCell ref="D14:D18"/>
    <mergeCell ref="D19:D23"/>
  </mergeCells>
  <phoneticPr fontId="20" type="noConversion"/>
  <conditionalFormatting sqref="A2">
    <cfRule type="duplicateValues" dxfId="116" priority="1"/>
    <cfRule type="duplicateValues" dxfId="115" priority="2"/>
  </conditionalFormatting>
  <conditionalFormatting sqref="B30:B1048576 B3 A1">
    <cfRule type="duplicateValues" dxfId="114" priority="6"/>
  </conditionalFormatting>
  <conditionalFormatting sqref="B30:B1048576 B19 A1 B14 B3:B4 B9">
    <cfRule type="duplicateValues" dxfId="113" priority="3"/>
  </conditionalFormatting>
  <conditionalFormatting sqref="B4 B19 B14 B9">
    <cfRule type="duplicateValues" dxfId="112" priority="14"/>
    <cfRule type="duplicateValues" dxfId="111" priority="15"/>
    <cfRule type="duplicateValues" dxfId="110" priority="16"/>
    <cfRule type="duplicateValues" dxfId="109" priority="17"/>
  </conditionalFormatting>
  <printOptions horizontalCentered="1"/>
  <pageMargins left="0.31496062992125984" right="0.27559055118110237" top="0.31496062992125984" bottom="0.31496062992125984" header="0.31496062992125984" footer="0.31496062992125984"/>
  <pageSetup paperSize="9" orientation="landscape" r:id="rId1"/>
  <headerFooter>
    <oddFooter>&amp;C第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35"/>
  <sheetViews>
    <sheetView showGridLines="0" topLeftCell="A10" zoomScale="145" zoomScaleNormal="145" workbookViewId="0">
      <selection activeCell="M24" sqref="M24:M25"/>
    </sheetView>
  </sheetViews>
  <sheetFormatPr defaultColWidth="9" defaultRowHeight="12" x14ac:dyDescent="0.25"/>
  <cols>
    <col min="1" max="1" width="4.109375" style="68" customWidth="1"/>
    <col min="2" max="2" width="11" style="68" customWidth="1"/>
    <col min="3" max="3" width="12.44140625" style="68" customWidth="1"/>
    <col min="4" max="4" width="10.21875" style="68" customWidth="1"/>
    <col min="5" max="5" width="9.6640625" style="68" customWidth="1"/>
    <col min="6" max="6" width="5.88671875" style="68" customWidth="1"/>
    <col min="7" max="7" width="16.77734375" style="68" customWidth="1"/>
    <col min="8" max="8" width="5.88671875" style="68" customWidth="1"/>
    <col min="9" max="9" width="10.33203125" style="68" customWidth="1"/>
    <col min="10" max="10" width="5.88671875" style="68" customWidth="1"/>
    <col min="11" max="11" width="13.6640625" style="68" hidden="1" customWidth="1"/>
    <col min="12" max="12" width="13.6640625" style="68" customWidth="1"/>
    <col min="13" max="13" width="17.6640625" style="68" customWidth="1"/>
    <col min="14" max="16384" width="9" style="68"/>
  </cols>
  <sheetData>
    <row r="1" spans="1:13" s="67" customFormat="1" ht="24" customHeight="1" x14ac:dyDescent="0.25">
      <c r="A1" s="130" t="s">
        <v>161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00"/>
    </row>
    <row r="2" spans="1:13" s="67" customFormat="1" ht="19.2" customHeight="1" x14ac:dyDescent="0.25">
      <c r="A2" s="170" t="s">
        <v>162</v>
      </c>
      <c r="B2" s="170"/>
      <c r="C2" s="170"/>
      <c r="D2" s="170"/>
      <c r="E2" s="170"/>
      <c r="F2" s="170"/>
      <c r="G2" s="170"/>
      <c r="H2" s="170"/>
      <c r="I2" s="170" t="s">
        <v>115</v>
      </c>
      <c r="J2" s="170"/>
      <c r="K2" s="170"/>
      <c r="L2" s="170"/>
      <c r="M2" s="170"/>
    </row>
    <row r="3" spans="1:13" s="54" customFormat="1" ht="32.4" customHeight="1" x14ac:dyDescent="0.25">
      <c r="A3" s="4" t="s">
        <v>0</v>
      </c>
      <c r="B3" s="56" t="s">
        <v>2</v>
      </c>
      <c r="C3" s="57" t="s">
        <v>3</v>
      </c>
      <c r="D3" s="57" t="s">
        <v>6</v>
      </c>
      <c r="E3" s="7" t="s">
        <v>8</v>
      </c>
      <c r="F3" s="35" t="s">
        <v>122</v>
      </c>
      <c r="G3" s="35" t="s">
        <v>123</v>
      </c>
      <c r="H3" s="35" t="s">
        <v>124</v>
      </c>
      <c r="I3" s="35" t="s">
        <v>123</v>
      </c>
      <c r="J3" s="35" t="s">
        <v>124</v>
      </c>
      <c r="K3" s="35" t="s">
        <v>191</v>
      </c>
      <c r="L3" s="35" t="s">
        <v>164</v>
      </c>
      <c r="M3" s="110" t="s">
        <v>253</v>
      </c>
    </row>
    <row r="4" spans="1:13" s="3" customFormat="1" x14ac:dyDescent="0.25">
      <c r="A4" s="132">
        <v>1</v>
      </c>
      <c r="B4" s="141" t="s">
        <v>45</v>
      </c>
      <c r="C4" s="135" t="s">
        <v>46</v>
      </c>
      <c r="D4" s="135"/>
      <c r="E4" s="141" t="s">
        <v>47</v>
      </c>
      <c r="F4" s="50" t="s">
        <v>126</v>
      </c>
      <c r="G4" s="52" t="s">
        <v>137</v>
      </c>
      <c r="H4" s="52">
        <v>1</v>
      </c>
      <c r="I4" s="101" t="s">
        <v>127</v>
      </c>
      <c r="J4" s="101">
        <v>1</v>
      </c>
      <c r="K4" s="77">
        <v>1.14296</v>
      </c>
      <c r="L4" s="77">
        <f>K4*1.13</f>
        <v>1.2915447999999998</v>
      </c>
      <c r="M4" s="77">
        <v>1.2915447999999998</v>
      </c>
    </row>
    <row r="5" spans="1:13" s="3" customFormat="1" x14ac:dyDescent="0.25">
      <c r="A5" s="133"/>
      <c r="B5" s="142"/>
      <c r="C5" s="136"/>
      <c r="D5" s="136"/>
      <c r="E5" s="142"/>
      <c r="F5" s="50" t="s">
        <v>129</v>
      </c>
      <c r="G5" s="52" t="s">
        <v>130</v>
      </c>
      <c r="H5" s="52">
        <v>1</v>
      </c>
      <c r="I5" s="101" t="s">
        <v>167</v>
      </c>
      <c r="J5" s="101">
        <v>1</v>
      </c>
      <c r="K5" s="77">
        <v>1.2143949999999999</v>
      </c>
      <c r="L5" s="77">
        <f t="shared" ref="L5:L25" si="0">K5*1.13</f>
        <v>1.3722663499999999</v>
      </c>
      <c r="M5" s="77">
        <v>1.3722663499999999</v>
      </c>
    </row>
    <row r="6" spans="1:13" s="3" customFormat="1" x14ac:dyDescent="0.25">
      <c r="A6" s="133"/>
      <c r="B6" s="142"/>
      <c r="C6" s="136"/>
      <c r="D6" s="136"/>
      <c r="E6" s="142"/>
      <c r="F6" s="50" t="s">
        <v>131</v>
      </c>
      <c r="G6" s="52" t="s">
        <v>132</v>
      </c>
      <c r="H6" s="52">
        <v>1</v>
      </c>
      <c r="I6" s="101" t="s">
        <v>132</v>
      </c>
      <c r="J6" s="101">
        <v>1</v>
      </c>
      <c r="K6" s="77">
        <v>1.2143949999999999</v>
      </c>
      <c r="L6" s="77">
        <f t="shared" si="0"/>
        <v>1.3722663499999999</v>
      </c>
      <c r="M6" s="77">
        <v>1.3722663499999999</v>
      </c>
    </row>
    <row r="7" spans="1:13" s="3" customFormat="1" x14ac:dyDescent="0.25">
      <c r="A7" s="133"/>
      <c r="B7" s="142"/>
      <c r="C7" s="136"/>
      <c r="D7" s="136"/>
      <c r="E7" s="142"/>
      <c r="F7" s="50"/>
      <c r="G7" s="52"/>
      <c r="H7" s="52"/>
      <c r="I7" s="101" t="s">
        <v>154</v>
      </c>
      <c r="J7" s="101">
        <v>1</v>
      </c>
      <c r="K7" s="77">
        <v>0.85721999999999998</v>
      </c>
      <c r="L7" s="77">
        <f t="shared" si="0"/>
        <v>0.96865859999999993</v>
      </c>
      <c r="M7" s="77">
        <v>0.96865859999999993</v>
      </c>
    </row>
    <row r="8" spans="1:13" s="3" customFormat="1" x14ac:dyDescent="0.25">
      <c r="A8" s="134"/>
      <c r="B8" s="146"/>
      <c r="C8" s="137"/>
      <c r="D8" s="137"/>
      <c r="E8" s="146"/>
      <c r="F8" s="50"/>
      <c r="G8" s="52"/>
      <c r="H8" s="52"/>
      <c r="I8" s="101"/>
      <c r="J8" s="101"/>
      <c r="K8" s="101"/>
      <c r="L8" s="77"/>
      <c r="M8" s="77"/>
    </row>
    <row r="9" spans="1:13" s="3" customFormat="1" x14ac:dyDescent="0.25">
      <c r="A9" s="132">
        <v>2</v>
      </c>
      <c r="B9" s="141" t="s">
        <v>52</v>
      </c>
      <c r="C9" s="135" t="s">
        <v>53</v>
      </c>
      <c r="D9" s="135"/>
      <c r="E9" s="141" t="s">
        <v>47</v>
      </c>
      <c r="F9" s="50" t="s">
        <v>126</v>
      </c>
      <c r="G9" s="52" t="s">
        <v>137</v>
      </c>
      <c r="H9" s="52">
        <v>1</v>
      </c>
      <c r="I9" s="101" t="s">
        <v>137</v>
      </c>
      <c r="J9" s="101">
        <v>1</v>
      </c>
      <c r="K9" s="77">
        <v>1.2143949999999999</v>
      </c>
      <c r="L9" s="77">
        <f t="shared" si="0"/>
        <v>1.3722663499999999</v>
      </c>
      <c r="M9" s="77">
        <v>1.3722663499999999</v>
      </c>
    </row>
    <row r="10" spans="1:13" s="3" customFormat="1" x14ac:dyDescent="0.25">
      <c r="A10" s="133"/>
      <c r="B10" s="142"/>
      <c r="C10" s="136"/>
      <c r="D10" s="136"/>
      <c r="E10" s="142"/>
      <c r="F10" s="50" t="s">
        <v>129</v>
      </c>
      <c r="G10" s="52" t="s">
        <v>192</v>
      </c>
      <c r="H10" s="52">
        <v>1</v>
      </c>
      <c r="I10" s="101" t="s">
        <v>167</v>
      </c>
      <c r="J10" s="101">
        <v>1</v>
      </c>
      <c r="K10" s="77">
        <v>1.2143949999999999</v>
      </c>
      <c r="L10" s="77">
        <f t="shared" si="0"/>
        <v>1.3722663499999999</v>
      </c>
      <c r="M10" s="77">
        <v>1.3722663499999999</v>
      </c>
    </row>
    <row r="11" spans="1:13" s="3" customFormat="1" x14ac:dyDescent="0.25">
      <c r="A11" s="133"/>
      <c r="B11" s="142"/>
      <c r="C11" s="136"/>
      <c r="D11" s="136"/>
      <c r="E11" s="142"/>
      <c r="F11" s="50" t="s">
        <v>131</v>
      </c>
      <c r="G11" s="52"/>
      <c r="H11" s="52"/>
      <c r="I11" s="101"/>
      <c r="J11" s="101"/>
      <c r="K11" s="101"/>
      <c r="L11" s="77"/>
      <c r="M11" s="77"/>
    </row>
    <row r="12" spans="1:13" s="3" customFormat="1" x14ac:dyDescent="0.25">
      <c r="A12" s="133"/>
      <c r="B12" s="142"/>
      <c r="C12" s="136"/>
      <c r="D12" s="136"/>
      <c r="E12" s="142"/>
      <c r="F12" s="50"/>
      <c r="G12" s="52"/>
      <c r="H12" s="52"/>
      <c r="I12" s="101"/>
      <c r="J12" s="101"/>
      <c r="K12" s="101"/>
      <c r="L12" s="77"/>
      <c r="M12" s="77"/>
    </row>
    <row r="13" spans="1:13" s="3" customFormat="1" x14ac:dyDescent="0.25">
      <c r="A13" s="134"/>
      <c r="B13" s="146"/>
      <c r="C13" s="137"/>
      <c r="D13" s="137"/>
      <c r="E13" s="146"/>
      <c r="F13" s="50"/>
      <c r="G13" s="52"/>
      <c r="H13" s="52"/>
      <c r="I13" s="101"/>
      <c r="J13" s="101"/>
      <c r="K13" s="101"/>
      <c r="L13" s="77"/>
      <c r="M13" s="77"/>
    </row>
    <row r="14" spans="1:13" s="3" customFormat="1" x14ac:dyDescent="0.25">
      <c r="A14" s="132">
        <v>3</v>
      </c>
      <c r="B14" s="143" t="s">
        <v>76</v>
      </c>
      <c r="C14" s="135" t="s">
        <v>77</v>
      </c>
      <c r="D14" s="135"/>
      <c r="E14" s="138" t="s">
        <v>47</v>
      </c>
      <c r="F14" s="50" t="s">
        <v>126</v>
      </c>
      <c r="G14" s="52" t="s">
        <v>137</v>
      </c>
      <c r="H14" s="52">
        <v>1</v>
      </c>
      <c r="I14" s="101" t="s">
        <v>137</v>
      </c>
      <c r="J14" s="101">
        <v>1</v>
      </c>
      <c r="K14" s="77">
        <v>0.90008100000000002</v>
      </c>
      <c r="L14" s="77">
        <f t="shared" si="0"/>
        <v>1.0170915299999999</v>
      </c>
      <c r="M14" s="77">
        <v>1</v>
      </c>
    </row>
    <row r="15" spans="1:13" s="3" customFormat="1" x14ac:dyDescent="0.25">
      <c r="A15" s="133"/>
      <c r="B15" s="144"/>
      <c r="C15" s="136"/>
      <c r="D15" s="136"/>
      <c r="E15" s="139"/>
      <c r="F15" s="50" t="s">
        <v>129</v>
      </c>
      <c r="G15" s="52" t="s">
        <v>169</v>
      </c>
      <c r="H15" s="52">
        <v>1</v>
      </c>
      <c r="I15" s="101" t="s">
        <v>167</v>
      </c>
      <c r="J15" s="101">
        <v>1</v>
      </c>
      <c r="K15" s="77">
        <v>0.95633606250000003</v>
      </c>
      <c r="L15" s="77">
        <f t="shared" si="0"/>
        <v>1.080659750625</v>
      </c>
      <c r="M15" s="77">
        <v>1</v>
      </c>
    </row>
    <row r="16" spans="1:13" s="3" customFormat="1" x14ac:dyDescent="0.25">
      <c r="A16" s="133"/>
      <c r="B16" s="144"/>
      <c r="C16" s="136"/>
      <c r="D16" s="136"/>
      <c r="E16" s="139"/>
      <c r="F16" s="50" t="s">
        <v>131</v>
      </c>
      <c r="G16" s="52" t="s">
        <v>169</v>
      </c>
      <c r="H16" s="52">
        <v>1</v>
      </c>
      <c r="I16" s="101"/>
      <c r="J16" s="101"/>
      <c r="K16" s="101"/>
      <c r="L16" s="77"/>
      <c r="M16" s="77"/>
    </row>
    <row r="17" spans="1:13" s="3" customFormat="1" x14ac:dyDescent="0.25">
      <c r="A17" s="133"/>
      <c r="B17" s="144"/>
      <c r="C17" s="136"/>
      <c r="D17" s="136"/>
      <c r="E17" s="139"/>
      <c r="F17" s="50"/>
      <c r="G17" s="52"/>
      <c r="H17" s="52"/>
      <c r="I17" s="101"/>
      <c r="J17" s="101"/>
      <c r="K17" s="101"/>
      <c r="L17" s="77"/>
      <c r="M17" s="77"/>
    </row>
    <row r="18" spans="1:13" s="3" customFormat="1" x14ac:dyDescent="0.25">
      <c r="A18" s="134"/>
      <c r="B18" s="145"/>
      <c r="C18" s="137"/>
      <c r="D18" s="137"/>
      <c r="E18" s="140"/>
      <c r="F18" s="50"/>
      <c r="G18" s="52"/>
      <c r="H18" s="52"/>
      <c r="I18" s="101"/>
      <c r="J18" s="101"/>
      <c r="K18" s="101"/>
      <c r="L18" s="77"/>
      <c r="M18" s="77"/>
    </row>
    <row r="19" spans="1:13" s="3" customFormat="1" x14ac:dyDescent="0.25">
      <c r="A19" s="132">
        <v>4</v>
      </c>
      <c r="B19" s="143" t="s">
        <v>80</v>
      </c>
      <c r="C19" s="135" t="s">
        <v>81</v>
      </c>
      <c r="D19" s="135"/>
      <c r="E19" s="138" t="s">
        <v>47</v>
      </c>
      <c r="F19" s="50" t="s">
        <v>126</v>
      </c>
      <c r="G19" s="52" t="s">
        <v>137</v>
      </c>
      <c r="H19" s="52">
        <v>1</v>
      </c>
      <c r="I19" s="101" t="s">
        <v>137</v>
      </c>
      <c r="J19" s="101">
        <v>1</v>
      </c>
      <c r="K19" s="77">
        <v>0.90008100000000002</v>
      </c>
      <c r="L19" s="77">
        <f t="shared" si="0"/>
        <v>1.0170915299999999</v>
      </c>
      <c r="M19" s="77">
        <v>1</v>
      </c>
    </row>
    <row r="20" spans="1:13" s="3" customFormat="1" x14ac:dyDescent="0.25">
      <c r="A20" s="133"/>
      <c r="B20" s="144"/>
      <c r="C20" s="136"/>
      <c r="D20" s="136"/>
      <c r="E20" s="139"/>
      <c r="F20" s="50" t="s">
        <v>129</v>
      </c>
      <c r="G20" s="52" t="s">
        <v>166</v>
      </c>
      <c r="H20" s="52">
        <v>1</v>
      </c>
      <c r="I20" s="101" t="s">
        <v>167</v>
      </c>
      <c r="J20" s="101">
        <v>1</v>
      </c>
      <c r="K20" s="77">
        <v>0.95633606250000003</v>
      </c>
      <c r="L20" s="77">
        <f t="shared" si="0"/>
        <v>1.080659750625</v>
      </c>
      <c r="M20" s="77">
        <v>1</v>
      </c>
    </row>
    <row r="21" spans="1:13" s="3" customFormat="1" x14ac:dyDescent="0.25">
      <c r="A21" s="133"/>
      <c r="B21" s="144"/>
      <c r="C21" s="136"/>
      <c r="D21" s="136"/>
      <c r="E21" s="139"/>
      <c r="F21" s="50" t="s">
        <v>131</v>
      </c>
      <c r="G21" s="52" t="s">
        <v>166</v>
      </c>
      <c r="H21" s="52">
        <v>1</v>
      </c>
      <c r="I21" s="101"/>
      <c r="J21" s="101"/>
      <c r="K21" s="101"/>
      <c r="L21" s="77"/>
      <c r="M21" s="77"/>
    </row>
    <row r="22" spans="1:13" s="3" customFormat="1" x14ac:dyDescent="0.25">
      <c r="A22" s="133"/>
      <c r="B22" s="144"/>
      <c r="C22" s="136"/>
      <c r="D22" s="136"/>
      <c r="E22" s="139"/>
      <c r="F22" s="50"/>
      <c r="G22" s="52"/>
      <c r="H22" s="52"/>
      <c r="I22" s="101"/>
      <c r="J22" s="101"/>
      <c r="K22" s="101"/>
      <c r="L22" s="77"/>
      <c r="M22" s="77"/>
    </row>
    <row r="23" spans="1:13" s="3" customFormat="1" x14ac:dyDescent="0.25">
      <c r="A23" s="134"/>
      <c r="B23" s="145"/>
      <c r="C23" s="137"/>
      <c r="D23" s="137"/>
      <c r="E23" s="140"/>
      <c r="F23" s="50"/>
      <c r="G23" s="52"/>
      <c r="H23" s="52"/>
      <c r="I23" s="101"/>
      <c r="J23" s="101"/>
      <c r="K23" s="101"/>
      <c r="L23" s="77"/>
      <c r="M23" s="77"/>
    </row>
    <row r="24" spans="1:13" s="3" customFormat="1" x14ac:dyDescent="0.25">
      <c r="A24" s="132">
        <v>5</v>
      </c>
      <c r="B24" s="143" t="s">
        <v>84</v>
      </c>
      <c r="C24" s="135" t="s">
        <v>85</v>
      </c>
      <c r="D24" s="135"/>
      <c r="E24" s="138" t="s">
        <v>47</v>
      </c>
      <c r="F24" s="50" t="s">
        <v>126</v>
      </c>
      <c r="G24" s="52" t="s">
        <v>137</v>
      </c>
      <c r="H24" s="52">
        <v>1</v>
      </c>
      <c r="I24" s="101" t="s">
        <v>137</v>
      </c>
      <c r="J24" s="101">
        <v>1</v>
      </c>
      <c r="K24" s="77">
        <v>0.90008100000000002</v>
      </c>
      <c r="L24" s="77">
        <f t="shared" si="0"/>
        <v>1.0170915299999999</v>
      </c>
      <c r="M24" s="77">
        <v>1</v>
      </c>
    </row>
    <row r="25" spans="1:13" s="3" customFormat="1" x14ac:dyDescent="0.25">
      <c r="A25" s="133"/>
      <c r="B25" s="144"/>
      <c r="C25" s="136"/>
      <c r="D25" s="136"/>
      <c r="E25" s="139"/>
      <c r="F25" s="50" t="s">
        <v>129</v>
      </c>
      <c r="G25" s="52" t="s">
        <v>166</v>
      </c>
      <c r="H25" s="52">
        <v>1</v>
      </c>
      <c r="I25" s="101" t="s">
        <v>167</v>
      </c>
      <c r="J25" s="101">
        <v>1</v>
      </c>
      <c r="K25" s="77">
        <v>0.95633606250000003</v>
      </c>
      <c r="L25" s="77">
        <f t="shared" si="0"/>
        <v>1.080659750625</v>
      </c>
      <c r="M25" s="77">
        <v>1</v>
      </c>
    </row>
    <row r="26" spans="1:13" s="3" customFormat="1" x14ac:dyDescent="0.25">
      <c r="A26" s="133"/>
      <c r="B26" s="144"/>
      <c r="C26" s="136"/>
      <c r="D26" s="136"/>
      <c r="E26" s="139"/>
      <c r="F26" s="50" t="s">
        <v>131</v>
      </c>
      <c r="G26" s="52"/>
      <c r="H26" s="52"/>
      <c r="I26" s="101"/>
      <c r="J26" s="101"/>
      <c r="K26" s="101"/>
      <c r="L26" s="77"/>
      <c r="M26" s="77"/>
    </row>
    <row r="27" spans="1:13" s="3" customFormat="1" x14ac:dyDescent="0.25">
      <c r="A27" s="133"/>
      <c r="B27" s="144"/>
      <c r="C27" s="136"/>
      <c r="D27" s="136"/>
      <c r="E27" s="139"/>
      <c r="F27" s="50"/>
      <c r="G27" s="52"/>
      <c r="H27" s="52"/>
      <c r="I27" s="101"/>
      <c r="J27" s="101"/>
      <c r="K27" s="101"/>
      <c r="L27" s="77"/>
      <c r="M27" s="77"/>
    </row>
    <row r="28" spans="1:13" s="3" customFormat="1" x14ac:dyDescent="0.25">
      <c r="A28" s="134"/>
      <c r="B28" s="145"/>
      <c r="C28" s="137"/>
      <c r="D28" s="137"/>
      <c r="E28" s="140"/>
      <c r="F28" s="50"/>
      <c r="G28" s="52"/>
      <c r="H28" s="52"/>
      <c r="I28" s="101"/>
      <c r="J28" s="101"/>
      <c r="K28" s="101"/>
      <c r="L28" s="77"/>
      <c r="M28" s="77"/>
    </row>
    <row r="29" spans="1:13" x14ac:dyDescent="0.25">
      <c r="A29" s="186" t="s">
        <v>247</v>
      </c>
      <c r="B29" s="187"/>
      <c r="C29" s="187"/>
      <c r="D29" s="187"/>
      <c r="E29" s="187"/>
      <c r="F29" s="187"/>
      <c r="G29" s="187"/>
      <c r="H29" s="103">
        <f>SUM(H4:H28)</f>
        <v>13</v>
      </c>
      <c r="I29" s="103">
        <f t="shared" ref="I29:J29" si="1">SUM(I4:I28)</f>
        <v>0</v>
      </c>
      <c r="J29" s="103">
        <f t="shared" si="1"/>
        <v>12</v>
      </c>
      <c r="K29" s="103">
        <f>SUM(K4:K28)</f>
        <v>12.4270111875</v>
      </c>
      <c r="L29" s="79">
        <f t="shared" ref="L29:M29" si="2">SUM(L4:L28)</f>
        <v>14.042522641874998</v>
      </c>
      <c r="M29" s="79">
        <f t="shared" si="2"/>
        <v>13.749268799999999</v>
      </c>
    </row>
    <row r="30" spans="1:13" ht="16.8" customHeight="1" x14ac:dyDescent="0.25">
      <c r="A30" s="155" t="s">
        <v>251</v>
      </c>
      <c r="B30" s="164" t="s">
        <v>242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</row>
    <row r="31" spans="1:13" ht="16.8" customHeight="1" x14ac:dyDescent="0.25">
      <c r="A31" s="156"/>
      <c r="B31" s="164" t="s">
        <v>243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</row>
    <row r="32" spans="1:13" ht="16.8" customHeight="1" x14ac:dyDescent="0.25">
      <c r="A32" s="156"/>
      <c r="B32" s="164" t="s">
        <v>244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</row>
    <row r="33" spans="1:13" ht="33" customHeight="1" x14ac:dyDescent="0.25">
      <c r="A33" s="157"/>
      <c r="B33" s="165" t="s">
        <v>245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</row>
    <row r="34" spans="1:13" ht="119.4" customHeight="1" x14ac:dyDescent="0.25">
      <c r="A34" s="166" t="s">
        <v>248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</row>
    <row r="35" spans="1:13" x14ac:dyDescent="0.25">
      <c r="H35" s="68">
        <f>SUM(H4:H28)</f>
        <v>13</v>
      </c>
      <c r="J35" s="68">
        <f>SUM(J4:J28)</f>
        <v>12</v>
      </c>
      <c r="K35" s="78">
        <f>SUM(K4:K28)</f>
        <v>12.4270111875</v>
      </c>
      <c r="L35" s="78">
        <f>SUM(L4:L28)</f>
        <v>14.042522641874998</v>
      </c>
      <c r="M35" s="78"/>
    </row>
  </sheetData>
  <mergeCells count="35">
    <mergeCell ref="A14:A18"/>
    <mergeCell ref="A19:A23"/>
    <mergeCell ref="A24:A28"/>
    <mergeCell ref="C14:C18"/>
    <mergeCell ref="C19:C23"/>
    <mergeCell ref="C24:C28"/>
    <mergeCell ref="B14:B18"/>
    <mergeCell ref="B19:B23"/>
    <mergeCell ref="B24:B28"/>
    <mergeCell ref="E14:E18"/>
    <mergeCell ref="E19:E23"/>
    <mergeCell ref="E24:E28"/>
    <mergeCell ref="D14:D18"/>
    <mergeCell ref="D19:D23"/>
    <mergeCell ref="D24:D28"/>
    <mergeCell ref="A1:L1"/>
    <mergeCell ref="A2:H2"/>
    <mergeCell ref="A4:A8"/>
    <mergeCell ref="A9:A13"/>
    <mergeCell ref="C4:C8"/>
    <mergeCell ref="C9:C13"/>
    <mergeCell ref="E4:E8"/>
    <mergeCell ref="E9:E13"/>
    <mergeCell ref="I2:M2"/>
    <mergeCell ref="D4:D8"/>
    <mergeCell ref="D9:D13"/>
    <mergeCell ref="B4:B8"/>
    <mergeCell ref="B9:B13"/>
    <mergeCell ref="A34:M34"/>
    <mergeCell ref="A29:G29"/>
    <mergeCell ref="A30:A33"/>
    <mergeCell ref="B30:M30"/>
    <mergeCell ref="B31:M31"/>
    <mergeCell ref="B32:M32"/>
    <mergeCell ref="B33:M33"/>
  </mergeCells>
  <phoneticPr fontId="20" type="noConversion"/>
  <conditionalFormatting sqref="A2">
    <cfRule type="duplicateValues" dxfId="108" priority="1"/>
    <cfRule type="duplicateValues" dxfId="107" priority="2"/>
  </conditionalFormatting>
  <conditionalFormatting sqref="B35:B1048576 B3 A1 B14 B24 B19">
    <cfRule type="duplicateValues" dxfId="106" priority="5"/>
  </conditionalFormatting>
  <conditionalFormatting sqref="B35:B1048576 B3:B4 A1 B9 B24 B19 B14">
    <cfRule type="duplicateValues" dxfId="105" priority="3"/>
  </conditionalFormatting>
  <conditionalFormatting sqref="B4 B9">
    <cfRule type="duplicateValues" dxfId="104" priority="6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M32"/>
  <sheetViews>
    <sheetView showGridLines="0" topLeftCell="A7" zoomScale="145" zoomScaleNormal="145" workbookViewId="0">
      <selection activeCell="I2" sqref="I2:L2"/>
    </sheetView>
  </sheetViews>
  <sheetFormatPr defaultColWidth="9" defaultRowHeight="12" x14ac:dyDescent="0.25"/>
  <cols>
    <col min="1" max="1" width="4.109375" style="68" customWidth="1"/>
    <col min="2" max="2" width="12.21875" style="68" customWidth="1"/>
    <col min="3" max="3" width="12.44140625" style="68" customWidth="1"/>
    <col min="4" max="4" width="10.21875" style="68" customWidth="1"/>
    <col min="5" max="5" width="9.6640625" style="68" customWidth="1"/>
    <col min="6" max="6" width="5.88671875" style="68" customWidth="1"/>
    <col min="7" max="7" width="20.33203125" style="68" customWidth="1"/>
    <col min="8" max="8" width="5.88671875" style="68" customWidth="1"/>
    <col min="9" max="9" width="11.88671875" style="68" customWidth="1"/>
    <col min="10" max="10" width="5.88671875" style="68" customWidth="1"/>
    <col min="11" max="11" width="12.6640625" style="68" customWidth="1"/>
    <col min="12" max="12" width="14.44140625" style="68" customWidth="1"/>
    <col min="13" max="13" width="11.109375" style="68" customWidth="1"/>
    <col min="14" max="16384" width="9" style="68"/>
  </cols>
  <sheetData>
    <row r="1" spans="1:13" s="67" customFormat="1" ht="24" customHeight="1" x14ac:dyDescent="0.25">
      <c r="A1" s="130" t="s">
        <v>161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67" customFormat="1" ht="24" customHeight="1" x14ac:dyDescent="0.25">
      <c r="A2" s="170" t="s">
        <v>162</v>
      </c>
      <c r="B2" s="170"/>
      <c r="C2" s="170"/>
      <c r="D2" s="170"/>
      <c r="E2" s="170"/>
      <c r="F2" s="170"/>
      <c r="G2" s="170"/>
      <c r="H2" s="170"/>
      <c r="I2" s="173" t="s">
        <v>193</v>
      </c>
      <c r="J2" s="174"/>
      <c r="K2" s="174"/>
      <c r="L2" s="175"/>
      <c r="M2" s="76"/>
    </row>
    <row r="3" spans="1:13" s="54" customFormat="1" ht="27.6" customHeight="1" x14ac:dyDescent="0.25">
      <c r="A3" s="4" t="s">
        <v>0</v>
      </c>
      <c r="B3" s="56" t="s">
        <v>2</v>
      </c>
      <c r="C3" s="57" t="s">
        <v>3</v>
      </c>
      <c r="D3" s="57" t="s">
        <v>6</v>
      </c>
      <c r="E3" s="7" t="s">
        <v>8</v>
      </c>
      <c r="F3" s="35" t="s">
        <v>122</v>
      </c>
      <c r="G3" s="35" t="s">
        <v>123</v>
      </c>
      <c r="H3" s="35" t="s">
        <v>124</v>
      </c>
      <c r="I3" s="35" t="s">
        <v>123</v>
      </c>
      <c r="J3" s="35" t="s">
        <v>124</v>
      </c>
      <c r="K3" s="35" t="s">
        <v>194</v>
      </c>
      <c r="L3" s="110" t="s">
        <v>254</v>
      </c>
      <c r="M3" s="35" t="s">
        <v>16</v>
      </c>
    </row>
    <row r="4" spans="1:13" s="3" customFormat="1" x14ac:dyDescent="0.25">
      <c r="A4" s="132">
        <v>1</v>
      </c>
      <c r="B4" s="143" t="s">
        <v>90</v>
      </c>
      <c r="C4" s="135" t="s">
        <v>91</v>
      </c>
      <c r="D4" s="135"/>
      <c r="E4" s="138" t="s">
        <v>47</v>
      </c>
      <c r="F4" s="50" t="s">
        <v>126</v>
      </c>
      <c r="G4" s="52" t="s">
        <v>137</v>
      </c>
      <c r="H4" s="52">
        <v>1</v>
      </c>
      <c r="I4" s="52" t="s">
        <v>195</v>
      </c>
      <c r="J4" s="52">
        <v>1</v>
      </c>
      <c r="K4" s="77">
        <v>0.6</v>
      </c>
      <c r="L4" s="77"/>
      <c r="M4" s="148"/>
    </row>
    <row r="5" spans="1:13" s="3" customFormat="1" x14ac:dyDescent="0.25">
      <c r="A5" s="133"/>
      <c r="B5" s="144"/>
      <c r="C5" s="136"/>
      <c r="D5" s="136"/>
      <c r="E5" s="139"/>
      <c r="F5" s="50" t="s">
        <v>129</v>
      </c>
      <c r="G5" s="52" t="s">
        <v>190</v>
      </c>
      <c r="H5" s="52">
        <v>1</v>
      </c>
      <c r="I5" s="52" t="s">
        <v>167</v>
      </c>
      <c r="J5" s="52">
        <v>1</v>
      </c>
      <c r="K5" s="77">
        <v>0.6</v>
      </c>
      <c r="L5" s="77"/>
      <c r="M5" s="148"/>
    </row>
    <row r="6" spans="1:13" s="3" customFormat="1" x14ac:dyDescent="0.25">
      <c r="A6" s="133"/>
      <c r="B6" s="144"/>
      <c r="C6" s="136"/>
      <c r="D6" s="136"/>
      <c r="E6" s="139"/>
      <c r="F6" s="50"/>
      <c r="G6" s="52"/>
      <c r="H6" s="52"/>
      <c r="I6" s="52"/>
      <c r="J6" s="52"/>
      <c r="K6" s="52"/>
      <c r="L6" s="101"/>
      <c r="M6" s="148"/>
    </row>
    <row r="7" spans="1:13" s="3" customFormat="1" x14ac:dyDescent="0.25">
      <c r="A7" s="133"/>
      <c r="B7" s="144"/>
      <c r="C7" s="136"/>
      <c r="D7" s="136"/>
      <c r="E7" s="139"/>
      <c r="F7" s="50"/>
      <c r="G7" s="52"/>
      <c r="H7" s="52"/>
      <c r="I7" s="52"/>
      <c r="J7" s="52"/>
      <c r="K7" s="52"/>
      <c r="L7" s="101"/>
      <c r="M7" s="148"/>
    </row>
    <row r="8" spans="1:13" s="3" customFormat="1" x14ac:dyDescent="0.25">
      <c r="A8" s="134"/>
      <c r="B8" s="145"/>
      <c r="C8" s="137"/>
      <c r="D8" s="137"/>
      <c r="E8" s="140"/>
      <c r="F8" s="50"/>
      <c r="G8" s="52"/>
      <c r="H8" s="52"/>
      <c r="I8" s="52"/>
      <c r="J8" s="52"/>
      <c r="K8" s="52"/>
      <c r="L8" s="101"/>
      <c r="M8" s="148"/>
    </row>
    <row r="9" spans="1:13" s="3" customFormat="1" x14ac:dyDescent="0.25">
      <c r="A9" s="132">
        <v>2</v>
      </c>
      <c r="B9" s="143" t="s">
        <v>94</v>
      </c>
      <c r="C9" s="135" t="s">
        <v>95</v>
      </c>
      <c r="D9" s="135"/>
      <c r="E9" s="138" t="s">
        <v>47</v>
      </c>
      <c r="F9" s="50" t="s">
        <v>126</v>
      </c>
      <c r="G9" s="52" t="s">
        <v>137</v>
      </c>
      <c r="H9" s="52">
        <v>1</v>
      </c>
      <c r="I9" s="52" t="s">
        <v>195</v>
      </c>
      <c r="J9" s="52">
        <v>1</v>
      </c>
      <c r="K9" s="77">
        <v>0.6</v>
      </c>
      <c r="L9" s="77"/>
      <c r="M9" s="148"/>
    </row>
    <row r="10" spans="1:13" s="3" customFormat="1" x14ac:dyDescent="0.25">
      <c r="A10" s="133"/>
      <c r="B10" s="144"/>
      <c r="C10" s="136"/>
      <c r="D10" s="136"/>
      <c r="E10" s="139"/>
      <c r="F10" s="50" t="s">
        <v>129</v>
      </c>
      <c r="G10" s="52" t="s">
        <v>190</v>
      </c>
      <c r="H10" s="52">
        <v>1</v>
      </c>
      <c r="I10" s="52" t="s">
        <v>167</v>
      </c>
      <c r="J10" s="52">
        <v>1</v>
      </c>
      <c r="K10" s="77">
        <v>0.6</v>
      </c>
      <c r="L10" s="77"/>
      <c r="M10" s="148"/>
    </row>
    <row r="11" spans="1:13" s="3" customFormat="1" x14ac:dyDescent="0.25">
      <c r="A11" s="133"/>
      <c r="B11" s="144"/>
      <c r="C11" s="136"/>
      <c r="D11" s="136"/>
      <c r="E11" s="139"/>
      <c r="F11" s="50"/>
      <c r="G11" s="52"/>
      <c r="H11" s="52"/>
      <c r="I11" s="52"/>
      <c r="J11" s="52"/>
      <c r="K11" s="52"/>
      <c r="L11" s="101"/>
      <c r="M11" s="148"/>
    </row>
    <row r="12" spans="1:13" s="3" customFormat="1" x14ac:dyDescent="0.25">
      <c r="A12" s="133"/>
      <c r="B12" s="144"/>
      <c r="C12" s="136"/>
      <c r="D12" s="136"/>
      <c r="E12" s="139"/>
      <c r="F12" s="50"/>
      <c r="G12" s="52"/>
      <c r="H12" s="52"/>
      <c r="I12" s="52"/>
      <c r="J12" s="52"/>
      <c r="K12" s="52"/>
      <c r="L12" s="101"/>
      <c r="M12" s="148"/>
    </row>
    <row r="13" spans="1:13" s="3" customFormat="1" x14ac:dyDescent="0.25">
      <c r="A13" s="133"/>
      <c r="B13" s="144"/>
      <c r="C13" s="136"/>
      <c r="D13" s="136"/>
      <c r="E13" s="139"/>
      <c r="F13" s="50"/>
      <c r="G13" s="52"/>
      <c r="H13" s="52"/>
      <c r="I13" s="52"/>
      <c r="J13" s="52"/>
      <c r="K13" s="52"/>
      <c r="L13" s="101"/>
      <c r="M13" s="148"/>
    </row>
    <row r="14" spans="1:13" s="3" customFormat="1" x14ac:dyDescent="0.25">
      <c r="A14" s="134"/>
      <c r="B14" s="145"/>
      <c r="C14" s="137"/>
      <c r="D14" s="137"/>
      <c r="E14" s="140"/>
      <c r="F14" s="50"/>
      <c r="G14" s="52"/>
      <c r="H14" s="52"/>
      <c r="I14" s="52"/>
      <c r="J14" s="52"/>
      <c r="K14" s="52"/>
      <c r="L14" s="101"/>
      <c r="M14" s="148"/>
    </row>
    <row r="15" spans="1:13" s="3" customFormat="1" x14ac:dyDescent="0.25">
      <c r="A15" s="132">
        <v>3</v>
      </c>
      <c r="B15" s="141" t="s">
        <v>196</v>
      </c>
      <c r="C15" s="135" t="s">
        <v>197</v>
      </c>
      <c r="D15" s="135"/>
      <c r="E15" s="138" t="s">
        <v>98</v>
      </c>
      <c r="F15" s="50" t="s">
        <v>126</v>
      </c>
      <c r="G15" s="52" t="s">
        <v>137</v>
      </c>
      <c r="H15" s="52">
        <v>1</v>
      </c>
      <c r="I15" s="52" t="s">
        <v>195</v>
      </c>
      <c r="J15" s="52">
        <v>1</v>
      </c>
      <c r="K15" s="52">
        <v>0.85</v>
      </c>
      <c r="L15" s="101"/>
      <c r="M15" s="148"/>
    </row>
    <row r="16" spans="1:13" s="3" customFormat="1" x14ac:dyDescent="0.25">
      <c r="A16" s="133"/>
      <c r="B16" s="142"/>
      <c r="C16" s="136"/>
      <c r="D16" s="136"/>
      <c r="E16" s="139"/>
      <c r="F16" s="50" t="s">
        <v>129</v>
      </c>
      <c r="G16" s="52" t="s">
        <v>130</v>
      </c>
      <c r="H16" s="52">
        <v>1</v>
      </c>
      <c r="I16" s="52" t="s">
        <v>167</v>
      </c>
      <c r="J16" s="52">
        <v>1</v>
      </c>
      <c r="K16" s="52">
        <v>0.98</v>
      </c>
      <c r="L16" s="101"/>
      <c r="M16" s="148"/>
    </row>
    <row r="17" spans="1:13" s="3" customFormat="1" x14ac:dyDescent="0.25">
      <c r="A17" s="133"/>
      <c r="B17" s="142"/>
      <c r="C17" s="136"/>
      <c r="D17" s="136"/>
      <c r="E17" s="139"/>
      <c r="F17" s="50" t="s">
        <v>131</v>
      </c>
      <c r="G17" s="52" t="s">
        <v>166</v>
      </c>
      <c r="H17" s="52">
        <v>1</v>
      </c>
      <c r="I17" s="52" t="s">
        <v>154</v>
      </c>
      <c r="J17" s="52">
        <v>1</v>
      </c>
      <c r="K17" s="52">
        <v>0.35</v>
      </c>
      <c r="L17" s="101"/>
      <c r="M17" s="148"/>
    </row>
    <row r="18" spans="1:13" s="3" customFormat="1" x14ac:dyDescent="0.25">
      <c r="A18" s="133"/>
      <c r="B18" s="142"/>
      <c r="C18" s="136"/>
      <c r="D18" s="136"/>
      <c r="E18" s="139"/>
      <c r="F18" s="50" t="s">
        <v>133</v>
      </c>
      <c r="G18" s="52" t="s">
        <v>154</v>
      </c>
      <c r="H18" s="52">
        <v>1</v>
      </c>
      <c r="I18" s="52"/>
      <c r="J18" s="52"/>
      <c r="K18" s="52"/>
      <c r="L18" s="101"/>
      <c r="M18" s="148"/>
    </row>
    <row r="19" spans="1:13" s="3" customFormat="1" x14ac:dyDescent="0.25">
      <c r="A19" s="134"/>
      <c r="B19" s="146"/>
      <c r="C19" s="137"/>
      <c r="D19" s="137"/>
      <c r="E19" s="140"/>
      <c r="F19" s="52"/>
      <c r="G19" s="52"/>
      <c r="H19" s="52"/>
      <c r="I19" s="52"/>
      <c r="J19" s="52"/>
      <c r="K19" s="52"/>
      <c r="L19" s="101"/>
      <c r="M19" s="148"/>
    </row>
    <row r="20" spans="1:13" s="3" customFormat="1" x14ac:dyDescent="0.25">
      <c r="A20" s="132">
        <v>4</v>
      </c>
      <c r="B20" s="141" t="s">
        <v>66</v>
      </c>
      <c r="C20" s="135" t="s">
        <v>67</v>
      </c>
      <c r="D20" s="135"/>
      <c r="E20" s="138" t="s">
        <v>68</v>
      </c>
      <c r="F20" s="50" t="s">
        <v>126</v>
      </c>
      <c r="G20" s="52" t="s">
        <v>127</v>
      </c>
      <c r="H20" s="52">
        <v>1</v>
      </c>
      <c r="I20" s="52" t="s">
        <v>195</v>
      </c>
      <c r="J20" s="52">
        <v>1</v>
      </c>
      <c r="K20" s="77">
        <v>0.5</v>
      </c>
      <c r="L20" s="77"/>
      <c r="M20" s="148"/>
    </row>
    <row r="21" spans="1:13" s="3" customFormat="1" x14ac:dyDescent="0.25">
      <c r="A21" s="133"/>
      <c r="B21" s="142"/>
      <c r="C21" s="136"/>
      <c r="D21" s="136"/>
      <c r="E21" s="139"/>
      <c r="F21" s="50" t="s">
        <v>129</v>
      </c>
      <c r="G21" s="70" t="s">
        <v>198</v>
      </c>
      <c r="H21" s="52">
        <v>1</v>
      </c>
      <c r="I21" s="52" t="s">
        <v>199</v>
      </c>
      <c r="J21" s="52">
        <v>1</v>
      </c>
      <c r="K21" s="77">
        <v>0.3</v>
      </c>
      <c r="L21" s="77"/>
      <c r="M21" s="148"/>
    </row>
    <row r="22" spans="1:13" s="3" customFormat="1" x14ac:dyDescent="0.25">
      <c r="A22" s="133"/>
      <c r="B22" s="142"/>
      <c r="C22" s="136"/>
      <c r="D22" s="136"/>
      <c r="E22" s="139"/>
      <c r="F22" s="50"/>
      <c r="G22" s="52"/>
      <c r="H22" s="52"/>
      <c r="I22" s="52" t="s">
        <v>200</v>
      </c>
      <c r="J22" s="52">
        <v>1</v>
      </c>
      <c r="K22" s="77">
        <v>0.3</v>
      </c>
      <c r="L22" s="77"/>
      <c r="M22" s="148"/>
    </row>
    <row r="23" spans="1:13" s="3" customFormat="1" x14ac:dyDescent="0.25">
      <c r="A23" s="133"/>
      <c r="B23" s="142"/>
      <c r="C23" s="136"/>
      <c r="D23" s="136"/>
      <c r="E23" s="139"/>
      <c r="F23" s="50"/>
      <c r="G23" s="52"/>
      <c r="H23" s="52"/>
      <c r="I23" s="52"/>
      <c r="J23" s="52"/>
      <c r="K23" s="52"/>
      <c r="L23" s="101"/>
      <c r="M23" s="148"/>
    </row>
    <row r="24" spans="1:13" s="3" customFormat="1" x14ac:dyDescent="0.25">
      <c r="A24" s="134"/>
      <c r="B24" s="146"/>
      <c r="C24" s="137"/>
      <c r="D24" s="137"/>
      <c r="E24" s="140"/>
      <c r="F24" s="50"/>
      <c r="G24" s="52"/>
      <c r="H24" s="52"/>
      <c r="I24" s="52"/>
      <c r="J24" s="52"/>
      <c r="K24" s="52"/>
      <c r="L24" s="101"/>
      <c r="M24" s="148"/>
    </row>
    <row r="25" spans="1:13" x14ac:dyDescent="0.25">
      <c r="A25" s="186" t="s">
        <v>247</v>
      </c>
      <c r="B25" s="187"/>
      <c r="C25" s="187"/>
      <c r="D25" s="187"/>
      <c r="E25" s="187"/>
      <c r="F25" s="187"/>
      <c r="G25" s="187"/>
      <c r="H25" s="103">
        <f>SUM(H4:H24)</f>
        <v>10</v>
      </c>
      <c r="I25" s="103"/>
      <c r="J25" s="103">
        <f t="shared" ref="J25:L25" si="0">SUM(J4:J24)</f>
        <v>10</v>
      </c>
      <c r="K25" s="103">
        <f t="shared" si="0"/>
        <v>5.68</v>
      </c>
      <c r="L25" s="103">
        <f t="shared" si="0"/>
        <v>0</v>
      </c>
      <c r="M25" s="103"/>
    </row>
    <row r="26" spans="1:13" ht="16.8" customHeight="1" x14ac:dyDescent="0.25">
      <c r="A26" s="155" t="s">
        <v>251</v>
      </c>
      <c r="B26" s="164" t="s">
        <v>242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</row>
    <row r="27" spans="1:13" ht="16.8" customHeight="1" x14ac:dyDescent="0.25">
      <c r="A27" s="156"/>
      <c r="B27" s="164" t="s">
        <v>243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1:13" ht="16.8" customHeight="1" x14ac:dyDescent="0.25">
      <c r="A28" s="156"/>
      <c r="B28" s="164" t="s">
        <v>244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</row>
    <row r="29" spans="1:13" ht="33" customHeight="1" x14ac:dyDescent="0.25">
      <c r="A29" s="157"/>
      <c r="B29" s="165" t="s">
        <v>245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</row>
    <row r="30" spans="1:13" ht="119.4" customHeight="1" x14ac:dyDescent="0.25">
      <c r="A30" s="166" t="s">
        <v>255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2" spans="1:13" x14ac:dyDescent="0.25">
      <c r="H32" s="68">
        <f>SUM(H4:H31)</f>
        <v>20</v>
      </c>
      <c r="J32" s="68">
        <f>SUM(J4:J24)</f>
        <v>10</v>
      </c>
      <c r="K32" s="78">
        <f>SUM(K4:K24)</f>
        <v>5.68</v>
      </c>
      <c r="L32" s="78"/>
    </row>
  </sheetData>
  <mergeCells count="34">
    <mergeCell ref="E15:E19"/>
    <mergeCell ref="E20:E24"/>
    <mergeCell ref="M4:M8"/>
    <mergeCell ref="M9:M14"/>
    <mergeCell ref="M15:M19"/>
    <mergeCell ref="M20:M24"/>
    <mergeCell ref="C15:C19"/>
    <mergeCell ref="C20:C24"/>
    <mergeCell ref="D4:D8"/>
    <mergeCell ref="D9:D14"/>
    <mergeCell ref="D15:D19"/>
    <mergeCell ref="D20:D24"/>
    <mergeCell ref="A15:A19"/>
    <mergeCell ref="A20:A24"/>
    <mergeCell ref="B4:B8"/>
    <mergeCell ref="B9:B14"/>
    <mergeCell ref="B15:B19"/>
    <mergeCell ref="B20:B24"/>
    <mergeCell ref="A1:M1"/>
    <mergeCell ref="A2:H2"/>
    <mergeCell ref="A4:A8"/>
    <mergeCell ref="A9:A14"/>
    <mergeCell ref="C4:C8"/>
    <mergeCell ref="C9:C14"/>
    <mergeCell ref="E4:E8"/>
    <mergeCell ref="E9:E14"/>
    <mergeCell ref="I2:L2"/>
    <mergeCell ref="A30:M30"/>
    <mergeCell ref="A25:G25"/>
    <mergeCell ref="A26:A29"/>
    <mergeCell ref="B26:M26"/>
    <mergeCell ref="B27:M27"/>
    <mergeCell ref="B28:M28"/>
    <mergeCell ref="B29:M29"/>
  </mergeCells>
  <phoneticPr fontId="20" type="noConversion"/>
  <conditionalFormatting sqref="A2">
    <cfRule type="duplicateValues" dxfId="103" priority="1"/>
    <cfRule type="duplicateValues" dxfId="102" priority="2"/>
  </conditionalFormatting>
  <conditionalFormatting sqref="B15">
    <cfRule type="duplicateValues" dxfId="101" priority="9"/>
    <cfRule type="duplicateValues" dxfId="100" priority="10"/>
    <cfRule type="duplicateValues" dxfId="99" priority="11"/>
    <cfRule type="duplicateValues" dxfId="98" priority="12"/>
  </conditionalFormatting>
  <conditionalFormatting sqref="B20">
    <cfRule type="duplicateValues" dxfId="97" priority="3"/>
    <cfRule type="duplicateValues" dxfId="96" priority="4"/>
  </conditionalFormatting>
  <conditionalFormatting sqref="B31:B1048576 B3:B4 A1 B9">
    <cfRule type="duplicateValues" dxfId="95" priority="7"/>
  </conditionalFormatting>
  <conditionalFormatting sqref="B31:B1048576 B3:B4 A1 B9 B15">
    <cfRule type="duplicateValues" dxfId="94" priority="5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/>
  <headerFooter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6"/>
  <sheetViews>
    <sheetView topLeftCell="A49" zoomScale="145" zoomScaleNormal="145" workbookViewId="0">
      <selection activeCell="H57" sqref="H57"/>
    </sheetView>
  </sheetViews>
  <sheetFormatPr defaultColWidth="9" defaultRowHeight="12" x14ac:dyDescent="0.25"/>
  <cols>
    <col min="1" max="1" width="4.109375" style="68" customWidth="1"/>
    <col min="2" max="2" width="9.33203125" style="68" customWidth="1"/>
    <col min="3" max="3" width="12.44140625" style="68" customWidth="1"/>
    <col min="4" max="4" width="10.21875" style="68" customWidth="1"/>
    <col min="5" max="5" width="9.6640625" style="68" customWidth="1"/>
    <col min="6" max="6" width="5.88671875" style="68" customWidth="1"/>
    <col min="7" max="7" width="20.21875" style="68" customWidth="1"/>
    <col min="8" max="8" width="5.88671875" style="68" customWidth="1"/>
    <col min="9" max="9" width="13.5546875" style="69" customWidth="1"/>
    <col min="10" max="10" width="5.5546875" style="68" customWidth="1"/>
    <col min="11" max="11" width="11.109375" style="69"/>
    <col min="12" max="16384" width="9" style="68"/>
  </cols>
  <sheetData>
    <row r="1" spans="1:11" s="67" customFormat="1" ht="24" customHeight="1" x14ac:dyDescent="0.25">
      <c r="A1" s="130" t="s">
        <v>201</v>
      </c>
      <c r="B1" s="131"/>
      <c r="C1" s="131"/>
      <c r="D1" s="131"/>
      <c r="E1" s="131"/>
      <c r="F1" s="131"/>
      <c r="G1" s="131"/>
      <c r="H1" s="131"/>
      <c r="I1" s="131"/>
      <c r="J1" s="131"/>
      <c r="K1" s="71"/>
    </row>
    <row r="2" spans="1:11" s="54" customFormat="1" ht="27.6" customHeight="1" x14ac:dyDescent="0.25">
      <c r="A2" s="4" t="s">
        <v>0</v>
      </c>
      <c r="B2" s="56" t="s">
        <v>2</v>
      </c>
      <c r="C2" s="57" t="s">
        <v>3</v>
      </c>
      <c r="D2" s="57" t="s">
        <v>6</v>
      </c>
      <c r="E2" s="7" t="s">
        <v>8</v>
      </c>
      <c r="F2" s="35" t="s">
        <v>122</v>
      </c>
      <c r="G2" s="35" t="s">
        <v>123</v>
      </c>
      <c r="H2" s="35" t="s">
        <v>124</v>
      </c>
      <c r="I2" s="72" t="s">
        <v>125</v>
      </c>
      <c r="J2" s="35" t="s">
        <v>16</v>
      </c>
      <c r="K2" s="73"/>
    </row>
    <row r="3" spans="1:11" s="3" customFormat="1" ht="12" customHeight="1" x14ac:dyDescent="0.25">
      <c r="A3" s="132">
        <v>1</v>
      </c>
      <c r="B3" s="141" t="s">
        <v>72</v>
      </c>
      <c r="C3" s="135" t="s">
        <v>73</v>
      </c>
      <c r="D3" s="135"/>
      <c r="E3" s="138" t="s">
        <v>68</v>
      </c>
      <c r="F3" s="50" t="s">
        <v>126</v>
      </c>
      <c r="G3" s="52" t="s">
        <v>127</v>
      </c>
      <c r="H3" s="52">
        <v>1</v>
      </c>
      <c r="I3" s="74">
        <v>2.7977400000000001</v>
      </c>
      <c r="J3" s="147" t="s">
        <v>128</v>
      </c>
      <c r="K3" s="75"/>
    </row>
    <row r="4" spans="1:11" s="3" customFormat="1" x14ac:dyDescent="0.25">
      <c r="A4" s="133"/>
      <c r="B4" s="142"/>
      <c r="C4" s="136"/>
      <c r="D4" s="136"/>
      <c r="E4" s="139"/>
      <c r="F4" s="50" t="s">
        <v>129</v>
      </c>
      <c r="G4" s="52" t="s">
        <v>130</v>
      </c>
      <c r="H4" s="52">
        <v>1</v>
      </c>
      <c r="I4" s="74">
        <v>3.4097456249999998</v>
      </c>
      <c r="J4" s="147"/>
      <c r="K4" s="75"/>
    </row>
    <row r="5" spans="1:11" s="3" customFormat="1" x14ac:dyDescent="0.25">
      <c r="A5" s="133"/>
      <c r="B5" s="142"/>
      <c r="C5" s="136"/>
      <c r="D5" s="136"/>
      <c r="E5" s="139"/>
      <c r="F5" s="50" t="s">
        <v>131</v>
      </c>
      <c r="G5" s="52" t="s">
        <v>132</v>
      </c>
      <c r="H5" s="52">
        <v>1</v>
      </c>
      <c r="I5" s="74">
        <v>3.4097456249999998</v>
      </c>
      <c r="J5" s="147"/>
      <c r="K5" s="75"/>
    </row>
    <row r="6" spans="1:11" s="3" customFormat="1" x14ac:dyDescent="0.25">
      <c r="A6" s="133"/>
      <c r="B6" s="142"/>
      <c r="C6" s="136"/>
      <c r="D6" s="136"/>
      <c r="E6" s="139"/>
      <c r="F6" s="50" t="s">
        <v>133</v>
      </c>
      <c r="G6" s="52" t="s">
        <v>134</v>
      </c>
      <c r="H6" s="52">
        <v>1</v>
      </c>
      <c r="I6" s="74">
        <v>2.4480225</v>
      </c>
      <c r="J6" s="147"/>
      <c r="K6" s="75"/>
    </row>
    <row r="7" spans="1:11" s="3" customFormat="1" x14ac:dyDescent="0.25">
      <c r="A7" s="133"/>
      <c r="B7" s="142"/>
      <c r="C7" s="136"/>
      <c r="D7" s="136"/>
      <c r="E7" s="139"/>
      <c r="F7" s="50" t="s">
        <v>135</v>
      </c>
      <c r="G7" s="52" t="s">
        <v>136</v>
      </c>
      <c r="H7" s="52">
        <v>1</v>
      </c>
      <c r="I7" s="74">
        <v>2.7977400000000001</v>
      </c>
      <c r="J7" s="147"/>
      <c r="K7" s="75">
        <f>SUM(I3:I7)</f>
        <v>14.862993750000001</v>
      </c>
    </row>
    <row r="8" spans="1:11" s="3" customFormat="1" x14ac:dyDescent="0.25">
      <c r="A8" s="133"/>
      <c r="B8" s="142"/>
      <c r="C8" s="136"/>
      <c r="D8" s="136"/>
      <c r="E8" s="140"/>
      <c r="F8" s="50"/>
      <c r="G8" s="52"/>
      <c r="H8" s="52"/>
      <c r="I8" s="74"/>
      <c r="J8" s="147"/>
      <c r="K8" s="75"/>
    </row>
    <row r="9" spans="1:11" s="3" customFormat="1" x14ac:dyDescent="0.25">
      <c r="A9" s="132">
        <v>2</v>
      </c>
      <c r="B9" s="143" t="s">
        <v>86</v>
      </c>
      <c r="C9" s="135" t="s">
        <v>87</v>
      </c>
      <c r="D9" s="135"/>
      <c r="E9" s="138" t="s">
        <v>47</v>
      </c>
      <c r="F9" s="50" t="s">
        <v>126</v>
      </c>
      <c r="G9" s="52" t="s">
        <v>137</v>
      </c>
      <c r="H9" s="52">
        <v>1</v>
      </c>
      <c r="I9" s="74">
        <v>2.7977400000000001</v>
      </c>
      <c r="J9" s="147" t="s">
        <v>128</v>
      </c>
      <c r="K9" s="75"/>
    </row>
    <row r="10" spans="1:11" s="3" customFormat="1" x14ac:dyDescent="0.25">
      <c r="A10" s="133"/>
      <c r="B10" s="144"/>
      <c r="C10" s="136"/>
      <c r="D10" s="136"/>
      <c r="E10" s="139"/>
      <c r="F10" s="50" t="s">
        <v>129</v>
      </c>
      <c r="G10" s="52" t="s">
        <v>154</v>
      </c>
      <c r="H10" s="52">
        <v>1</v>
      </c>
      <c r="I10" s="74">
        <v>1.8858839999999999</v>
      </c>
      <c r="J10" s="147"/>
      <c r="K10" s="75"/>
    </row>
    <row r="11" spans="1:11" s="3" customFormat="1" x14ac:dyDescent="0.25">
      <c r="A11" s="133"/>
      <c r="B11" s="144"/>
      <c r="C11" s="136"/>
      <c r="D11" s="136"/>
      <c r="E11" s="139"/>
      <c r="F11" s="50" t="s">
        <v>131</v>
      </c>
      <c r="G11" s="52" t="s">
        <v>130</v>
      </c>
      <c r="H11" s="52">
        <v>1</v>
      </c>
      <c r="I11" s="74">
        <v>3.8359638281250001</v>
      </c>
      <c r="J11" s="147"/>
      <c r="K11" s="75"/>
    </row>
    <row r="12" spans="1:11" s="3" customFormat="1" x14ac:dyDescent="0.25">
      <c r="A12" s="133"/>
      <c r="B12" s="144"/>
      <c r="C12" s="136"/>
      <c r="D12" s="136"/>
      <c r="E12" s="139"/>
      <c r="F12" s="50" t="s">
        <v>133</v>
      </c>
      <c r="G12" s="52" t="s">
        <v>130</v>
      </c>
      <c r="H12" s="52">
        <v>1</v>
      </c>
      <c r="I12" s="74">
        <v>3.8359638281250001</v>
      </c>
      <c r="J12" s="147"/>
      <c r="K12" s="75"/>
    </row>
    <row r="13" spans="1:11" s="3" customFormat="1" x14ac:dyDescent="0.25">
      <c r="A13" s="133"/>
      <c r="B13" s="144"/>
      <c r="C13" s="136"/>
      <c r="D13" s="136"/>
      <c r="E13" s="139"/>
      <c r="F13" s="50" t="s">
        <v>135</v>
      </c>
      <c r="G13" s="52" t="s">
        <v>130</v>
      </c>
      <c r="H13" s="52">
        <v>1</v>
      </c>
      <c r="I13" s="74">
        <v>3.8359638281250001</v>
      </c>
      <c r="J13" s="147"/>
      <c r="K13" s="75"/>
    </row>
    <row r="14" spans="1:11" s="3" customFormat="1" x14ac:dyDescent="0.25">
      <c r="A14" s="134"/>
      <c r="B14" s="145"/>
      <c r="C14" s="137"/>
      <c r="D14" s="137"/>
      <c r="E14" s="140"/>
      <c r="F14" s="50" t="s">
        <v>158</v>
      </c>
      <c r="G14" s="52" t="s">
        <v>132</v>
      </c>
      <c r="H14" s="52">
        <v>1</v>
      </c>
      <c r="I14" s="74">
        <v>3.58023290625</v>
      </c>
      <c r="J14" s="147"/>
      <c r="K14" s="75">
        <f>SUM(I9:I14)</f>
        <v>19.771748390625</v>
      </c>
    </row>
    <row r="15" spans="1:11" s="3" customFormat="1" x14ac:dyDescent="0.25">
      <c r="A15" s="132">
        <v>3</v>
      </c>
      <c r="B15" s="141" t="s">
        <v>96</v>
      </c>
      <c r="C15" s="135" t="s">
        <v>97</v>
      </c>
      <c r="D15" s="135"/>
      <c r="E15" s="138" t="s">
        <v>98</v>
      </c>
      <c r="F15" s="50" t="s">
        <v>126</v>
      </c>
      <c r="G15" s="52" t="s">
        <v>127</v>
      </c>
      <c r="H15" s="52">
        <v>1</v>
      </c>
      <c r="I15" s="74">
        <v>1.326336</v>
      </c>
      <c r="J15" s="147" t="s">
        <v>128</v>
      </c>
      <c r="K15" s="75"/>
    </row>
    <row r="16" spans="1:11" s="3" customFormat="1" x14ac:dyDescent="0.25">
      <c r="A16" s="133"/>
      <c r="B16" s="142"/>
      <c r="C16" s="136"/>
      <c r="D16" s="136"/>
      <c r="E16" s="139"/>
      <c r="F16" s="50" t="s">
        <v>129</v>
      </c>
      <c r="G16" s="52" t="s">
        <v>202</v>
      </c>
      <c r="H16" s="52">
        <v>1</v>
      </c>
      <c r="I16" s="74">
        <v>2.3034726000000001</v>
      </c>
      <c r="J16" s="147"/>
      <c r="K16" s="75"/>
    </row>
    <row r="17" spans="1:11" s="3" customFormat="1" x14ac:dyDescent="0.25">
      <c r="A17" s="133"/>
      <c r="B17" s="142"/>
      <c r="C17" s="136"/>
      <c r="D17" s="136"/>
      <c r="E17" s="139"/>
      <c r="F17" s="50" t="s">
        <v>131</v>
      </c>
      <c r="G17" s="3" t="s">
        <v>203</v>
      </c>
      <c r="H17" s="52">
        <v>1</v>
      </c>
      <c r="I17" s="74">
        <v>2.3034726000000001</v>
      </c>
      <c r="J17" s="147"/>
      <c r="K17" s="75"/>
    </row>
    <row r="18" spans="1:11" s="3" customFormat="1" ht="24" x14ac:dyDescent="0.25">
      <c r="A18" s="133"/>
      <c r="B18" s="142"/>
      <c r="C18" s="136"/>
      <c r="D18" s="136"/>
      <c r="E18" s="139"/>
      <c r="F18" s="50" t="s">
        <v>133</v>
      </c>
      <c r="G18" s="70" t="s">
        <v>138</v>
      </c>
      <c r="H18" s="52">
        <v>1</v>
      </c>
      <c r="I18" s="74">
        <v>3.1212286874999999</v>
      </c>
      <c r="J18" s="147"/>
      <c r="K18" s="75"/>
    </row>
    <row r="19" spans="1:11" s="3" customFormat="1" x14ac:dyDescent="0.25">
      <c r="A19" s="133"/>
      <c r="B19" s="142"/>
      <c r="C19" s="136"/>
      <c r="D19" s="136"/>
      <c r="E19" s="139"/>
      <c r="F19" s="50" t="s">
        <v>135</v>
      </c>
      <c r="G19" s="70" t="s">
        <v>139</v>
      </c>
      <c r="H19" s="52">
        <v>1</v>
      </c>
      <c r="I19" s="74">
        <v>2.0475311999999999</v>
      </c>
      <c r="J19" s="147"/>
      <c r="K19" s="75"/>
    </row>
    <row r="20" spans="1:11" s="3" customFormat="1" x14ac:dyDescent="0.25">
      <c r="A20" s="134"/>
      <c r="B20" s="146"/>
      <c r="C20" s="137"/>
      <c r="D20" s="137"/>
      <c r="E20" s="140"/>
      <c r="F20" s="52"/>
      <c r="G20" s="52"/>
      <c r="H20" s="52"/>
      <c r="I20" s="74"/>
      <c r="J20" s="147"/>
      <c r="K20" s="75">
        <f>SUM(I15:I20)</f>
        <v>11.1020410875</v>
      </c>
    </row>
    <row r="21" spans="1:11" s="3" customFormat="1" x14ac:dyDescent="0.25">
      <c r="A21" s="132">
        <v>4</v>
      </c>
      <c r="B21" s="138" t="s">
        <v>141</v>
      </c>
      <c r="C21" s="135" t="s">
        <v>142</v>
      </c>
      <c r="D21" s="135"/>
      <c r="E21" s="141" t="s">
        <v>98</v>
      </c>
      <c r="F21" s="50" t="s">
        <v>126</v>
      </c>
      <c r="G21" s="52" t="s">
        <v>137</v>
      </c>
      <c r="H21" s="52">
        <v>1</v>
      </c>
      <c r="I21" s="74">
        <v>3.0464280000000001</v>
      </c>
      <c r="J21" s="147" t="s">
        <v>128</v>
      </c>
      <c r="K21" s="75"/>
    </row>
    <row r="22" spans="1:11" s="3" customFormat="1" x14ac:dyDescent="0.25">
      <c r="A22" s="133"/>
      <c r="B22" s="139"/>
      <c r="C22" s="136"/>
      <c r="D22" s="136"/>
      <c r="E22" s="142"/>
      <c r="F22" s="50" t="s">
        <v>129</v>
      </c>
      <c r="G22" s="52" t="s">
        <v>130</v>
      </c>
      <c r="H22" s="52">
        <v>1</v>
      </c>
      <c r="I22" s="74">
        <v>3.58023290625</v>
      </c>
      <c r="J22" s="147"/>
      <c r="K22" s="75"/>
    </row>
    <row r="23" spans="1:11" s="3" customFormat="1" x14ac:dyDescent="0.25">
      <c r="A23" s="133"/>
      <c r="B23" s="139"/>
      <c r="C23" s="136"/>
      <c r="D23" s="136"/>
      <c r="E23" s="142"/>
      <c r="F23" s="50" t="s">
        <v>131</v>
      </c>
      <c r="G23" s="52" t="s">
        <v>204</v>
      </c>
      <c r="H23" s="52">
        <v>1</v>
      </c>
      <c r="I23" s="74">
        <v>1.3962794999999999</v>
      </c>
      <c r="J23" s="147"/>
      <c r="K23" s="75"/>
    </row>
    <row r="24" spans="1:11" s="3" customFormat="1" x14ac:dyDescent="0.25">
      <c r="A24" s="133"/>
      <c r="B24" s="139"/>
      <c r="C24" s="136"/>
      <c r="D24" s="136"/>
      <c r="E24" s="142"/>
      <c r="F24" s="50" t="s">
        <v>133</v>
      </c>
      <c r="G24" s="52" t="s">
        <v>205</v>
      </c>
      <c r="H24" s="52">
        <v>1</v>
      </c>
      <c r="I24" s="74">
        <v>2.611224</v>
      </c>
      <c r="J24" s="147"/>
      <c r="K24" s="75"/>
    </row>
    <row r="25" spans="1:11" s="3" customFormat="1" x14ac:dyDescent="0.25">
      <c r="A25" s="133"/>
      <c r="B25" s="139"/>
      <c r="C25" s="136"/>
      <c r="D25" s="136"/>
      <c r="E25" s="142"/>
      <c r="F25" s="52"/>
      <c r="G25" s="52"/>
      <c r="H25" s="52"/>
      <c r="I25" s="74"/>
      <c r="J25" s="147"/>
      <c r="K25" s="75">
        <f>SUM(I21:I25)</f>
        <v>10.634164406250001</v>
      </c>
    </row>
    <row r="26" spans="1:11" s="3" customFormat="1" x14ac:dyDescent="0.25">
      <c r="A26" s="132">
        <v>5</v>
      </c>
      <c r="B26" s="141" t="s">
        <v>145</v>
      </c>
      <c r="C26" s="135" t="s">
        <v>142</v>
      </c>
      <c r="D26" s="135"/>
      <c r="E26" s="141" t="s">
        <v>98</v>
      </c>
      <c r="F26" s="50" t="s">
        <v>126</v>
      </c>
      <c r="G26" s="52" t="s">
        <v>137</v>
      </c>
      <c r="H26" s="52">
        <v>1</v>
      </c>
      <c r="I26" s="74">
        <v>2.8288259999999998</v>
      </c>
      <c r="J26" s="147" t="s">
        <v>128</v>
      </c>
      <c r="K26" s="75"/>
    </row>
    <row r="27" spans="1:11" s="3" customFormat="1" x14ac:dyDescent="0.25">
      <c r="A27" s="133"/>
      <c r="B27" s="142"/>
      <c r="C27" s="136"/>
      <c r="D27" s="136"/>
      <c r="E27" s="142"/>
      <c r="F27" s="50" t="s">
        <v>129</v>
      </c>
      <c r="G27" s="52" t="s">
        <v>130</v>
      </c>
      <c r="H27" s="52">
        <v>1</v>
      </c>
      <c r="I27" s="74">
        <v>3.3245019843749999</v>
      </c>
      <c r="J27" s="147"/>
      <c r="K27" s="75"/>
    </row>
    <row r="28" spans="1:11" s="3" customFormat="1" x14ac:dyDescent="0.25">
      <c r="A28" s="133"/>
      <c r="B28" s="142"/>
      <c r="C28" s="136"/>
      <c r="D28" s="136"/>
      <c r="E28" s="142"/>
      <c r="F28" s="50" t="s">
        <v>131</v>
      </c>
      <c r="G28" s="52" t="s">
        <v>204</v>
      </c>
      <c r="H28" s="52">
        <v>1</v>
      </c>
      <c r="I28" s="74">
        <v>1.3962794999999999</v>
      </c>
      <c r="J28" s="147"/>
      <c r="K28" s="75"/>
    </row>
    <row r="29" spans="1:11" s="3" customFormat="1" x14ac:dyDescent="0.25">
      <c r="A29" s="133"/>
      <c r="B29" s="142"/>
      <c r="C29" s="136"/>
      <c r="D29" s="136"/>
      <c r="E29" s="142"/>
      <c r="F29" s="50" t="s">
        <v>133</v>
      </c>
      <c r="G29" s="52" t="s">
        <v>205</v>
      </c>
      <c r="H29" s="52">
        <v>1</v>
      </c>
      <c r="I29" s="74">
        <v>2.611224</v>
      </c>
      <c r="J29" s="147"/>
      <c r="K29" s="75"/>
    </row>
    <row r="30" spans="1:11" s="3" customFormat="1" x14ac:dyDescent="0.25">
      <c r="A30" s="133"/>
      <c r="B30" s="142"/>
      <c r="C30" s="136"/>
      <c r="D30" s="136"/>
      <c r="E30" s="142"/>
      <c r="F30" s="50"/>
      <c r="G30" s="52"/>
      <c r="H30" s="52"/>
      <c r="I30" s="74"/>
      <c r="J30" s="147"/>
      <c r="K30" s="75">
        <f>SUM(I26:I30)</f>
        <v>10.160831484375</v>
      </c>
    </row>
    <row r="31" spans="1:11" s="3" customFormat="1" x14ac:dyDescent="0.25">
      <c r="A31" s="132">
        <v>6</v>
      </c>
      <c r="B31" s="141" t="s">
        <v>147</v>
      </c>
      <c r="C31" s="135" t="s">
        <v>148</v>
      </c>
      <c r="D31" s="135"/>
      <c r="E31" s="138" t="s">
        <v>68</v>
      </c>
      <c r="F31" s="50" t="s">
        <v>126</v>
      </c>
      <c r="G31" s="52" t="s">
        <v>137</v>
      </c>
      <c r="H31" s="52">
        <v>1</v>
      </c>
      <c r="I31" s="74">
        <v>3.590433</v>
      </c>
      <c r="J31" s="147" t="s">
        <v>128</v>
      </c>
      <c r="K31" s="75"/>
    </row>
    <row r="32" spans="1:11" s="3" customFormat="1" x14ac:dyDescent="0.25">
      <c r="A32" s="133"/>
      <c r="B32" s="142"/>
      <c r="C32" s="136"/>
      <c r="D32" s="136"/>
      <c r="E32" s="139"/>
      <c r="F32" s="50" t="s">
        <v>129</v>
      </c>
      <c r="G32" s="52" t="s">
        <v>143</v>
      </c>
      <c r="H32" s="52">
        <v>1</v>
      </c>
      <c r="I32" s="74">
        <v>4.688400234375</v>
      </c>
      <c r="J32" s="147"/>
      <c r="K32" s="75"/>
    </row>
    <row r="33" spans="1:11" s="3" customFormat="1" x14ac:dyDescent="0.25">
      <c r="A33" s="133"/>
      <c r="B33" s="142"/>
      <c r="C33" s="136"/>
      <c r="D33" s="136"/>
      <c r="E33" s="139"/>
      <c r="F33" s="50" t="s">
        <v>131</v>
      </c>
      <c r="G33" s="52" t="s">
        <v>146</v>
      </c>
      <c r="H33" s="52">
        <v>1</v>
      </c>
      <c r="I33" s="74">
        <v>4.688400234375</v>
      </c>
      <c r="J33" s="147"/>
      <c r="K33" s="75"/>
    </row>
    <row r="34" spans="1:11" s="3" customFormat="1" x14ac:dyDescent="0.25">
      <c r="A34" s="133"/>
      <c r="B34" s="142"/>
      <c r="C34" s="136"/>
      <c r="D34" s="136"/>
      <c r="E34" s="139"/>
      <c r="F34" s="50" t="s">
        <v>133</v>
      </c>
      <c r="G34" s="52" t="s">
        <v>154</v>
      </c>
      <c r="H34" s="52">
        <v>1</v>
      </c>
      <c r="I34" s="74">
        <v>2.2381920000000002</v>
      </c>
      <c r="J34" s="147"/>
      <c r="K34" s="75"/>
    </row>
    <row r="35" spans="1:11" s="3" customFormat="1" x14ac:dyDescent="0.25">
      <c r="A35" s="133"/>
      <c r="B35" s="142"/>
      <c r="C35" s="136"/>
      <c r="D35" s="136"/>
      <c r="E35" s="139"/>
      <c r="F35" s="50" t="s">
        <v>135</v>
      </c>
      <c r="G35" s="52" t="s">
        <v>134</v>
      </c>
      <c r="H35" s="52">
        <v>1</v>
      </c>
      <c r="I35" s="74">
        <v>3.8468925</v>
      </c>
      <c r="J35" s="147"/>
      <c r="K35" s="75"/>
    </row>
    <row r="36" spans="1:11" s="3" customFormat="1" x14ac:dyDescent="0.25">
      <c r="A36" s="134"/>
      <c r="B36" s="146"/>
      <c r="C36" s="137"/>
      <c r="D36" s="137"/>
      <c r="E36" s="140"/>
      <c r="F36" s="52"/>
      <c r="G36" s="52"/>
      <c r="H36" s="52"/>
      <c r="I36" s="74"/>
      <c r="J36" s="147"/>
      <c r="K36" s="75">
        <f>SUM(I31:I36)</f>
        <v>19.05231796875</v>
      </c>
    </row>
    <row r="37" spans="1:11" s="3" customFormat="1" x14ac:dyDescent="0.25">
      <c r="A37" s="132">
        <v>7</v>
      </c>
      <c r="B37" s="141" t="s">
        <v>150</v>
      </c>
      <c r="C37" s="135" t="s">
        <v>148</v>
      </c>
      <c r="D37" s="135"/>
      <c r="E37" s="138" t="s">
        <v>68</v>
      </c>
      <c r="F37" s="50" t="s">
        <v>126</v>
      </c>
      <c r="G37" s="52" t="s">
        <v>137</v>
      </c>
      <c r="H37" s="52">
        <v>1</v>
      </c>
      <c r="I37" s="74">
        <v>3.590433</v>
      </c>
      <c r="J37" s="147" t="s">
        <v>128</v>
      </c>
      <c r="K37" s="75"/>
    </row>
    <row r="38" spans="1:11" s="3" customFormat="1" x14ac:dyDescent="0.25">
      <c r="A38" s="133"/>
      <c r="B38" s="142"/>
      <c r="C38" s="136"/>
      <c r="D38" s="136"/>
      <c r="E38" s="139"/>
      <c r="F38" s="50" t="s">
        <v>129</v>
      </c>
      <c r="G38" s="52" t="s">
        <v>143</v>
      </c>
      <c r="H38" s="52">
        <v>1</v>
      </c>
      <c r="I38" s="74">
        <v>3.9780365624999998</v>
      </c>
      <c r="J38" s="147"/>
      <c r="K38" s="75"/>
    </row>
    <row r="39" spans="1:11" s="3" customFormat="1" x14ac:dyDescent="0.25">
      <c r="A39" s="133"/>
      <c r="B39" s="142"/>
      <c r="C39" s="136"/>
      <c r="D39" s="136"/>
      <c r="E39" s="139"/>
      <c r="F39" s="50" t="s">
        <v>131</v>
      </c>
      <c r="G39" s="52" t="s">
        <v>146</v>
      </c>
      <c r="H39" s="52">
        <v>1</v>
      </c>
      <c r="I39" s="74">
        <v>4.688400234375</v>
      </c>
      <c r="J39" s="147"/>
      <c r="K39" s="75"/>
    </row>
    <row r="40" spans="1:11" s="3" customFormat="1" x14ac:dyDescent="0.25">
      <c r="A40" s="133"/>
      <c r="B40" s="142"/>
      <c r="C40" s="136"/>
      <c r="D40" s="136"/>
      <c r="E40" s="139"/>
      <c r="F40" s="50" t="s">
        <v>133</v>
      </c>
      <c r="G40" s="52" t="s">
        <v>206</v>
      </c>
      <c r="H40" s="52">
        <v>1</v>
      </c>
      <c r="I40" s="74">
        <v>4.688400234375</v>
      </c>
      <c r="J40" s="147"/>
      <c r="K40" s="75"/>
    </row>
    <row r="41" spans="1:11" s="3" customFormat="1" x14ac:dyDescent="0.25">
      <c r="A41" s="133"/>
      <c r="B41" s="142"/>
      <c r="C41" s="136"/>
      <c r="D41" s="136"/>
      <c r="E41" s="139"/>
      <c r="F41" s="50" t="s">
        <v>135</v>
      </c>
      <c r="G41" s="52" t="s">
        <v>207</v>
      </c>
      <c r="H41" s="52">
        <v>1</v>
      </c>
      <c r="I41" s="74">
        <v>2.2381920000000002</v>
      </c>
      <c r="J41" s="147"/>
      <c r="K41" s="75"/>
    </row>
    <row r="42" spans="1:11" s="3" customFormat="1" x14ac:dyDescent="0.25">
      <c r="A42" s="134"/>
      <c r="B42" s="146"/>
      <c r="C42" s="137"/>
      <c r="D42" s="137"/>
      <c r="E42" s="140"/>
      <c r="F42" s="50" t="s">
        <v>158</v>
      </c>
      <c r="G42" s="52" t="s">
        <v>134</v>
      </c>
      <c r="H42" s="52">
        <v>1</v>
      </c>
      <c r="I42" s="74">
        <v>2.7977400000000001</v>
      </c>
      <c r="J42" s="147"/>
      <c r="K42" s="75">
        <f>SUM(I37:I42)</f>
        <v>21.981202031250003</v>
      </c>
    </row>
    <row r="43" spans="1:11" s="3" customFormat="1" x14ac:dyDescent="0.25">
      <c r="A43" s="187">
        <v>8</v>
      </c>
      <c r="B43" s="189" t="s">
        <v>151</v>
      </c>
      <c r="C43" s="190" t="s">
        <v>152</v>
      </c>
      <c r="D43" s="190"/>
      <c r="E43" s="191" t="s">
        <v>153</v>
      </c>
      <c r="F43" s="50" t="s">
        <v>126</v>
      </c>
      <c r="G43" s="52" t="s">
        <v>137</v>
      </c>
      <c r="H43" s="52">
        <v>1</v>
      </c>
      <c r="I43" s="74">
        <v>3.0464280000000001</v>
      </c>
      <c r="J43" s="147" t="s">
        <v>128</v>
      </c>
      <c r="K43" s="75"/>
    </row>
    <row r="44" spans="1:11" s="3" customFormat="1" x14ac:dyDescent="0.25">
      <c r="A44" s="187"/>
      <c r="B44" s="189"/>
      <c r="C44" s="190"/>
      <c r="D44" s="190"/>
      <c r="E44" s="191"/>
      <c r="F44" s="50" t="s">
        <v>129</v>
      </c>
      <c r="G44" s="52" t="s">
        <v>130</v>
      </c>
      <c r="H44" s="52">
        <v>1</v>
      </c>
      <c r="I44" s="74">
        <v>3.9780365624999998</v>
      </c>
      <c r="J44" s="147"/>
      <c r="K44" s="75"/>
    </row>
    <row r="45" spans="1:11" s="3" customFormat="1" x14ac:dyDescent="0.25">
      <c r="A45" s="187"/>
      <c r="B45" s="189"/>
      <c r="C45" s="190"/>
      <c r="D45" s="190"/>
      <c r="E45" s="191"/>
      <c r="F45" s="50" t="s">
        <v>131</v>
      </c>
      <c r="G45" s="52" t="s">
        <v>130</v>
      </c>
      <c r="H45" s="52">
        <v>1</v>
      </c>
      <c r="I45" s="74">
        <v>3.9780365624999998</v>
      </c>
      <c r="J45" s="147"/>
      <c r="K45" s="75"/>
    </row>
    <row r="46" spans="1:11" s="3" customFormat="1" x14ac:dyDescent="0.25">
      <c r="A46" s="187"/>
      <c r="B46" s="189"/>
      <c r="C46" s="190"/>
      <c r="D46" s="190"/>
      <c r="E46" s="191"/>
      <c r="F46" s="50" t="s">
        <v>133</v>
      </c>
      <c r="G46" s="52" t="s">
        <v>206</v>
      </c>
      <c r="H46" s="52">
        <v>1</v>
      </c>
      <c r="I46" s="74">
        <v>3.9780365624999998</v>
      </c>
      <c r="J46" s="147"/>
      <c r="K46" s="75"/>
    </row>
    <row r="47" spans="1:11" s="3" customFormat="1" x14ac:dyDescent="0.25">
      <c r="A47" s="187"/>
      <c r="B47" s="189"/>
      <c r="C47" s="190"/>
      <c r="D47" s="190"/>
      <c r="E47" s="191"/>
      <c r="F47" s="50" t="s">
        <v>135</v>
      </c>
      <c r="G47" s="52" t="s">
        <v>205</v>
      </c>
      <c r="H47" s="52">
        <v>1</v>
      </c>
      <c r="I47" s="74">
        <v>2.7977400000000001</v>
      </c>
      <c r="J47" s="147"/>
      <c r="K47" s="75"/>
    </row>
    <row r="48" spans="1:11" s="3" customFormat="1" x14ac:dyDescent="0.25">
      <c r="A48" s="187"/>
      <c r="B48" s="189"/>
      <c r="C48" s="190"/>
      <c r="D48" s="190"/>
      <c r="E48" s="191"/>
      <c r="F48" s="50" t="s">
        <v>158</v>
      </c>
      <c r="G48" s="52" t="s">
        <v>205</v>
      </c>
      <c r="H48" s="52">
        <v>1</v>
      </c>
      <c r="I48" s="74">
        <v>3.1707719999999999</v>
      </c>
      <c r="J48" s="147"/>
      <c r="K48" s="75">
        <f>SUM(I43:I48)</f>
        <v>20.949049687500001</v>
      </c>
    </row>
    <row r="49" spans="1:11" s="3" customFormat="1" x14ac:dyDescent="0.25">
      <c r="A49" s="187">
        <v>9</v>
      </c>
      <c r="B49" s="180" t="s">
        <v>155</v>
      </c>
      <c r="C49" s="190" t="s">
        <v>156</v>
      </c>
      <c r="D49" s="190"/>
      <c r="E49" s="191" t="s">
        <v>98</v>
      </c>
      <c r="F49" s="50" t="s">
        <v>126</v>
      </c>
      <c r="G49" s="52" t="s">
        <v>137</v>
      </c>
      <c r="H49" s="52">
        <v>1</v>
      </c>
      <c r="I49" s="74">
        <v>2.937627</v>
      </c>
      <c r="J49" s="147" t="s">
        <v>128</v>
      </c>
      <c r="K49" s="75"/>
    </row>
    <row r="50" spans="1:11" s="3" customFormat="1" x14ac:dyDescent="0.25">
      <c r="A50" s="187"/>
      <c r="B50" s="180"/>
      <c r="C50" s="190"/>
      <c r="D50" s="190"/>
      <c r="E50" s="191"/>
      <c r="F50" s="50" t="s">
        <v>129</v>
      </c>
      <c r="G50" s="52" t="s">
        <v>130</v>
      </c>
      <c r="H50" s="52">
        <v>1</v>
      </c>
      <c r="I50" s="74">
        <v>3.58023290625</v>
      </c>
      <c r="J50" s="147"/>
      <c r="K50" s="75"/>
    </row>
    <row r="51" spans="1:11" s="3" customFormat="1" x14ac:dyDescent="0.25">
      <c r="A51" s="187"/>
      <c r="B51" s="180"/>
      <c r="C51" s="190"/>
      <c r="D51" s="190"/>
      <c r="E51" s="191"/>
      <c r="F51" s="50" t="s">
        <v>131</v>
      </c>
      <c r="G51" s="52" t="s">
        <v>143</v>
      </c>
      <c r="H51" s="52">
        <v>1</v>
      </c>
      <c r="I51" s="74">
        <v>3.58023290625</v>
      </c>
      <c r="J51" s="147"/>
      <c r="K51" s="75"/>
    </row>
    <row r="52" spans="1:11" s="3" customFormat="1" x14ac:dyDescent="0.25">
      <c r="A52" s="187"/>
      <c r="B52" s="180"/>
      <c r="C52" s="190"/>
      <c r="D52" s="190"/>
      <c r="E52" s="191"/>
      <c r="F52" s="50" t="s">
        <v>133</v>
      </c>
      <c r="G52" s="52" t="s">
        <v>149</v>
      </c>
      <c r="H52" s="52">
        <v>1</v>
      </c>
      <c r="I52" s="74">
        <v>3.58023290625</v>
      </c>
      <c r="J52" s="147"/>
      <c r="K52" s="75"/>
    </row>
    <row r="53" spans="1:11" s="3" customFormat="1" x14ac:dyDescent="0.25">
      <c r="A53" s="187"/>
      <c r="B53" s="180"/>
      <c r="C53" s="190"/>
      <c r="D53" s="190"/>
      <c r="E53" s="191"/>
      <c r="F53" s="50" t="s">
        <v>135</v>
      </c>
      <c r="G53" s="52" t="s">
        <v>205</v>
      </c>
      <c r="H53" s="52">
        <v>1</v>
      </c>
      <c r="I53" s="74">
        <v>2.9842559999999998</v>
      </c>
      <c r="J53" s="147"/>
      <c r="K53" s="75"/>
    </row>
    <row r="54" spans="1:11" s="3" customFormat="1" x14ac:dyDescent="0.25">
      <c r="A54" s="187"/>
      <c r="B54" s="180"/>
      <c r="C54" s="190"/>
      <c r="D54" s="190"/>
      <c r="E54" s="191"/>
      <c r="F54" s="50" t="s">
        <v>158</v>
      </c>
      <c r="G54" s="52" t="s">
        <v>157</v>
      </c>
      <c r="H54" s="52">
        <v>1</v>
      </c>
      <c r="I54" s="74">
        <v>2.7277965000000002</v>
      </c>
      <c r="J54" s="147"/>
      <c r="K54" s="75"/>
    </row>
    <row r="55" spans="1:11" s="3" customFormat="1" x14ac:dyDescent="0.25">
      <c r="A55" s="187"/>
      <c r="B55" s="180"/>
      <c r="C55" s="190"/>
      <c r="D55" s="190"/>
      <c r="E55" s="191"/>
      <c r="F55" s="50" t="s">
        <v>208</v>
      </c>
      <c r="G55" s="52" t="s">
        <v>157</v>
      </c>
      <c r="H55" s="52">
        <v>1</v>
      </c>
      <c r="I55" s="74">
        <v>2.7277965000000002</v>
      </c>
      <c r="J55" s="147"/>
      <c r="K55" s="75">
        <f>SUM(I49:I55)</f>
        <v>22.118174718749998</v>
      </c>
    </row>
    <row r="56" spans="1:11" s="3" customFormat="1" x14ac:dyDescent="0.25">
      <c r="A56" s="132">
        <v>10</v>
      </c>
      <c r="B56" s="143" t="s">
        <v>159</v>
      </c>
      <c r="C56" s="135" t="s">
        <v>160</v>
      </c>
      <c r="D56" s="135"/>
      <c r="E56" s="138" t="s">
        <v>98</v>
      </c>
      <c r="F56" s="50" t="s">
        <v>126</v>
      </c>
      <c r="G56" s="52" t="s">
        <v>137</v>
      </c>
      <c r="H56" s="52">
        <v>1</v>
      </c>
      <c r="I56" s="52">
        <v>2.5</v>
      </c>
      <c r="J56" s="148"/>
    </row>
    <row r="57" spans="1:11" s="3" customFormat="1" x14ac:dyDescent="0.25">
      <c r="A57" s="133"/>
      <c r="B57" s="144"/>
      <c r="C57" s="136"/>
      <c r="D57" s="136"/>
      <c r="E57" s="139"/>
      <c r="F57" s="50" t="s">
        <v>129</v>
      </c>
      <c r="G57" s="52" t="s">
        <v>143</v>
      </c>
      <c r="H57" s="52">
        <v>1</v>
      </c>
      <c r="I57" s="52">
        <v>2.5</v>
      </c>
      <c r="J57" s="148"/>
    </row>
    <row r="58" spans="1:11" s="3" customFormat="1" x14ac:dyDescent="0.25">
      <c r="A58" s="133"/>
      <c r="B58" s="144"/>
      <c r="C58" s="136"/>
      <c r="D58" s="136"/>
      <c r="E58" s="139"/>
      <c r="F58" s="50" t="s">
        <v>131</v>
      </c>
      <c r="G58" s="52" t="s">
        <v>154</v>
      </c>
      <c r="H58" s="52">
        <v>1</v>
      </c>
      <c r="I58" s="52">
        <v>1.93</v>
      </c>
      <c r="J58" s="148"/>
    </row>
    <row r="59" spans="1:11" s="3" customFormat="1" x14ac:dyDescent="0.25">
      <c r="A59" s="133"/>
      <c r="B59" s="144"/>
      <c r="C59" s="136"/>
      <c r="D59" s="136"/>
      <c r="E59" s="139"/>
      <c r="F59" s="50"/>
      <c r="G59" s="52"/>
      <c r="H59" s="52"/>
      <c r="I59" s="52"/>
      <c r="J59" s="148"/>
    </row>
    <row r="60" spans="1:11" s="3" customFormat="1" x14ac:dyDescent="0.25">
      <c r="A60" s="134"/>
      <c r="B60" s="145"/>
      <c r="C60" s="137"/>
      <c r="D60" s="137"/>
      <c r="E60" s="140"/>
      <c r="F60" s="50"/>
      <c r="G60" s="52"/>
      <c r="H60" s="52"/>
      <c r="I60" s="52"/>
      <c r="J60" s="148"/>
    </row>
    <row r="61" spans="1:11" s="3" customFormat="1" ht="24" x14ac:dyDescent="0.25">
      <c r="A61" s="132">
        <v>11</v>
      </c>
      <c r="B61" s="143" t="s">
        <v>102</v>
      </c>
      <c r="C61" s="135" t="s">
        <v>103</v>
      </c>
      <c r="D61" s="135"/>
      <c r="E61" s="138" t="s">
        <v>104</v>
      </c>
      <c r="F61" s="50" t="s">
        <v>126</v>
      </c>
      <c r="G61" s="70" t="s">
        <v>140</v>
      </c>
      <c r="H61" s="52">
        <v>1</v>
      </c>
      <c r="I61" s="52">
        <v>0.6</v>
      </c>
      <c r="J61" s="148"/>
    </row>
    <row r="62" spans="1:11" s="3" customFormat="1" x14ac:dyDescent="0.25">
      <c r="A62" s="133"/>
      <c r="B62" s="144"/>
      <c r="C62" s="136"/>
      <c r="D62" s="136"/>
      <c r="E62" s="139"/>
      <c r="F62" s="50"/>
      <c r="G62" s="52"/>
      <c r="H62" s="52"/>
      <c r="I62" s="52"/>
      <c r="J62" s="148"/>
    </row>
    <row r="63" spans="1:11" s="3" customFormat="1" x14ac:dyDescent="0.25">
      <c r="A63" s="133"/>
      <c r="B63" s="144"/>
      <c r="C63" s="136"/>
      <c r="D63" s="136"/>
      <c r="E63" s="139"/>
      <c r="F63" s="50"/>
      <c r="G63" s="52"/>
      <c r="H63" s="52"/>
      <c r="I63" s="52"/>
      <c r="J63" s="148"/>
    </row>
    <row r="64" spans="1:11" s="3" customFormat="1" x14ac:dyDescent="0.25">
      <c r="A64" s="134"/>
      <c r="B64" s="145"/>
      <c r="C64" s="137"/>
      <c r="D64" s="137"/>
      <c r="E64" s="140"/>
      <c r="F64" s="50"/>
      <c r="G64" s="52"/>
      <c r="H64" s="52"/>
      <c r="I64" s="52"/>
      <c r="J64" s="148"/>
    </row>
    <row r="66" spans="8:9" x14ac:dyDescent="0.25">
      <c r="H66" s="68">
        <f>SUM(H3:H65)</f>
        <v>52</v>
      </c>
      <c r="I66" s="69">
        <f>SUM(I3:I65)</f>
        <v>158.16252352499995</v>
      </c>
    </row>
  </sheetData>
  <mergeCells count="67">
    <mergeCell ref="E56:E60"/>
    <mergeCell ref="E61:E64"/>
    <mergeCell ref="J3:J8"/>
    <mergeCell ref="J9:J14"/>
    <mergeCell ref="J15:J20"/>
    <mergeCell ref="J21:J25"/>
    <mergeCell ref="J26:J30"/>
    <mergeCell ref="J31:J36"/>
    <mergeCell ref="J37:J42"/>
    <mergeCell ref="J43:J48"/>
    <mergeCell ref="J49:J55"/>
    <mergeCell ref="J56:J60"/>
    <mergeCell ref="J61:J64"/>
    <mergeCell ref="E26:E30"/>
    <mergeCell ref="E31:E36"/>
    <mergeCell ref="E37:E42"/>
    <mergeCell ref="E43:E48"/>
    <mergeCell ref="E49:E55"/>
    <mergeCell ref="C56:C60"/>
    <mergeCell ref="C61:C64"/>
    <mergeCell ref="D3:D8"/>
    <mergeCell ref="D9:D14"/>
    <mergeCell ref="D15:D20"/>
    <mergeCell ref="D21:D25"/>
    <mergeCell ref="D26:D30"/>
    <mergeCell ref="D31:D36"/>
    <mergeCell ref="D37:D42"/>
    <mergeCell ref="D43:D48"/>
    <mergeCell ref="D49:D55"/>
    <mergeCell ref="D56:D60"/>
    <mergeCell ref="D61:D64"/>
    <mergeCell ref="C26:C30"/>
    <mergeCell ref="C31:C36"/>
    <mergeCell ref="C37:C42"/>
    <mergeCell ref="C43:C48"/>
    <mergeCell ref="C49:C55"/>
    <mergeCell ref="A56:A60"/>
    <mergeCell ref="A49:A55"/>
    <mergeCell ref="A61:A64"/>
    <mergeCell ref="B3:B8"/>
    <mergeCell ref="B9:B14"/>
    <mergeCell ref="B15:B20"/>
    <mergeCell ref="B21:B25"/>
    <mergeCell ref="B26:B30"/>
    <mergeCell ref="B31:B36"/>
    <mergeCell ref="B37:B42"/>
    <mergeCell ref="B43:B48"/>
    <mergeCell ref="B49:B55"/>
    <mergeCell ref="B56:B60"/>
    <mergeCell ref="B61:B64"/>
    <mergeCell ref="A26:A30"/>
    <mergeCell ref="A31:A36"/>
    <mergeCell ref="A37:A42"/>
    <mergeCell ref="A43:A48"/>
    <mergeCell ref="A1:J1"/>
    <mergeCell ref="A3:A8"/>
    <mergeCell ref="A9:A14"/>
    <mergeCell ref="A15:A20"/>
    <mergeCell ref="A21:A25"/>
    <mergeCell ref="C3:C8"/>
    <mergeCell ref="C9:C14"/>
    <mergeCell ref="C15:C20"/>
    <mergeCell ref="C21:C25"/>
    <mergeCell ref="E3:E8"/>
    <mergeCell ref="E9:E14"/>
    <mergeCell ref="E15:E20"/>
    <mergeCell ref="E21:E25"/>
  </mergeCells>
  <phoneticPr fontId="20" type="noConversion"/>
  <conditionalFormatting sqref="B15">
    <cfRule type="duplicateValues" dxfId="93" priority="17"/>
    <cfRule type="duplicateValues" dxfId="92" priority="18"/>
    <cfRule type="duplicateValues" dxfId="91" priority="19"/>
    <cfRule type="duplicateValues" dxfId="90" priority="20"/>
  </conditionalFormatting>
  <conditionalFormatting sqref="B56">
    <cfRule type="duplicateValues" dxfId="89" priority="6"/>
    <cfRule type="duplicateValues" dxfId="88" priority="7"/>
    <cfRule type="duplicateValues" dxfId="87" priority="8"/>
    <cfRule type="duplicateValues" dxfId="86" priority="9"/>
    <cfRule type="duplicateValues" dxfId="85" priority="10"/>
  </conditionalFormatting>
  <conditionalFormatting sqref="B61">
    <cfRule type="duplicateValues" dxfId="84" priority="1"/>
    <cfRule type="duplicateValues" dxfId="83" priority="2"/>
    <cfRule type="duplicateValues" dxfId="82" priority="3"/>
    <cfRule type="duplicateValues" dxfId="81" priority="4"/>
    <cfRule type="duplicateValues" dxfId="80" priority="5"/>
  </conditionalFormatting>
  <conditionalFormatting sqref="B9 B2:B3 A1 B65:B1048576">
    <cfRule type="duplicateValues" dxfId="79" priority="12"/>
  </conditionalFormatting>
  <conditionalFormatting sqref="B49 B43 A1 B2:B3 B9 B15 B21 B26 B31 B37 B65:B1048576">
    <cfRule type="duplicateValues" dxfId="78" priority="11"/>
  </conditionalFormatting>
  <conditionalFormatting sqref="B43 B21 B26 B31 B37 B49">
    <cfRule type="duplicateValues" dxfId="77" priority="13"/>
    <cfRule type="duplicateValues" dxfId="76" priority="14"/>
    <cfRule type="duplicateValues" dxfId="75" priority="15"/>
    <cfRule type="duplicateValues" dxfId="74" priority="16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9</vt:i4>
      </vt:variant>
    </vt:vector>
  </HeadingPairs>
  <TitlesOfParts>
    <vt:vector size="20" baseType="lpstr">
      <vt:lpstr>第一批</vt:lpstr>
      <vt:lpstr>汇总表-待审批</vt:lpstr>
      <vt:lpstr>汇总表</vt:lpstr>
      <vt:lpstr>包1-A</vt:lpstr>
      <vt:lpstr>包2</vt:lpstr>
      <vt:lpstr>包3</vt:lpstr>
      <vt:lpstr>包4</vt:lpstr>
      <vt:lpstr>包5</vt:lpstr>
      <vt:lpstr>包1-B</vt:lpstr>
      <vt:lpstr>第二批</vt:lpstr>
      <vt:lpstr>汇总</vt:lpstr>
      <vt:lpstr>包2!Print_Area</vt:lpstr>
      <vt:lpstr>包3!Print_Area</vt:lpstr>
      <vt:lpstr>包4!Print_Area</vt:lpstr>
      <vt:lpstr>包5!Print_Area</vt:lpstr>
      <vt:lpstr>'汇总表-待审批'!Print_Area</vt:lpstr>
      <vt:lpstr>包2!Print_Titles</vt:lpstr>
      <vt:lpstr>包3!Print_Titles</vt:lpstr>
      <vt:lpstr>包4!Print_Titles</vt:lpstr>
      <vt:lpstr>包5!Print_Titles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2022-05-30T11:47:11Z</cp:lastPrinted>
  <dcterms:created xsi:type="dcterms:W3CDTF">2015-06-05T18:19:00Z</dcterms:created>
  <dcterms:modified xsi:type="dcterms:W3CDTF">2022-06-02T02:58:14Z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