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新强力\2022.6.14\"/>
    </mc:Choice>
  </mc:AlternateContent>
  <bookViews>
    <workbookView xWindow="-105" yWindow="-105" windowWidth="23250" windowHeight="12720" firstSheet="2" activeTab="3"/>
  </bookViews>
  <sheets>
    <sheet name="Sheet2" sheetId="2" state="hidden" r:id="rId1"/>
    <sheet name="Sheet1" sheetId="3" state="hidden" r:id="rId2"/>
    <sheet name="商谈后结果" sheetId="4" r:id="rId3"/>
    <sheet name="汇总表" sheetId="5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17" i="5" l="1"/>
  <c r="Z185" i="5"/>
  <c r="Z153" i="5"/>
  <c r="Z123" i="5"/>
  <c r="Z91" i="5"/>
  <c r="Z66" i="5"/>
  <c r="Z32" i="5"/>
  <c r="Y185" i="5"/>
  <c r="Y217" i="5"/>
  <c r="Y153" i="5"/>
  <c r="Y91" i="5"/>
  <c r="Y123" i="5"/>
  <c r="Y66" i="5"/>
  <c r="Y32" i="5"/>
  <c r="W217" i="5"/>
  <c r="W185" i="5"/>
  <c r="W153" i="5"/>
  <c r="W123" i="5"/>
  <c r="W91" i="5"/>
  <c r="W66" i="5"/>
  <c r="W32" i="5"/>
  <c r="V217" i="5"/>
  <c r="V185" i="5"/>
  <c r="V153" i="5"/>
  <c r="V123" i="5"/>
  <c r="V91" i="5"/>
  <c r="V66" i="5"/>
  <c r="V32" i="5"/>
  <c r="U217" i="5"/>
  <c r="S217" i="5"/>
  <c r="T217" i="5"/>
  <c r="K217" i="5"/>
  <c r="J217" i="5"/>
  <c r="U185" i="5"/>
  <c r="S185" i="5"/>
  <c r="T185" i="5"/>
  <c r="K185" i="5"/>
  <c r="J185" i="5"/>
  <c r="U153" i="5"/>
  <c r="S153" i="5"/>
  <c r="T153" i="5"/>
  <c r="K153" i="5"/>
  <c r="J153" i="5"/>
  <c r="U123" i="5"/>
  <c r="S123" i="5"/>
  <c r="T123" i="5"/>
  <c r="K123" i="5"/>
  <c r="J123" i="5"/>
  <c r="U91" i="5"/>
  <c r="S91" i="5"/>
  <c r="T91" i="5"/>
  <c r="K91" i="5"/>
  <c r="J91" i="5"/>
  <c r="U66" i="5"/>
  <c r="S66" i="5"/>
  <c r="T66" i="5"/>
  <c r="K66" i="5"/>
  <c r="J66" i="5"/>
  <c r="U32" i="5"/>
  <c r="S32" i="5"/>
  <c r="T32" i="5"/>
  <c r="K32" i="5"/>
  <c r="J32" i="5"/>
  <c r="P216" i="5"/>
  <c r="Q215" i="5"/>
  <c r="Q217" i="5" s="1"/>
  <c r="L214" i="5"/>
  <c r="M214" i="5" s="1"/>
  <c r="N214" i="5" s="1"/>
  <c r="L213" i="5"/>
  <c r="H213" i="5"/>
  <c r="M213" i="5" s="1"/>
  <c r="N213" i="5" s="1"/>
  <c r="N212" i="5"/>
  <c r="L212" i="5"/>
  <c r="L210" i="5"/>
  <c r="H210" i="5"/>
  <c r="M210" i="5" s="1"/>
  <c r="N210" i="5" s="1"/>
  <c r="L208" i="5"/>
  <c r="M208" i="5" s="1"/>
  <c r="N208" i="5" s="1"/>
  <c r="H208" i="5"/>
  <c r="M206" i="5"/>
  <c r="N206" i="5" s="1"/>
  <c r="L206" i="5"/>
  <c r="L204" i="5"/>
  <c r="M204" i="5" s="1"/>
  <c r="N204" i="5" s="1"/>
  <c r="N202" i="5"/>
  <c r="L202" i="5"/>
  <c r="L200" i="5"/>
  <c r="M200" i="5" s="1"/>
  <c r="N200" i="5" s="1"/>
  <c r="L198" i="5"/>
  <c r="M198" i="5" s="1"/>
  <c r="N198" i="5" s="1"/>
  <c r="L196" i="5"/>
  <c r="M196" i="5" s="1"/>
  <c r="N196" i="5" s="1"/>
  <c r="H196" i="5"/>
  <c r="L194" i="5"/>
  <c r="M194" i="5" s="1"/>
  <c r="N194" i="5" s="1"/>
  <c r="H194" i="5"/>
  <c r="N192" i="5"/>
  <c r="L192" i="5"/>
  <c r="M191" i="5"/>
  <c r="N191" i="5" s="1"/>
  <c r="L191" i="5"/>
  <c r="H191" i="5"/>
  <c r="L190" i="5"/>
  <c r="H190" i="5"/>
  <c r="L186" i="5"/>
  <c r="M186" i="5" s="1"/>
  <c r="N186" i="5" s="1"/>
  <c r="P184" i="5"/>
  <c r="Q183" i="5"/>
  <c r="Q185" i="5" s="1"/>
  <c r="N182" i="5"/>
  <c r="L182" i="5"/>
  <c r="M181" i="5"/>
  <c r="N181" i="5" s="1"/>
  <c r="L181" i="5"/>
  <c r="M180" i="5"/>
  <c r="N180" i="5" s="1"/>
  <c r="L180" i="5"/>
  <c r="H180" i="5"/>
  <c r="L178" i="5"/>
  <c r="H178" i="5"/>
  <c r="L176" i="5"/>
  <c r="M176" i="5" s="1"/>
  <c r="N176" i="5" s="1"/>
  <c r="H176" i="5"/>
  <c r="M174" i="5"/>
  <c r="N174" i="5" s="1"/>
  <c r="L174" i="5"/>
  <c r="M172" i="5"/>
  <c r="N172" i="5" s="1"/>
  <c r="L172" i="5"/>
  <c r="N170" i="5"/>
  <c r="L170" i="5"/>
  <c r="L168" i="5"/>
  <c r="M168" i="5" s="1"/>
  <c r="N168" i="5" s="1"/>
  <c r="L166" i="5"/>
  <c r="M166" i="5" s="1"/>
  <c r="N166" i="5" s="1"/>
  <c r="L164" i="5"/>
  <c r="M164" i="5" s="1"/>
  <c r="N164" i="5" s="1"/>
  <c r="L162" i="5"/>
  <c r="M162" i="5" s="1"/>
  <c r="N162" i="5" s="1"/>
  <c r="N160" i="5"/>
  <c r="L160" i="5"/>
  <c r="L159" i="5"/>
  <c r="H159" i="5"/>
  <c r="L158" i="5"/>
  <c r="M158" i="5" s="1"/>
  <c r="N158" i="5" s="1"/>
  <c r="H158" i="5"/>
  <c r="L154" i="5"/>
  <c r="M154" i="5" s="1"/>
  <c r="N154" i="5" s="1"/>
  <c r="Q153" i="5"/>
  <c r="P152" i="5"/>
  <c r="Q151" i="5"/>
  <c r="L150" i="5"/>
  <c r="M150" i="5" s="1"/>
  <c r="N150" i="5" s="1"/>
  <c r="L149" i="5"/>
  <c r="M149" i="5" s="1"/>
  <c r="N149" i="5" s="1"/>
  <c r="H149" i="5"/>
  <c r="N148" i="5"/>
  <c r="L148" i="5"/>
  <c r="L146" i="5"/>
  <c r="M146" i="5" s="1"/>
  <c r="N146" i="5" s="1"/>
  <c r="H146" i="5"/>
  <c r="M144" i="5"/>
  <c r="N144" i="5" s="1"/>
  <c r="L144" i="5"/>
  <c r="L142" i="5"/>
  <c r="M142" i="5" s="1"/>
  <c r="N142" i="5" s="1"/>
  <c r="N140" i="5"/>
  <c r="L140" i="5"/>
  <c r="L138" i="5"/>
  <c r="M138" i="5" s="1"/>
  <c r="N138" i="5" s="1"/>
  <c r="L136" i="5"/>
  <c r="M136" i="5" s="1"/>
  <c r="N136" i="5" s="1"/>
  <c r="L134" i="5"/>
  <c r="M134" i="5" s="1"/>
  <c r="N134" i="5" s="1"/>
  <c r="L132" i="5"/>
  <c r="M132" i="5" s="1"/>
  <c r="N132" i="5" s="1"/>
  <c r="N130" i="5"/>
  <c r="L130" i="5"/>
  <c r="L129" i="5"/>
  <c r="H129" i="5"/>
  <c r="L128" i="5"/>
  <c r="M128" i="5" s="1"/>
  <c r="N128" i="5" s="1"/>
  <c r="H128" i="5"/>
  <c r="L124" i="5"/>
  <c r="M124" i="5" s="1"/>
  <c r="N124" i="5" s="1"/>
  <c r="Q123" i="5"/>
  <c r="P122" i="5"/>
  <c r="Q121" i="5"/>
  <c r="N121" i="5"/>
  <c r="L121" i="5"/>
  <c r="L120" i="5"/>
  <c r="M120" i="5" s="1"/>
  <c r="N120" i="5" s="1"/>
  <c r="L119" i="5"/>
  <c r="H119" i="5"/>
  <c r="L116" i="5"/>
  <c r="M116" i="5" s="1"/>
  <c r="N116" i="5" s="1"/>
  <c r="H116" i="5"/>
  <c r="M114" i="5"/>
  <c r="N114" i="5" s="1"/>
  <c r="L114" i="5"/>
  <c r="M112" i="5"/>
  <c r="N112" i="5" s="1"/>
  <c r="L112" i="5"/>
  <c r="N110" i="5"/>
  <c r="L110" i="5"/>
  <c r="L108" i="5"/>
  <c r="M108" i="5" s="1"/>
  <c r="N108" i="5" s="1"/>
  <c r="L106" i="5"/>
  <c r="M106" i="5" s="1"/>
  <c r="N106" i="5" s="1"/>
  <c r="L104" i="5"/>
  <c r="M104" i="5" s="1"/>
  <c r="N104" i="5" s="1"/>
  <c r="H104" i="5"/>
  <c r="L102" i="5"/>
  <c r="M102" i="5" s="1"/>
  <c r="N102" i="5" s="1"/>
  <c r="H102" i="5"/>
  <c r="N100" i="5"/>
  <c r="L100" i="5"/>
  <c r="N98" i="5"/>
  <c r="L98" i="5"/>
  <c r="L97" i="5"/>
  <c r="M97" i="5" s="1"/>
  <c r="N97" i="5" s="1"/>
  <c r="H97" i="5"/>
  <c r="L96" i="5"/>
  <c r="M96" i="5" s="1"/>
  <c r="N96" i="5" s="1"/>
  <c r="H96" i="5"/>
  <c r="L92" i="5"/>
  <c r="M92" i="5" s="1"/>
  <c r="N92" i="5" s="1"/>
  <c r="Q89" i="5"/>
  <c r="Q91" i="5" s="1"/>
  <c r="L88" i="5"/>
  <c r="M88" i="5" s="1"/>
  <c r="N88" i="5" s="1"/>
  <c r="L87" i="5"/>
  <c r="M87" i="5" s="1"/>
  <c r="N87" i="5" s="1"/>
  <c r="H87" i="5"/>
  <c r="M86" i="5"/>
  <c r="N86" i="5" s="1"/>
  <c r="L86" i="5"/>
  <c r="L84" i="5"/>
  <c r="M84" i="5" s="1"/>
  <c r="N84" i="5" s="1"/>
  <c r="M82" i="5"/>
  <c r="N82" i="5" s="1"/>
  <c r="L82" i="5"/>
  <c r="M79" i="5"/>
  <c r="N79" i="5" s="1"/>
  <c r="L79" i="5"/>
  <c r="L77" i="5"/>
  <c r="M77" i="5" s="1"/>
  <c r="N77" i="5" s="1"/>
  <c r="N75" i="5"/>
  <c r="L75" i="5"/>
  <c r="N73" i="5"/>
  <c r="L73" i="5"/>
  <c r="L72" i="5"/>
  <c r="H72" i="5"/>
  <c r="M72" i="5" s="1"/>
  <c r="N72" i="5" s="1"/>
  <c r="L71" i="5"/>
  <c r="M71" i="5" s="1"/>
  <c r="N71" i="5" s="1"/>
  <c r="H71" i="5"/>
  <c r="M67" i="5"/>
  <c r="N67" i="5" s="1"/>
  <c r="L67" i="5"/>
  <c r="Q64" i="5"/>
  <c r="Q66" i="5" s="1"/>
  <c r="N64" i="5"/>
  <c r="L64" i="5"/>
  <c r="L63" i="5"/>
  <c r="M63" i="5" s="1"/>
  <c r="N63" i="5" s="1"/>
  <c r="L62" i="5"/>
  <c r="M62" i="5" s="1"/>
  <c r="N62" i="5" s="1"/>
  <c r="H62" i="5"/>
  <c r="L59" i="5"/>
  <c r="H59" i="5"/>
  <c r="M59" i="5" s="1"/>
  <c r="N59" i="5" s="1"/>
  <c r="L57" i="5"/>
  <c r="M57" i="5" s="1"/>
  <c r="N57" i="5" s="1"/>
  <c r="H57" i="5"/>
  <c r="L55" i="5"/>
  <c r="M55" i="5" s="1"/>
  <c r="N55" i="5" s="1"/>
  <c r="L53" i="5"/>
  <c r="M53" i="5" s="1"/>
  <c r="N53" i="5" s="1"/>
  <c r="N51" i="5"/>
  <c r="L51" i="5"/>
  <c r="L49" i="5"/>
  <c r="M49" i="5" s="1"/>
  <c r="N49" i="5" s="1"/>
  <c r="L47" i="5"/>
  <c r="M47" i="5" s="1"/>
  <c r="N47" i="5" s="1"/>
  <c r="L45" i="5"/>
  <c r="M45" i="5" s="1"/>
  <c r="N45" i="5" s="1"/>
  <c r="L43" i="5"/>
  <c r="M43" i="5" s="1"/>
  <c r="N43" i="5" s="1"/>
  <c r="N41" i="5"/>
  <c r="L41" i="5"/>
  <c r="N39" i="5"/>
  <c r="L38" i="5"/>
  <c r="M38" i="5" s="1"/>
  <c r="N38" i="5" s="1"/>
  <c r="H38" i="5"/>
  <c r="L37" i="5"/>
  <c r="M37" i="5" s="1"/>
  <c r="N37" i="5" s="1"/>
  <c r="H37" i="5"/>
  <c r="L33" i="5"/>
  <c r="M33" i="5" s="1"/>
  <c r="N33" i="5" s="1"/>
  <c r="Q30" i="5"/>
  <c r="Q32" i="5" s="1"/>
  <c r="N30" i="5"/>
  <c r="L30" i="5"/>
  <c r="L29" i="5"/>
  <c r="M29" i="5" s="1"/>
  <c r="N29" i="5" s="1"/>
  <c r="L28" i="5"/>
  <c r="H28" i="5"/>
  <c r="L27" i="5"/>
  <c r="M27" i="5" s="1"/>
  <c r="N27" i="5" s="1"/>
  <c r="L25" i="5"/>
  <c r="M25" i="5" s="1"/>
  <c r="N25" i="5" s="1"/>
  <c r="N23" i="5"/>
  <c r="L23" i="5"/>
  <c r="L21" i="5"/>
  <c r="M21" i="5" s="1"/>
  <c r="N21" i="5" s="1"/>
  <c r="L19" i="5"/>
  <c r="M19" i="5" s="1"/>
  <c r="N19" i="5" s="1"/>
  <c r="L17" i="5"/>
  <c r="M17" i="5" s="1"/>
  <c r="N17" i="5" s="1"/>
  <c r="L14" i="5"/>
  <c r="M14" i="5" s="1"/>
  <c r="N14" i="5" s="1"/>
  <c r="N12" i="5"/>
  <c r="L12" i="5"/>
  <c r="N10" i="5"/>
  <c r="L10" i="5"/>
  <c r="L9" i="5"/>
  <c r="M9" i="5" s="1"/>
  <c r="N9" i="5" s="1"/>
  <c r="H9" i="5"/>
  <c r="L8" i="5"/>
  <c r="M8" i="5" s="1"/>
  <c r="N8" i="5" s="1"/>
  <c r="H8" i="5"/>
  <c r="L4" i="5"/>
  <c r="M4" i="5" s="1"/>
  <c r="N4" i="5" s="1"/>
  <c r="M190" i="5" l="1"/>
  <c r="N190" i="5" s="1"/>
  <c r="M159" i="5"/>
  <c r="N159" i="5" s="1"/>
  <c r="M178" i="5"/>
  <c r="N178" i="5" s="1"/>
  <c r="M129" i="5"/>
  <c r="N129" i="5" s="1"/>
  <c r="N123" i="5"/>
  <c r="R123" i="5" s="1"/>
  <c r="M119" i="5"/>
  <c r="N119" i="5" s="1"/>
  <c r="M28" i="5"/>
  <c r="N28" i="5" s="1"/>
  <c r="N32" i="5"/>
  <c r="R32" i="5" s="1"/>
  <c r="N66" i="5"/>
  <c r="R66" i="5" s="1"/>
  <c r="N91" i="5"/>
  <c r="R91" i="5" s="1"/>
  <c r="N153" i="5"/>
  <c r="R153" i="5" s="1"/>
  <c r="N185" i="5"/>
  <c r="R185" i="5" s="1"/>
  <c r="N217" i="5"/>
  <c r="R217" i="5" s="1"/>
  <c r="N179" i="4"/>
  <c r="N30" i="4"/>
  <c r="H28" i="4"/>
  <c r="M28" i="4" s="1"/>
  <c r="N28" i="4" s="1"/>
  <c r="L28" i="4"/>
  <c r="L29" i="4"/>
  <c r="M29" i="4" s="1"/>
  <c r="N29" i="4" s="1"/>
  <c r="N27" i="4"/>
  <c r="N25" i="4"/>
  <c r="N23" i="4"/>
  <c r="N161" i="4"/>
  <c r="N131" i="4" l="1"/>
  <c r="N101" i="4"/>
  <c r="N75" i="4"/>
  <c r="N41" i="4"/>
  <c r="N12" i="4"/>
  <c r="N193" i="4"/>
  <c r="P217" i="4"/>
  <c r="Q216" i="4"/>
  <c r="Q218" i="4" s="1"/>
  <c r="L215" i="4"/>
  <c r="M215" i="4" s="1"/>
  <c r="N215" i="4" s="1"/>
  <c r="L214" i="4"/>
  <c r="H214" i="4"/>
  <c r="N213" i="4"/>
  <c r="L213" i="4"/>
  <c r="N211" i="4"/>
  <c r="N209" i="4"/>
  <c r="N207" i="4"/>
  <c r="N205" i="4"/>
  <c r="N203" i="4"/>
  <c r="L201" i="4"/>
  <c r="M201" i="4" s="1"/>
  <c r="N201" i="4" s="1"/>
  <c r="L199" i="4"/>
  <c r="M199" i="4" s="1"/>
  <c r="L197" i="4"/>
  <c r="H197" i="4"/>
  <c r="M197" i="4" s="1"/>
  <c r="N197" i="4" s="1"/>
  <c r="L195" i="4"/>
  <c r="H195" i="4"/>
  <c r="M195" i="4" s="1"/>
  <c r="N195" i="4" s="1"/>
  <c r="L193" i="4"/>
  <c r="L192" i="4"/>
  <c r="M192" i="4" s="1"/>
  <c r="N192" i="4" s="1"/>
  <c r="M191" i="4"/>
  <c r="N191" i="4" s="1"/>
  <c r="L191" i="4"/>
  <c r="L187" i="4"/>
  <c r="M187" i="4" s="1"/>
  <c r="N187" i="4" s="1"/>
  <c r="P185" i="4"/>
  <c r="Q184" i="4"/>
  <c r="Q186" i="4" s="1"/>
  <c r="N183" i="4"/>
  <c r="L183" i="4"/>
  <c r="L182" i="4"/>
  <c r="M182" i="4" s="1"/>
  <c r="N182" i="4" s="1"/>
  <c r="L181" i="4"/>
  <c r="H181" i="4"/>
  <c r="M181" i="4" s="1"/>
  <c r="N181" i="4" s="1"/>
  <c r="N177" i="4"/>
  <c r="N175" i="4"/>
  <c r="N173" i="4"/>
  <c r="N171" i="4"/>
  <c r="M169" i="4"/>
  <c r="N169" i="4" s="1"/>
  <c r="L169" i="4"/>
  <c r="L167" i="4"/>
  <c r="M167" i="4" s="1"/>
  <c r="L165" i="4"/>
  <c r="M165" i="4" s="1"/>
  <c r="N165" i="4" s="1"/>
  <c r="L163" i="4"/>
  <c r="M163" i="4" s="1"/>
  <c r="N163" i="4" s="1"/>
  <c r="L161" i="4"/>
  <c r="L160" i="4"/>
  <c r="M160" i="4"/>
  <c r="N160" i="4" s="1"/>
  <c r="L159" i="4"/>
  <c r="M159" i="4" s="1"/>
  <c r="N159" i="4" s="1"/>
  <c r="L155" i="4"/>
  <c r="M155" i="4" s="1"/>
  <c r="N155" i="4" s="1"/>
  <c r="Q154" i="4"/>
  <c r="P153" i="4"/>
  <c r="Q152" i="4"/>
  <c r="L151" i="4"/>
  <c r="M151" i="4" s="1"/>
  <c r="N151" i="4" s="1"/>
  <c r="L150" i="4"/>
  <c r="H150" i="4"/>
  <c r="M150" i="4" s="1"/>
  <c r="N150" i="4" s="1"/>
  <c r="N149" i="4"/>
  <c r="L149" i="4"/>
  <c r="N147" i="4"/>
  <c r="N145" i="4"/>
  <c r="N143" i="4"/>
  <c r="N141" i="4"/>
  <c r="L139" i="4"/>
  <c r="M139" i="4" s="1"/>
  <c r="N139" i="4" s="1"/>
  <c r="L135" i="4"/>
  <c r="M135" i="4" s="1"/>
  <c r="N135" i="4" s="1"/>
  <c r="L133" i="4"/>
  <c r="M133" i="4" s="1"/>
  <c r="N133" i="4" s="1"/>
  <c r="L130" i="4"/>
  <c r="M130" i="4"/>
  <c r="N130" i="4" s="1"/>
  <c r="L129" i="4"/>
  <c r="M129" i="4"/>
  <c r="N129" i="4" s="1"/>
  <c r="L125" i="4"/>
  <c r="M125" i="4" s="1"/>
  <c r="N125" i="4" s="1"/>
  <c r="P123" i="4"/>
  <c r="Q122" i="4"/>
  <c r="Q124" i="4" s="1"/>
  <c r="N122" i="4"/>
  <c r="L122" i="4"/>
  <c r="M121" i="4"/>
  <c r="N121" i="4" s="1"/>
  <c r="L121" i="4"/>
  <c r="L120" i="4"/>
  <c r="H120" i="4"/>
  <c r="M120" i="4" s="1"/>
  <c r="N120" i="4" s="1"/>
  <c r="N117" i="4"/>
  <c r="N115" i="4"/>
  <c r="N113" i="4"/>
  <c r="N111" i="4"/>
  <c r="L109" i="4"/>
  <c r="M109" i="4" s="1"/>
  <c r="N109" i="4" s="1"/>
  <c r="L105" i="4"/>
  <c r="H105" i="4"/>
  <c r="M105" i="4" s="1"/>
  <c r="N105" i="4" s="1"/>
  <c r="L103" i="4"/>
  <c r="M103" i="4" s="1"/>
  <c r="N103" i="4" s="1"/>
  <c r="H103" i="4"/>
  <c r="N99" i="4"/>
  <c r="L98" i="4"/>
  <c r="M98" i="4" s="1"/>
  <c r="N98" i="4" s="1"/>
  <c r="L97" i="4"/>
  <c r="M97" i="4"/>
  <c r="N97" i="4" s="1"/>
  <c r="L93" i="4"/>
  <c r="M93" i="4" s="1"/>
  <c r="N93" i="4" s="1"/>
  <c r="Q92" i="4"/>
  <c r="Q90" i="4"/>
  <c r="L89" i="4"/>
  <c r="M89" i="4" s="1"/>
  <c r="N89" i="4" s="1"/>
  <c r="L88" i="4"/>
  <c r="M88" i="4" s="1"/>
  <c r="N88" i="4" s="1"/>
  <c r="H88" i="4"/>
  <c r="L86" i="4"/>
  <c r="M86" i="4" s="1"/>
  <c r="N86" i="4" s="1"/>
  <c r="L84" i="4"/>
  <c r="M84" i="4" s="1"/>
  <c r="N84" i="4" s="1"/>
  <c r="N82" i="4"/>
  <c r="M82" i="4"/>
  <c r="L82" i="4"/>
  <c r="L79" i="4"/>
  <c r="M79" i="4" s="1"/>
  <c r="N79" i="4" s="1"/>
  <c r="L77" i="4"/>
  <c r="M77" i="4" s="1"/>
  <c r="N77" i="4" s="1"/>
  <c r="N73" i="4"/>
  <c r="L72" i="4"/>
  <c r="M72" i="4"/>
  <c r="N72" i="4" s="1"/>
  <c r="L71" i="4"/>
  <c r="M71" i="4" s="1"/>
  <c r="N71" i="4" s="1"/>
  <c r="L67" i="4"/>
  <c r="M67" i="4" s="1"/>
  <c r="N67" i="4" s="1"/>
  <c r="Q64" i="4"/>
  <c r="Q66" i="4" s="1"/>
  <c r="N64" i="4"/>
  <c r="L64" i="4"/>
  <c r="L63" i="4"/>
  <c r="M63" i="4" s="1"/>
  <c r="N63" i="4" s="1"/>
  <c r="L62" i="4"/>
  <c r="H62" i="4"/>
  <c r="M62" i="4" s="1"/>
  <c r="N62" i="4" s="1"/>
  <c r="N59" i="4"/>
  <c r="N57" i="4"/>
  <c r="N55" i="4"/>
  <c r="N53" i="4"/>
  <c r="N51" i="4"/>
  <c r="L49" i="4"/>
  <c r="M49" i="4" s="1"/>
  <c r="N49" i="4" s="1"/>
  <c r="L45" i="4"/>
  <c r="M45" i="4" s="1"/>
  <c r="N45" i="4" s="1"/>
  <c r="L43" i="4"/>
  <c r="M43" i="4" s="1"/>
  <c r="N43" i="4" s="1"/>
  <c r="N39" i="4"/>
  <c r="L38" i="4"/>
  <c r="M38" i="4" s="1"/>
  <c r="N38" i="4" s="1"/>
  <c r="L37" i="4"/>
  <c r="M37" i="4" s="1"/>
  <c r="N37" i="4" s="1"/>
  <c r="L33" i="4"/>
  <c r="M33" i="4" s="1"/>
  <c r="N33" i="4" s="1"/>
  <c r="Q30" i="4"/>
  <c r="Q32" i="4" s="1"/>
  <c r="L30" i="4"/>
  <c r="L21" i="4"/>
  <c r="M21" i="4" s="1"/>
  <c r="N21" i="4" s="1"/>
  <c r="L17" i="4"/>
  <c r="M17" i="4" s="1"/>
  <c r="N17" i="4" s="1"/>
  <c r="L14" i="4"/>
  <c r="M14" i="4" s="1"/>
  <c r="N14" i="4" s="1"/>
  <c r="N10" i="4"/>
  <c r="L9" i="4"/>
  <c r="M9" i="4" s="1"/>
  <c r="N9" i="4" s="1"/>
  <c r="W8" i="4"/>
  <c r="V8" i="4"/>
  <c r="L8" i="4"/>
  <c r="M8" i="4"/>
  <c r="N8" i="4" s="1"/>
  <c r="L4" i="4"/>
  <c r="M4" i="4" s="1"/>
  <c r="N4" i="4" s="1"/>
  <c r="N32" i="4" l="1"/>
  <c r="R32" i="4" s="1"/>
  <c r="M214" i="4"/>
  <c r="N214" i="4" s="1"/>
  <c r="N124" i="4"/>
  <c r="R124" i="4" s="1"/>
  <c r="N92" i="4"/>
  <c r="R92" i="4" s="1"/>
  <c r="N186" i="4"/>
  <c r="R186" i="4" s="1"/>
  <c r="N218" i="4"/>
  <c r="R218" i="4" s="1"/>
  <c r="N66" i="4"/>
  <c r="R66" i="4" s="1"/>
  <c r="N154" i="4"/>
  <c r="R154" i="4" s="1"/>
  <c r="V8" i="3" l="1"/>
  <c r="W8" i="3" s="1"/>
  <c r="P216" i="3"/>
  <c r="Q215" i="3"/>
  <c r="Q217" i="3" s="1"/>
  <c r="L214" i="3"/>
  <c r="M214" i="3" s="1"/>
  <c r="N214" i="3" s="1"/>
  <c r="L213" i="3"/>
  <c r="H213" i="3"/>
  <c r="M213" i="3" s="1"/>
  <c r="N213" i="3" s="1"/>
  <c r="N212" i="3"/>
  <c r="L212" i="3"/>
  <c r="L210" i="3"/>
  <c r="H210" i="3"/>
  <c r="M210" i="3" s="1"/>
  <c r="N210" i="3" s="1"/>
  <c r="M208" i="3"/>
  <c r="N208" i="3" s="1"/>
  <c r="L208" i="3"/>
  <c r="H208" i="3"/>
  <c r="M206" i="3"/>
  <c r="N206" i="3" s="1"/>
  <c r="L206" i="3"/>
  <c r="L204" i="3"/>
  <c r="M204" i="3" s="1"/>
  <c r="N204" i="3" s="1"/>
  <c r="N202" i="3"/>
  <c r="L202" i="3"/>
  <c r="M200" i="3"/>
  <c r="N200" i="3" s="1"/>
  <c r="L200" i="3"/>
  <c r="L198" i="3"/>
  <c r="M198" i="3" s="1"/>
  <c r="N198" i="3" s="1"/>
  <c r="L196" i="3"/>
  <c r="H196" i="3"/>
  <c r="L194" i="3"/>
  <c r="H194" i="3"/>
  <c r="N192" i="3"/>
  <c r="L192" i="3"/>
  <c r="L191" i="3"/>
  <c r="H191" i="3"/>
  <c r="M191" i="3" s="1"/>
  <c r="N191" i="3" s="1"/>
  <c r="M190" i="3"/>
  <c r="N190" i="3" s="1"/>
  <c r="L190" i="3"/>
  <c r="H190" i="3"/>
  <c r="L186" i="3"/>
  <c r="M186" i="3" s="1"/>
  <c r="N186" i="3" s="1"/>
  <c r="P184" i="3"/>
  <c r="Q183" i="3"/>
  <c r="Q185" i="3" s="1"/>
  <c r="N182" i="3"/>
  <c r="L182" i="3"/>
  <c r="L181" i="3"/>
  <c r="M181" i="3" s="1"/>
  <c r="N181" i="3" s="1"/>
  <c r="L180" i="3"/>
  <c r="H180" i="3"/>
  <c r="M180" i="3" s="1"/>
  <c r="N180" i="3" s="1"/>
  <c r="L178" i="3"/>
  <c r="H178" i="3"/>
  <c r="M178" i="3" s="1"/>
  <c r="N178" i="3" s="1"/>
  <c r="L176" i="3"/>
  <c r="H176" i="3"/>
  <c r="M176" i="3" s="1"/>
  <c r="N176" i="3" s="1"/>
  <c r="L174" i="3"/>
  <c r="M174" i="3" s="1"/>
  <c r="N174" i="3" s="1"/>
  <c r="M172" i="3"/>
  <c r="N172" i="3" s="1"/>
  <c r="L172" i="3"/>
  <c r="N170" i="3"/>
  <c r="L170" i="3"/>
  <c r="L168" i="3"/>
  <c r="M168" i="3" s="1"/>
  <c r="N168" i="3" s="1"/>
  <c r="L166" i="3"/>
  <c r="M166" i="3" s="1"/>
  <c r="N166" i="3" s="1"/>
  <c r="L164" i="3"/>
  <c r="M164" i="3" s="1"/>
  <c r="N164" i="3" s="1"/>
  <c r="L162" i="3"/>
  <c r="M162" i="3" s="1"/>
  <c r="N162" i="3" s="1"/>
  <c r="N160" i="3"/>
  <c r="L160" i="3"/>
  <c r="L159" i="3"/>
  <c r="H159" i="3"/>
  <c r="M159" i="3" s="1"/>
  <c r="N159" i="3" s="1"/>
  <c r="L158" i="3"/>
  <c r="H158" i="3"/>
  <c r="L154" i="3"/>
  <c r="M154" i="3" s="1"/>
  <c r="N154" i="3" s="1"/>
  <c r="Q153" i="3"/>
  <c r="P152" i="3"/>
  <c r="Q151" i="3"/>
  <c r="L150" i="3"/>
  <c r="M150" i="3" s="1"/>
  <c r="N150" i="3" s="1"/>
  <c r="L149" i="3"/>
  <c r="H149" i="3"/>
  <c r="M149" i="3" s="1"/>
  <c r="N149" i="3" s="1"/>
  <c r="N148" i="3"/>
  <c r="L148" i="3"/>
  <c r="M146" i="3"/>
  <c r="N146" i="3" s="1"/>
  <c r="L146" i="3"/>
  <c r="H146" i="3"/>
  <c r="L144" i="3"/>
  <c r="M144" i="3" s="1"/>
  <c r="N144" i="3" s="1"/>
  <c r="L142" i="3"/>
  <c r="M142" i="3" s="1"/>
  <c r="N142" i="3" s="1"/>
  <c r="N140" i="3"/>
  <c r="L140" i="3"/>
  <c r="M138" i="3"/>
  <c r="N138" i="3" s="1"/>
  <c r="L138" i="3"/>
  <c r="L136" i="3"/>
  <c r="M136" i="3" s="1"/>
  <c r="N136" i="3" s="1"/>
  <c r="L134" i="3"/>
  <c r="M134" i="3" s="1"/>
  <c r="N134" i="3" s="1"/>
  <c r="L132" i="3"/>
  <c r="M132" i="3" s="1"/>
  <c r="N132" i="3" s="1"/>
  <c r="N130" i="3"/>
  <c r="L130" i="3"/>
  <c r="L129" i="3"/>
  <c r="H129" i="3"/>
  <c r="M129" i="3" s="1"/>
  <c r="N129" i="3" s="1"/>
  <c r="L128" i="3"/>
  <c r="H128" i="3"/>
  <c r="M124" i="3"/>
  <c r="N124" i="3" s="1"/>
  <c r="L124" i="3"/>
  <c r="P122" i="3"/>
  <c r="Q121" i="3"/>
  <c r="Q123" i="3" s="1"/>
  <c r="N121" i="3"/>
  <c r="L121" i="3"/>
  <c r="L120" i="3"/>
  <c r="M120" i="3" s="1"/>
  <c r="N120" i="3" s="1"/>
  <c r="L119" i="3"/>
  <c r="H119" i="3"/>
  <c r="L116" i="3"/>
  <c r="H116" i="3"/>
  <c r="M116" i="3" s="1"/>
  <c r="N116" i="3" s="1"/>
  <c r="L114" i="3"/>
  <c r="M114" i="3" s="1"/>
  <c r="N114" i="3" s="1"/>
  <c r="L112" i="3"/>
  <c r="M112" i="3" s="1"/>
  <c r="N112" i="3" s="1"/>
  <c r="N110" i="3"/>
  <c r="L110" i="3"/>
  <c r="L108" i="3"/>
  <c r="M108" i="3" s="1"/>
  <c r="N108" i="3" s="1"/>
  <c r="L106" i="3"/>
  <c r="M106" i="3" s="1"/>
  <c r="N106" i="3" s="1"/>
  <c r="L104" i="3"/>
  <c r="M104" i="3" s="1"/>
  <c r="N104" i="3" s="1"/>
  <c r="H104" i="3"/>
  <c r="L102" i="3"/>
  <c r="H102" i="3"/>
  <c r="M102" i="3" s="1"/>
  <c r="N102" i="3" s="1"/>
  <c r="N100" i="3"/>
  <c r="L100" i="3"/>
  <c r="N98" i="3"/>
  <c r="L98" i="3"/>
  <c r="L97" i="3"/>
  <c r="H97" i="3"/>
  <c r="M97" i="3" s="1"/>
  <c r="N97" i="3" s="1"/>
  <c r="L96" i="3"/>
  <c r="M96" i="3" s="1"/>
  <c r="N96" i="3" s="1"/>
  <c r="H96" i="3"/>
  <c r="L92" i="3"/>
  <c r="M92" i="3" s="1"/>
  <c r="N92" i="3" s="1"/>
  <c r="Q91" i="3"/>
  <c r="Q89" i="3"/>
  <c r="L88" i="3"/>
  <c r="M88" i="3" s="1"/>
  <c r="N88" i="3" s="1"/>
  <c r="L87" i="3"/>
  <c r="H87" i="3"/>
  <c r="M87" i="3" s="1"/>
  <c r="N87" i="3" s="1"/>
  <c r="L86" i="3"/>
  <c r="M86" i="3" s="1"/>
  <c r="N86" i="3" s="1"/>
  <c r="M84" i="3"/>
  <c r="N84" i="3" s="1"/>
  <c r="L84" i="3"/>
  <c r="M82" i="3"/>
  <c r="N82" i="3" s="1"/>
  <c r="L82" i="3"/>
  <c r="M79" i="3"/>
  <c r="N79" i="3" s="1"/>
  <c r="L79" i="3"/>
  <c r="L77" i="3"/>
  <c r="M77" i="3" s="1"/>
  <c r="N77" i="3" s="1"/>
  <c r="N75" i="3"/>
  <c r="L75" i="3"/>
  <c r="N73" i="3"/>
  <c r="L73" i="3"/>
  <c r="L72" i="3"/>
  <c r="H72" i="3"/>
  <c r="M72" i="3" s="1"/>
  <c r="N72" i="3" s="1"/>
  <c r="L71" i="3"/>
  <c r="H71" i="3"/>
  <c r="M71" i="3" s="1"/>
  <c r="N71" i="3" s="1"/>
  <c r="L67" i="3"/>
  <c r="M67" i="3" s="1"/>
  <c r="N67" i="3" s="1"/>
  <c r="Q66" i="3"/>
  <c r="Q64" i="3"/>
  <c r="N64" i="3"/>
  <c r="L64" i="3"/>
  <c r="L63" i="3"/>
  <c r="M63" i="3" s="1"/>
  <c r="N63" i="3" s="1"/>
  <c r="L62" i="3"/>
  <c r="H62" i="3"/>
  <c r="L59" i="3"/>
  <c r="H59" i="3"/>
  <c r="M59" i="3" s="1"/>
  <c r="N59" i="3" s="1"/>
  <c r="L57" i="3"/>
  <c r="H57" i="3"/>
  <c r="M57" i="3" s="1"/>
  <c r="N57" i="3" s="1"/>
  <c r="M55" i="3"/>
  <c r="N55" i="3" s="1"/>
  <c r="L55" i="3"/>
  <c r="L53" i="3"/>
  <c r="M53" i="3" s="1"/>
  <c r="N53" i="3" s="1"/>
  <c r="N51" i="3"/>
  <c r="L51" i="3"/>
  <c r="M49" i="3"/>
  <c r="N49" i="3" s="1"/>
  <c r="L49" i="3"/>
  <c r="L47" i="3"/>
  <c r="M47" i="3" s="1"/>
  <c r="N47" i="3" s="1"/>
  <c r="L45" i="3"/>
  <c r="M45" i="3" s="1"/>
  <c r="N45" i="3" s="1"/>
  <c r="L43" i="3"/>
  <c r="M43" i="3" s="1"/>
  <c r="N43" i="3" s="1"/>
  <c r="N41" i="3"/>
  <c r="L41" i="3"/>
  <c r="N39" i="3"/>
  <c r="L38" i="3"/>
  <c r="H38" i="3"/>
  <c r="M38" i="3" s="1"/>
  <c r="N38" i="3" s="1"/>
  <c r="M37" i="3"/>
  <c r="N37" i="3" s="1"/>
  <c r="L37" i="3"/>
  <c r="H37" i="3"/>
  <c r="M33" i="3"/>
  <c r="N33" i="3" s="1"/>
  <c r="L33" i="3"/>
  <c r="Q32" i="3"/>
  <c r="Q30" i="3"/>
  <c r="N30" i="3"/>
  <c r="L30" i="3"/>
  <c r="L29" i="3"/>
  <c r="M29" i="3" s="1"/>
  <c r="N29" i="3" s="1"/>
  <c r="L28" i="3"/>
  <c r="H28" i="3"/>
  <c r="M28" i="3" s="1"/>
  <c r="N28" i="3" s="1"/>
  <c r="M27" i="3"/>
  <c r="N27" i="3" s="1"/>
  <c r="L27" i="3"/>
  <c r="M25" i="3"/>
  <c r="N25" i="3" s="1"/>
  <c r="L25" i="3"/>
  <c r="N23" i="3"/>
  <c r="L23" i="3"/>
  <c r="L21" i="3"/>
  <c r="M21" i="3" s="1"/>
  <c r="N21" i="3" s="1"/>
  <c r="M19" i="3"/>
  <c r="N19" i="3" s="1"/>
  <c r="L19" i="3"/>
  <c r="L17" i="3"/>
  <c r="M17" i="3" s="1"/>
  <c r="N17" i="3" s="1"/>
  <c r="L14" i="3"/>
  <c r="M14" i="3" s="1"/>
  <c r="N14" i="3" s="1"/>
  <c r="N12" i="3"/>
  <c r="L12" i="3"/>
  <c r="N10" i="3"/>
  <c r="L10" i="3"/>
  <c r="L9" i="3"/>
  <c r="H9" i="3"/>
  <c r="M9" i="3" s="1"/>
  <c r="N9" i="3" s="1"/>
  <c r="M8" i="3"/>
  <c r="N8" i="3" s="1"/>
  <c r="L8" i="3"/>
  <c r="H8" i="3"/>
  <c r="N4" i="3"/>
  <c r="M4" i="3"/>
  <c r="L4" i="3"/>
  <c r="P232" i="2"/>
  <c r="Q232" i="2" s="1"/>
  <c r="Q233" i="2" s="1"/>
  <c r="N232" i="2"/>
  <c r="L232" i="2"/>
  <c r="Q231" i="2"/>
  <c r="N231" i="2"/>
  <c r="L231" i="2"/>
  <c r="L230" i="2"/>
  <c r="M230" i="2" s="1"/>
  <c r="N230" i="2" s="1"/>
  <c r="M229" i="2"/>
  <c r="N229" i="2" s="1"/>
  <c r="L229" i="2"/>
  <c r="H229" i="2"/>
  <c r="N228" i="2"/>
  <c r="L226" i="2"/>
  <c r="H226" i="2"/>
  <c r="L224" i="2"/>
  <c r="H224" i="2"/>
  <c r="N222" i="2"/>
  <c r="M222" i="2"/>
  <c r="L222" i="2"/>
  <c r="M220" i="2"/>
  <c r="N220" i="2" s="1"/>
  <c r="L220" i="2"/>
  <c r="M218" i="2"/>
  <c r="N218" i="2" s="1"/>
  <c r="L218" i="2"/>
  <c r="L216" i="2"/>
  <c r="M216" i="2" s="1"/>
  <c r="N216" i="2" s="1"/>
  <c r="L214" i="2"/>
  <c r="M214" i="2" s="1"/>
  <c r="N214" i="2" s="1"/>
  <c r="L212" i="2"/>
  <c r="M212" i="2" s="1"/>
  <c r="N212" i="2" s="1"/>
  <c r="H212" i="2"/>
  <c r="L210" i="2"/>
  <c r="H210" i="2"/>
  <c r="M210" i="2" s="1"/>
  <c r="N210" i="2" s="1"/>
  <c r="L208" i="2"/>
  <c r="M208" i="2" s="1"/>
  <c r="N208" i="2" s="1"/>
  <c r="L205" i="2"/>
  <c r="H205" i="2"/>
  <c r="M205" i="2" s="1"/>
  <c r="N205" i="2" s="1"/>
  <c r="M204" i="2"/>
  <c r="N204" i="2" s="1"/>
  <c r="L204" i="2"/>
  <c r="H204" i="2"/>
  <c r="L200" i="2"/>
  <c r="M200" i="2" s="1"/>
  <c r="N200" i="2" s="1"/>
  <c r="H200" i="2"/>
  <c r="P198" i="2"/>
  <c r="Q198" i="2" s="1"/>
  <c r="Q199" i="2" s="1"/>
  <c r="N198" i="2"/>
  <c r="L198" i="2"/>
  <c r="Q197" i="2"/>
  <c r="N197" i="2"/>
  <c r="L197" i="2"/>
  <c r="L196" i="2"/>
  <c r="M196" i="2" s="1"/>
  <c r="N196" i="2" s="1"/>
  <c r="L195" i="2"/>
  <c r="H195" i="2"/>
  <c r="M195" i="2" s="1"/>
  <c r="N195" i="2" s="1"/>
  <c r="N194" i="2"/>
  <c r="L192" i="2"/>
  <c r="H192" i="2"/>
  <c r="L190" i="2"/>
  <c r="H190" i="2"/>
  <c r="L188" i="2"/>
  <c r="M188" i="2" s="1"/>
  <c r="N188" i="2" s="1"/>
  <c r="M186" i="2"/>
  <c r="N186" i="2" s="1"/>
  <c r="L186" i="2"/>
  <c r="M184" i="2"/>
  <c r="N184" i="2" s="1"/>
  <c r="L184" i="2"/>
  <c r="L182" i="2"/>
  <c r="M182" i="2" s="1"/>
  <c r="N182" i="2" s="1"/>
  <c r="L180" i="2"/>
  <c r="M180" i="2" s="1"/>
  <c r="N180" i="2" s="1"/>
  <c r="L178" i="2"/>
  <c r="H178" i="2"/>
  <c r="M178" i="2" s="1"/>
  <c r="N178" i="2" s="1"/>
  <c r="N176" i="2"/>
  <c r="M176" i="2"/>
  <c r="L176" i="2"/>
  <c r="H176" i="2"/>
  <c r="L174" i="2"/>
  <c r="M174" i="2" s="1"/>
  <c r="N174" i="2" s="1"/>
  <c r="L171" i="2"/>
  <c r="H171" i="2"/>
  <c r="M171" i="2" s="1"/>
  <c r="N171" i="2" s="1"/>
  <c r="L170" i="2"/>
  <c r="H170" i="2"/>
  <c r="M170" i="2" s="1"/>
  <c r="N170" i="2" s="1"/>
  <c r="L166" i="2"/>
  <c r="H166" i="2"/>
  <c r="M166" i="2" s="1"/>
  <c r="N166" i="2" s="1"/>
  <c r="Q165" i="2"/>
  <c r="Q164" i="2"/>
  <c r="P164" i="2"/>
  <c r="N164" i="2"/>
  <c r="L164" i="2"/>
  <c r="Q163" i="2"/>
  <c r="N163" i="2"/>
  <c r="L163" i="2"/>
  <c r="N162" i="2"/>
  <c r="M162" i="2"/>
  <c r="L162" i="2"/>
  <c r="L161" i="2"/>
  <c r="H161" i="2"/>
  <c r="M161" i="2" s="1"/>
  <c r="N161" i="2" s="1"/>
  <c r="N160" i="2"/>
  <c r="L158" i="2"/>
  <c r="H158" i="2"/>
  <c r="L156" i="2"/>
  <c r="H156" i="2"/>
  <c r="M156" i="2" s="1"/>
  <c r="N156" i="2" s="1"/>
  <c r="L154" i="2"/>
  <c r="M154" i="2" s="1"/>
  <c r="N154" i="2" s="1"/>
  <c r="M152" i="2"/>
  <c r="N152" i="2" s="1"/>
  <c r="L152" i="2"/>
  <c r="M150" i="2"/>
  <c r="N150" i="2" s="1"/>
  <c r="L150" i="2"/>
  <c r="L148" i="2"/>
  <c r="M148" i="2" s="1"/>
  <c r="N148" i="2" s="1"/>
  <c r="L146" i="2"/>
  <c r="M146" i="2" s="1"/>
  <c r="N146" i="2" s="1"/>
  <c r="L144" i="2"/>
  <c r="H144" i="2"/>
  <c r="M144" i="2" s="1"/>
  <c r="N144" i="2" s="1"/>
  <c r="N142" i="2"/>
  <c r="M142" i="2"/>
  <c r="L142" i="2"/>
  <c r="H142" i="2"/>
  <c r="L140" i="2"/>
  <c r="M140" i="2" s="1"/>
  <c r="N140" i="2" s="1"/>
  <c r="L137" i="2"/>
  <c r="H137" i="2"/>
  <c r="M137" i="2" s="1"/>
  <c r="N137" i="2" s="1"/>
  <c r="L136" i="2"/>
  <c r="H136" i="2"/>
  <c r="M136" i="2" s="1"/>
  <c r="N136" i="2" s="1"/>
  <c r="L132" i="2"/>
  <c r="H132" i="2"/>
  <c r="M132" i="2" s="1"/>
  <c r="N132" i="2" s="1"/>
  <c r="P130" i="2"/>
  <c r="Q130" i="2" s="1"/>
  <c r="Q131" i="2" s="1"/>
  <c r="N130" i="2"/>
  <c r="L130" i="2"/>
  <c r="Q129" i="2"/>
  <c r="N129" i="2"/>
  <c r="L129" i="2"/>
  <c r="L128" i="2"/>
  <c r="M128" i="2" s="1"/>
  <c r="N128" i="2" s="1"/>
  <c r="M127" i="2"/>
  <c r="N127" i="2" s="1"/>
  <c r="L127" i="2"/>
  <c r="H127" i="2"/>
  <c r="N126" i="2"/>
  <c r="L124" i="2"/>
  <c r="H124" i="2"/>
  <c r="L122" i="2"/>
  <c r="H122" i="2"/>
  <c r="L120" i="2"/>
  <c r="M120" i="2" s="1"/>
  <c r="N120" i="2" s="1"/>
  <c r="L118" i="2"/>
  <c r="M118" i="2" s="1"/>
  <c r="N118" i="2" s="1"/>
  <c r="M116" i="2"/>
  <c r="N116" i="2" s="1"/>
  <c r="L116" i="2"/>
  <c r="L114" i="2"/>
  <c r="M114" i="2" s="1"/>
  <c r="N114" i="2" s="1"/>
  <c r="L112" i="2"/>
  <c r="M112" i="2" s="1"/>
  <c r="N112" i="2" s="1"/>
  <c r="N110" i="2"/>
  <c r="M110" i="2"/>
  <c r="L110" i="2"/>
  <c r="H110" i="2"/>
  <c r="L108" i="2"/>
  <c r="H108" i="2"/>
  <c r="M108" i="2" s="1"/>
  <c r="N108" i="2" s="1"/>
  <c r="N106" i="2"/>
  <c r="M106" i="2"/>
  <c r="L106" i="2"/>
  <c r="L103" i="2"/>
  <c r="M103" i="2" s="1"/>
  <c r="N103" i="2" s="1"/>
  <c r="H103" i="2"/>
  <c r="L102" i="2"/>
  <c r="H102" i="2"/>
  <c r="M102" i="2" s="1"/>
  <c r="N102" i="2" s="1"/>
  <c r="M98" i="2"/>
  <c r="N98" i="2" s="1"/>
  <c r="L98" i="2"/>
  <c r="H98" i="2"/>
  <c r="Q96" i="2"/>
  <c r="N96" i="2"/>
  <c r="L96" i="2"/>
  <c r="Q95" i="2"/>
  <c r="N95" i="2"/>
  <c r="L95" i="2"/>
  <c r="L94" i="2"/>
  <c r="M94" i="2" s="1"/>
  <c r="N94" i="2" s="1"/>
  <c r="L93" i="2"/>
  <c r="H93" i="2"/>
  <c r="M93" i="2" s="1"/>
  <c r="N93" i="2" s="1"/>
  <c r="M92" i="2"/>
  <c r="N92" i="2" s="1"/>
  <c r="L92" i="2"/>
  <c r="L90" i="2"/>
  <c r="M90" i="2" s="1"/>
  <c r="N90" i="2" s="1"/>
  <c r="L88" i="2"/>
  <c r="M88" i="2" s="1"/>
  <c r="N88" i="2" s="1"/>
  <c r="L86" i="2"/>
  <c r="M86" i="2" s="1"/>
  <c r="N86" i="2" s="1"/>
  <c r="L84" i="2"/>
  <c r="M84" i="2" s="1"/>
  <c r="N84" i="2" s="1"/>
  <c r="L82" i="2"/>
  <c r="M82" i="2" s="1"/>
  <c r="N82" i="2" s="1"/>
  <c r="L80" i="2"/>
  <c r="H80" i="2"/>
  <c r="M80" i="2" s="1"/>
  <c r="N80" i="2" s="1"/>
  <c r="L78" i="2"/>
  <c r="H78" i="2"/>
  <c r="L76" i="2"/>
  <c r="M76" i="2" s="1"/>
  <c r="N76" i="2" s="1"/>
  <c r="M74" i="2"/>
  <c r="N74" i="2" s="1"/>
  <c r="L74" i="2"/>
  <c r="L73" i="2"/>
  <c r="H73" i="2"/>
  <c r="M73" i="2" s="1"/>
  <c r="N73" i="2" s="1"/>
  <c r="L72" i="2"/>
  <c r="H72" i="2"/>
  <c r="M72" i="2" s="1"/>
  <c r="N72" i="2" s="1"/>
  <c r="M68" i="2"/>
  <c r="N68" i="2" s="1"/>
  <c r="L68" i="2"/>
  <c r="H68" i="2"/>
  <c r="Q67" i="2"/>
  <c r="Q66" i="2"/>
  <c r="N66" i="2"/>
  <c r="L66" i="2"/>
  <c r="Q65" i="2"/>
  <c r="N65" i="2"/>
  <c r="L65" i="2"/>
  <c r="M64" i="2"/>
  <c r="N64" i="2" s="1"/>
  <c r="L64" i="2"/>
  <c r="L63" i="2"/>
  <c r="H63" i="2"/>
  <c r="M63" i="2" s="1"/>
  <c r="N63" i="2" s="1"/>
  <c r="N62" i="2"/>
  <c r="L60" i="2"/>
  <c r="H60" i="2"/>
  <c r="M60" i="2" s="1"/>
  <c r="N60" i="2" s="1"/>
  <c r="L58" i="2"/>
  <c r="H58" i="2"/>
  <c r="M58" i="2" s="1"/>
  <c r="N58" i="2" s="1"/>
  <c r="L56" i="2"/>
  <c r="M56" i="2" s="1"/>
  <c r="N56" i="2" s="1"/>
  <c r="M54" i="2"/>
  <c r="N54" i="2" s="1"/>
  <c r="L54" i="2"/>
  <c r="L52" i="2"/>
  <c r="M52" i="2" s="1"/>
  <c r="N52" i="2" s="1"/>
  <c r="L50" i="2"/>
  <c r="M50" i="2" s="1"/>
  <c r="N50" i="2" s="1"/>
  <c r="N48" i="2"/>
  <c r="M48" i="2"/>
  <c r="L48" i="2"/>
  <c r="M46" i="2"/>
  <c r="N46" i="2" s="1"/>
  <c r="L46" i="2"/>
  <c r="H46" i="2"/>
  <c r="L44" i="2"/>
  <c r="H44" i="2"/>
  <c r="M44" i="2" s="1"/>
  <c r="N44" i="2" s="1"/>
  <c r="M42" i="2"/>
  <c r="N42" i="2" s="1"/>
  <c r="L42" i="2"/>
  <c r="L39" i="2"/>
  <c r="H39" i="2"/>
  <c r="L38" i="2"/>
  <c r="H38" i="2"/>
  <c r="M38" i="2" s="1"/>
  <c r="N38" i="2" s="1"/>
  <c r="L34" i="2"/>
  <c r="H34" i="2"/>
  <c r="M34" i="2" s="1"/>
  <c r="N34" i="2" s="1"/>
  <c r="Q32" i="2"/>
  <c r="N32" i="2"/>
  <c r="L32" i="2"/>
  <c r="Q31" i="2"/>
  <c r="N31" i="2"/>
  <c r="L31" i="2"/>
  <c r="L30" i="2"/>
  <c r="M30" i="2" s="1"/>
  <c r="N30" i="2" s="1"/>
  <c r="L29" i="2"/>
  <c r="H29" i="2"/>
  <c r="L28" i="2"/>
  <c r="M28" i="2" s="1"/>
  <c r="N28" i="2" s="1"/>
  <c r="L26" i="2"/>
  <c r="M26" i="2" s="1"/>
  <c r="N26" i="2" s="1"/>
  <c r="L24" i="2"/>
  <c r="M24" i="2" s="1"/>
  <c r="N24" i="2" s="1"/>
  <c r="L22" i="2"/>
  <c r="M22" i="2" s="1"/>
  <c r="N22" i="2" s="1"/>
  <c r="L20" i="2"/>
  <c r="M20" i="2" s="1"/>
  <c r="N20" i="2" s="1"/>
  <c r="L18" i="2"/>
  <c r="M18" i="2" s="1"/>
  <c r="N18" i="2" s="1"/>
  <c r="L16" i="2"/>
  <c r="H16" i="2"/>
  <c r="M16" i="2" s="1"/>
  <c r="N16" i="2" s="1"/>
  <c r="L14" i="2"/>
  <c r="H14" i="2"/>
  <c r="M14" i="2" s="1"/>
  <c r="N14" i="2" s="1"/>
  <c r="M12" i="2"/>
  <c r="N12" i="2" s="1"/>
  <c r="L12" i="2"/>
  <c r="L10" i="2"/>
  <c r="M10" i="2" s="1"/>
  <c r="N10" i="2" s="1"/>
  <c r="L9" i="2"/>
  <c r="H9" i="2"/>
  <c r="M9" i="2" s="1"/>
  <c r="N9" i="2" s="1"/>
  <c r="L8" i="2"/>
  <c r="H8" i="2"/>
  <c r="M8" i="2" s="1"/>
  <c r="N8" i="2" s="1"/>
  <c r="L4" i="2"/>
  <c r="H4" i="2"/>
  <c r="N153" i="3" l="1"/>
  <c r="R153" i="3" s="1"/>
  <c r="N123" i="3"/>
  <c r="R123" i="3" s="1"/>
  <c r="M4" i="2"/>
  <c r="N4" i="2" s="1"/>
  <c r="M62" i="3"/>
  <c r="N62" i="3" s="1"/>
  <c r="N66" i="3" s="1"/>
  <c r="R66" i="3" s="1"/>
  <c r="M128" i="3"/>
  <c r="N128" i="3" s="1"/>
  <c r="M158" i="3"/>
  <c r="N158" i="3" s="1"/>
  <c r="N185" i="3" s="1"/>
  <c r="R185" i="3" s="1"/>
  <c r="M196" i="3"/>
  <c r="N196" i="3" s="1"/>
  <c r="M29" i="2"/>
  <c r="N29" i="2" s="1"/>
  <c r="M158" i="2"/>
  <c r="N158" i="2" s="1"/>
  <c r="N165" i="2" s="1"/>
  <c r="S165" i="2" s="1"/>
  <c r="M190" i="2"/>
  <c r="N190" i="2" s="1"/>
  <c r="Q97" i="2"/>
  <c r="M122" i="2"/>
  <c r="N122" i="2" s="1"/>
  <c r="M192" i="2"/>
  <c r="N192" i="2" s="1"/>
  <c r="M224" i="2"/>
  <c r="N224" i="2" s="1"/>
  <c r="N233" i="2" s="1"/>
  <c r="S233" i="2" s="1"/>
  <c r="M78" i="2"/>
  <c r="N78" i="2" s="1"/>
  <c r="N97" i="2" s="1"/>
  <c r="S97" i="2" s="1"/>
  <c r="M124" i="2"/>
  <c r="N124" i="2" s="1"/>
  <c r="M226" i="2"/>
  <c r="N226" i="2" s="1"/>
  <c r="M119" i="3"/>
  <c r="N119" i="3" s="1"/>
  <c r="Q33" i="2"/>
  <c r="M39" i="2"/>
  <c r="N39" i="2" s="1"/>
  <c r="M194" i="3"/>
  <c r="N194" i="3" s="1"/>
  <c r="N33" i="2"/>
  <c r="S33" i="2" s="1"/>
  <c r="N91" i="3"/>
  <c r="R91" i="3" s="1"/>
  <c r="N131" i="2"/>
  <c r="S131" i="2" s="1"/>
  <c r="N32" i="3"/>
  <c r="R32" i="3" s="1"/>
  <c r="N67" i="2"/>
  <c r="S67" i="2" s="1"/>
  <c r="N199" i="2"/>
  <c r="S199" i="2" s="1"/>
  <c r="N217" i="3"/>
  <c r="R217" i="3" s="1"/>
</calcChain>
</file>

<file path=xl/sharedStrings.xml><?xml version="1.0" encoding="utf-8"?>
<sst xmlns="http://schemas.openxmlformats.org/spreadsheetml/2006/main" count="2644" uniqueCount="165">
  <si>
    <t>新强力供货产品报价核算表</t>
  </si>
  <si>
    <t>序号</t>
  </si>
  <si>
    <t>物料代码</t>
  </si>
  <si>
    <t>名称</t>
  </si>
  <si>
    <t>零件名称</t>
  </si>
  <si>
    <t>耗用量</t>
  </si>
  <si>
    <t>材质</t>
  </si>
  <si>
    <t>下料尺寸</t>
  </si>
  <si>
    <t>不含税单价</t>
  </si>
  <si>
    <t>重量</t>
  </si>
  <si>
    <t>材料费</t>
  </si>
  <si>
    <t>制造成本</t>
  </si>
  <si>
    <t>不含税</t>
  </si>
  <si>
    <t>材料</t>
  </si>
  <si>
    <t>废铁</t>
  </si>
  <si>
    <t>毛重</t>
  </si>
  <si>
    <t>净重</t>
  </si>
  <si>
    <t>单件</t>
  </si>
  <si>
    <t>定额</t>
  </si>
  <si>
    <t>工序</t>
  </si>
  <si>
    <t>吨位</t>
  </si>
  <si>
    <t>工序费</t>
  </si>
  <si>
    <t>小计</t>
  </si>
  <si>
    <t>核算价</t>
  </si>
  <si>
    <t>SHT0012236</t>
  </si>
  <si>
    <t>副驾驶员靠背骨架焊接总成</t>
  </si>
  <si>
    <t>头枕主体管</t>
  </si>
  <si>
    <t>Q195</t>
  </si>
  <si>
    <t>25*1.5*436</t>
  </si>
  <si>
    <t>切管</t>
  </si>
  <si>
    <t>折弯*2</t>
  </si>
  <si>
    <t>切弧*2</t>
  </si>
  <si>
    <t>63T</t>
  </si>
  <si>
    <t>冲孔</t>
  </si>
  <si>
    <t>40T</t>
  </si>
  <si>
    <t>头枕横衬板</t>
  </si>
  <si>
    <t>Q235</t>
  </si>
  <si>
    <t>15*2*235</t>
  </si>
  <si>
    <t>断料</t>
  </si>
  <si>
    <t>头枕竖衬板</t>
  </si>
  <si>
    <t>15*2*203</t>
  </si>
  <si>
    <t>断料*2</t>
  </si>
  <si>
    <t>侧翼支撑钢丝</t>
  </si>
  <si>
    <t>8*314</t>
  </si>
  <si>
    <t>截料*2</t>
  </si>
  <si>
    <t>折弯*8</t>
  </si>
  <si>
    <t>靠背左/右侧主钣</t>
  </si>
  <si>
    <t>SPFH590</t>
  </si>
  <si>
    <t>382*125*2</t>
  </si>
  <si>
    <t>落料*2</t>
  </si>
  <si>
    <t>200T</t>
  </si>
  <si>
    <t>成型*10</t>
  </si>
  <si>
    <t>100T</t>
  </si>
  <si>
    <t>副驾驶靠背钢管骨架</t>
  </si>
  <si>
    <t>25*2*1588</t>
  </si>
  <si>
    <t>截管*1</t>
  </si>
  <si>
    <t>折弯*4</t>
  </si>
  <si>
    <t>靠背钢管上/下横骨架</t>
  </si>
  <si>
    <t>25*2*375</t>
  </si>
  <si>
    <t>截管*2</t>
  </si>
  <si>
    <t>压扁*4</t>
  </si>
  <si>
    <t>副驾驶安全带上悬置安装板</t>
  </si>
  <si>
    <t>SAPH440</t>
  </si>
  <si>
    <t>204*158*3</t>
  </si>
  <si>
    <t>落料</t>
  </si>
  <si>
    <t>160T</t>
  </si>
  <si>
    <t>成型*2</t>
  </si>
  <si>
    <t>腰托固定横衬条1</t>
  </si>
  <si>
    <t>15*2*292</t>
  </si>
  <si>
    <t>截料*3</t>
  </si>
  <si>
    <t>冲孔*3</t>
  </si>
  <si>
    <t>80T</t>
  </si>
  <si>
    <t>副驾驶员上安全带导向钢丝</t>
  </si>
  <si>
    <t>6*450</t>
  </si>
  <si>
    <t>折弯*5</t>
  </si>
  <si>
    <t>靠背支撑板条1</t>
  </si>
  <si>
    <t>10*2*459</t>
  </si>
  <si>
    <t>安全带固定板固定钣金件</t>
  </si>
  <si>
    <t>64*15*2.5</t>
  </si>
  <si>
    <t>落冲</t>
  </si>
  <si>
    <t>成型</t>
  </si>
  <si>
    <t>副驾驶员下安全带导向钢丝</t>
  </si>
  <si>
    <t>8*590</t>
  </si>
  <si>
    <t>支撑钢丝</t>
  </si>
  <si>
    <t>6*265</t>
  </si>
  <si>
    <t>40t</t>
  </si>
  <si>
    <t>靠背支撑板条2</t>
  </si>
  <si>
    <t>15*2*314</t>
  </si>
  <si>
    <t>M10焊接六角螺母</t>
  </si>
  <si>
    <t>焊接cm</t>
  </si>
  <si>
    <t>安全带7/16焊接螺母</t>
  </si>
  <si>
    <r>
      <rPr>
        <sz val="11"/>
        <color theme="1"/>
        <rFont val="宋体"/>
        <family val="3"/>
        <charset val="134"/>
        <scheme val="minor"/>
      </rPr>
      <t>电泳</t>
    </r>
    <r>
      <rPr>
        <sz val="11"/>
        <color theme="1"/>
        <rFont val="SimSun"/>
        <charset val="134"/>
      </rPr>
      <t>㎡</t>
    </r>
  </si>
  <si>
    <t>合计：</t>
  </si>
  <si>
    <t>SHT0012531</t>
  </si>
  <si>
    <t>T5-2.0靠背焊接总成-双扶手</t>
  </si>
  <si>
    <t>副驾驶员中间安全带导向钢丝</t>
  </si>
  <si>
    <t>6*650</t>
  </si>
  <si>
    <t>侧冀支撑下安装钢丝</t>
  </si>
  <si>
    <t>5*230</t>
  </si>
  <si>
    <t>扶手支架焊接总成</t>
  </si>
  <si>
    <t>198*46*3</t>
  </si>
  <si>
    <t>冲孔*2</t>
  </si>
  <si>
    <t>M10六角螺母</t>
  </si>
  <si>
    <t>M10焊接螺母</t>
  </si>
  <si>
    <t>SHT0012954</t>
  </si>
  <si>
    <t>靠背骨架焊接总成</t>
  </si>
  <si>
    <t>钻孔*4</t>
  </si>
  <si>
    <t>SHT0013283</t>
  </si>
  <si>
    <t>副司机靠背骨架焊接总成</t>
  </si>
  <si>
    <t>SHT0013664</t>
  </si>
  <si>
    <t>SHT0013665</t>
  </si>
  <si>
    <t>20*1.5*470</t>
  </si>
  <si>
    <t>25*2*1590</t>
  </si>
  <si>
    <t>压窝*1</t>
  </si>
  <si>
    <t>SHT0013663</t>
  </si>
  <si>
    <t>双方核算价格不统一因素：
1、管材采购价格高，虽然提供了管材采购发票，但建议管材采购时多家比价，选择“物美价廉”的原料，从而降低内部采购成本；
2、靠背左、右主板，成卓供荣昌的未税价格为5.1934元；
3、上悬置安装板为新强力自制件，供荣昌未税价3.3684元，并非5.5元；
4、钢带采购价格过高，荣昌采购价5270元/吨（含税）；
5、其余外协件采购价格，贵司应具备核算能力，外采价格过高，造成成本增加。
鉴于以上几点，结合产业行情，请提高成本内控能力，从而增加市场竞争力。</t>
  </si>
  <si>
    <t>25*2*1590</t>
    <phoneticPr fontId="9" type="noConversion"/>
  </si>
  <si>
    <t>扁钢</t>
    <phoneticPr fontId="9" type="noConversion"/>
  </si>
  <si>
    <t>新强力</t>
    <phoneticPr fontId="9" type="noConversion"/>
  </si>
  <si>
    <t>5500-5800</t>
    <phoneticPr fontId="9" type="noConversion"/>
  </si>
  <si>
    <t>从成卓进货</t>
    <phoneticPr fontId="9" type="noConversion"/>
  </si>
  <si>
    <t>靠背左/右侧主钣</t>
    <phoneticPr fontId="9" type="noConversion"/>
  </si>
  <si>
    <t>缺螺母</t>
    <phoneticPr fontId="9" type="noConversion"/>
  </si>
  <si>
    <t>6.3元/件</t>
    <phoneticPr fontId="9" type="noConversion"/>
  </si>
  <si>
    <t>运输</t>
    <phoneticPr fontId="9" type="noConversion"/>
  </si>
  <si>
    <t>包装</t>
    <phoneticPr fontId="9" type="noConversion"/>
  </si>
  <si>
    <t>财务</t>
    <phoneticPr fontId="9" type="noConversion"/>
  </si>
  <si>
    <t>管理</t>
    <phoneticPr fontId="9" type="noConversion"/>
  </si>
  <si>
    <t>利润</t>
    <phoneticPr fontId="9" type="noConversion"/>
  </si>
  <si>
    <t>新强力系数接受17%</t>
    <phoneticPr fontId="9" type="noConversion"/>
  </si>
  <si>
    <t>含税平均价</t>
    <phoneticPr fontId="9" type="noConversion"/>
  </si>
  <si>
    <t>未税</t>
    <phoneticPr fontId="9" type="noConversion"/>
  </si>
  <si>
    <t>低于此价成卓不供，已经和成卓联系确认，成卓表示给荣昌可以按照20年价格暂时执行，但给其他厂家不能继续亏损供货。</t>
    <phoneticPr fontId="9" type="noConversion"/>
  </si>
  <si>
    <t>新强力含税进价</t>
    <phoneticPr fontId="9" type="noConversion"/>
  </si>
  <si>
    <t>商谈后按未税5.6元</t>
    <phoneticPr fontId="9" type="noConversion"/>
  </si>
  <si>
    <t>未税6.3元/件</t>
    <phoneticPr fontId="9" type="noConversion"/>
  </si>
  <si>
    <t>新强力接受系数17%</t>
    <phoneticPr fontId="9" type="noConversion"/>
  </si>
  <si>
    <t>侧翼支撑钢丝</t>
    <phoneticPr fontId="9" type="noConversion"/>
  </si>
  <si>
    <t>折弯*4</t>
    <phoneticPr fontId="9" type="noConversion"/>
  </si>
  <si>
    <t>SHT0012236</t>
    <phoneticPr fontId="9" type="noConversion"/>
  </si>
  <si>
    <t>折弯</t>
    <phoneticPr fontId="9" type="noConversion"/>
  </si>
  <si>
    <t>副驾驶员下安全带导向钢丝</t>
    <phoneticPr fontId="9" type="noConversion"/>
  </si>
  <si>
    <t>从海兴中盛进的钢丝，价格高于荣昌。如副驾驶员下安全带导向钢丝，荣昌定价1.6，新强力定价2.04</t>
    <phoneticPr fontId="9" type="noConversion"/>
  </si>
  <si>
    <t>副驾驶安全带上悬置安装板</t>
    <phoneticPr fontId="9" type="noConversion"/>
  </si>
  <si>
    <t>副驾驶安全带上悬置安装板，新强力从林耀五金进货，未税5.524元/件</t>
    <phoneticPr fontId="9" type="noConversion"/>
  </si>
  <si>
    <t>差异点如下：</t>
    <phoneticPr fontId="9" type="noConversion"/>
  </si>
  <si>
    <r>
      <rPr>
        <sz val="11"/>
        <color theme="1"/>
        <rFont val="宋体"/>
        <charset val="134"/>
        <scheme val="minor"/>
      </rPr>
      <t>电泳</t>
    </r>
    <r>
      <rPr>
        <sz val="11"/>
        <color theme="1"/>
        <rFont val="SimSun"/>
        <charset val="134"/>
      </rPr>
      <t>㎡</t>
    </r>
  </si>
  <si>
    <t>核算目标价</t>
    <phoneticPr fontId="9" type="noConversion"/>
  </si>
  <si>
    <t>协商价每公斤单价</t>
    <phoneticPr fontId="9" type="noConversion"/>
  </si>
  <si>
    <t>目标价每公斤单价</t>
    <phoneticPr fontId="9" type="noConversion"/>
  </si>
  <si>
    <t>供应商协商价</t>
    <phoneticPr fontId="9" type="noConversion"/>
  </si>
  <si>
    <t>与目标价差异</t>
    <phoneticPr fontId="9" type="noConversion"/>
  </si>
  <si>
    <t>差异率</t>
    <phoneticPr fontId="9" type="noConversion"/>
  </si>
  <si>
    <t>调整后目标价</t>
    <phoneticPr fontId="9" type="noConversion"/>
  </si>
  <si>
    <t>按平均价1</t>
    <phoneticPr fontId="9" type="noConversion"/>
  </si>
  <si>
    <t>按平均价2</t>
  </si>
  <si>
    <t>SHT0012236</t>
    <phoneticPr fontId="9" type="noConversion"/>
  </si>
  <si>
    <t>QAD价格</t>
    <phoneticPr fontId="9" type="noConversion"/>
  </si>
  <si>
    <t>SHT0012531</t>
    <phoneticPr fontId="9" type="noConversion"/>
  </si>
  <si>
    <t>SHT0012954</t>
    <phoneticPr fontId="9" type="noConversion"/>
  </si>
  <si>
    <t>SHT0013283</t>
    <phoneticPr fontId="9" type="noConversion"/>
  </si>
  <si>
    <t>SHT0013663</t>
    <phoneticPr fontId="9" type="noConversion"/>
  </si>
  <si>
    <t>SHT0013664</t>
    <phoneticPr fontId="9" type="noConversion"/>
  </si>
  <si>
    <t>SHT0013665</t>
    <phoneticPr fontId="9" type="noConversion"/>
  </si>
  <si>
    <t>西安72.25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</si>
</sst>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 "/>
    <numFmt numFmtId="177" formatCode="0.00_);[Red]\(0.00\)"/>
    <numFmt numFmtId="178" formatCode="0.000_ "/>
    <numFmt numFmtId="179" formatCode="0.0%"/>
  </numFmts>
  <fonts count="1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6" fillId="0" borderId="4" applyNumberFormat="0" applyFill="0" applyBorder="0" applyAlignment="0" applyProtection="0">
      <alignment vertical="center"/>
    </xf>
    <xf numFmtId="0" fontId="5" fillId="0" borderId="0"/>
    <xf numFmtId="0" fontId="8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vertical="center"/>
    </xf>
    <xf numFmtId="176" fontId="0" fillId="0" borderId="9" xfId="0" applyNumberFormat="1" applyFill="1" applyBorder="1">
      <alignment vertical="center"/>
    </xf>
    <xf numFmtId="0" fontId="0" fillId="0" borderId="4" xfId="0" applyFill="1" applyBorder="1">
      <alignment vertical="center"/>
    </xf>
    <xf numFmtId="176" fontId="0" fillId="0" borderId="4" xfId="0" applyNumberFormat="1" applyFill="1" applyBorder="1" applyAlignment="1">
      <alignment vertical="center"/>
    </xf>
    <xf numFmtId="178" fontId="0" fillId="0" borderId="4" xfId="0" applyNumberFormat="1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>
      <alignment vertical="center"/>
    </xf>
    <xf numFmtId="0" fontId="0" fillId="0" borderId="4" xfId="0" applyFont="1" applyFill="1" applyBorder="1">
      <alignment vertical="center"/>
    </xf>
    <xf numFmtId="176" fontId="0" fillId="0" borderId="9" xfId="0" applyNumberFormat="1" applyFill="1" applyBorder="1" applyAlignment="1">
      <alignment vertical="center"/>
    </xf>
    <xf numFmtId="178" fontId="0" fillId="0" borderId="9" xfId="0" applyNumberFormat="1" applyFill="1" applyBorder="1" applyAlignment="1">
      <alignment horizontal="center" vertical="center"/>
    </xf>
    <xf numFmtId="178" fontId="0" fillId="0" borderId="9" xfId="0" applyNumberFormat="1" applyFill="1" applyBorder="1">
      <alignment vertical="center"/>
    </xf>
    <xf numFmtId="178" fontId="0" fillId="0" borderId="9" xfId="0" applyNumberFormat="1" applyFill="1" applyBorder="1" applyAlignment="1">
      <alignment vertical="center"/>
    </xf>
    <xf numFmtId="0" fontId="0" fillId="0" borderId="2" xfId="0" applyFill="1" applyBorder="1">
      <alignment vertical="center"/>
    </xf>
    <xf numFmtId="0" fontId="3" fillId="0" borderId="4" xfId="0" applyFont="1" applyFill="1" applyBorder="1">
      <alignment vertical="center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2" xfId="0" applyNumberFormat="1" applyFill="1" applyBorder="1">
      <alignment vertical="center"/>
    </xf>
    <xf numFmtId="0" fontId="3" fillId="0" borderId="4" xfId="0" applyFont="1" applyFill="1" applyBorder="1" applyAlignme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0" xfId="0" applyNumberFormat="1" applyAlignment="1">
      <alignment vertic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5" xfId="0" applyNumberFormat="1" applyFont="1" applyFill="1" applyBorder="1" applyAlignment="1">
      <alignment horizontal="center" vertical="center"/>
    </xf>
    <xf numFmtId="178" fontId="0" fillId="0" borderId="4" xfId="0" applyNumberFormat="1" applyBorder="1" applyAlignment="1">
      <alignment vertical="center"/>
    </xf>
    <xf numFmtId="178" fontId="0" fillId="0" borderId="4" xfId="0" applyNumberFormat="1" applyBorder="1">
      <alignment vertical="center"/>
    </xf>
    <xf numFmtId="178" fontId="0" fillId="0" borderId="4" xfId="0" applyNumberFormat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 shrinkToFit="1"/>
    </xf>
    <xf numFmtId="177" fontId="0" fillId="0" borderId="15" xfId="0" applyNumberFormat="1" applyFon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0" fontId="0" fillId="2" borderId="4" xfId="0" applyFont="1" applyFill="1" applyBorder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2" borderId="4" xfId="0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 applyFill="1" applyBorder="1">
      <alignment vertical="center"/>
    </xf>
    <xf numFmtId="9" fontId="0" fillId="0" borderId="0" xfId="0" applyNumberFormat="1" applyFill="1">
      <alignment vertical="center"/>
    </xf>
    <xf numFmtId="176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76" fontId="0" fillId="3" borderId="4" xfId="0" applyNumberFormat="1" applyFill="1" applyBorder="1">
      <alignment vertical="center"/>
    </xf>
    <xf numFmtId="176" fontId="0" fillId="3" borderId="9" xfId="0" applyNumberFormat="1" applyFill="1" applyBorder="1">
      <alignment vertical="center"/>
    </xf>
    <xf numFmtId="9" fontId="0" fillId="0" borderId="0" xfId="0" applyNumberFormat="1" applyFill="1" applyAlignment="1">
      <alignment horizontal="center" vertical="center"/>
    </xf>
    <xf numFmtId="176" fontId="0" fillId="4" borderId="4" xfId="0" applyNumberFormat="1" applyFill="1" applyBorder="1" applyAlignment="1">
      <alignment vertical="center"/>
    </xf>
    <xf numFmtId="176" fontId="0" fillId="4" borderId="4" xfId="0" applyNumberFormat="1" applyFill="1" applyBorder="1">
      <alignment vertical="center"/>
    </xf>
    <xf numFmtId="0" fontId="0" fillId="4" borderId="4" xfId="0" applyFill="1" applyBorder="1">
      <alignment vertical="center"/>
    </xf>
    <xf numFmtId="0" fontId="4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0" fillId="0" borderId="0" xfId="4" applyFont="1" applyFill="1">
      <alignment vertical="center"/>
    </xf>
    <xf numFmtId="176" fontId="0" fillId="0" borderId="4" xfId="0" applyNumberFormat="1" applyFont="1" applyFill="1" applyBorder="1" applyAlignment="1">
      <alignment horizontal="center" vertical="center" wrapText="1"/>
    </xf>
    <xf numFmtId="178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 shrinkToFit="1"/>
    </xf>
    <xf numFmtId="176" fontId="0" fillId="0" borderId="4" xfId="0" applyNumberFormat="1" applyFont="1" applyFill="1" applyBorder="1" applyAlignment="1">
      <alignment horizontal="center" vertical="center" wrapText="1" shrinkToFit="1"/>
    </xf>
    <xf numFmtId="176" fontId="4" fillId="0" borderId="4" xfId="0" applyNumberFormat="1" applyFont="1" applyFill="1" applyBorder="1" applyAlignment="1">
      <alignment horizontal="center" vertical="center" wrapText="1"/>
    </xf>
    <xf numFmtId="43" fontId="0" fillId="0" borderId="4" xfId="4" applyFont="1" applyFill="1" applyBorder="1">
      <alignment vertical="center"/>
    </xf>
    <xf numFmtId="43" fontId="0" fillId="0" borderId="4" xfId="0" applyNumberFormat="1" applyFill="1" applyBorder="1">
      <alignment vertical="center"/>
    </xf>
    <xf numFmtId="179" fontId="0" fillId="0" borderId="4" xfId="5" applyNumberFormat="1" applyFont="1" applyFill="1" applyBorder="1">
      <alignment vertical="center"/>
    </xf>
    <xf numFmtId="43" fontId="0" fillId="2" borderId="4" xfId="4" applyFont="1" applyFill="1" applyBorder="1">
      <alignment vertical="center"/>
    </xf>
    <xf numFmtId="176" fontId="4" fillId="2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76" fontId="0" fillId="0" borderId="13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6" fontId="0" fillId="0" borderId="4" xfId="0" applyNumberFormat="1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0" borderId="6" xfId="0" applyNumberFormat="1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vertical="center"/>
    </xf>
    <xf numFmtId="178" fontId="0" fillId="2" borderId="4" xfId="0" applyNumberFormat="1" applyFill="1" applyBorder="1" applyAlignment="1">
      <alignment vertical="center"/>
    </xf>
    <xf numFmtId="178" fontId="0" fillId="2" borderId="4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vertical="center"/>
    </xf>
    <xf numFmtId="177" fontId="0" fillId="0" borderId="6" xfId="0" applyNumberFormat="1" applyFill="1" applyBorder="1" applyAlignment="1">
      <alignment vertical="center"/>
    </xf>
    <xf numFmtId="177" fontId="0" fillId="0" borderId="7" xfId="0" applyNumberForma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176" fontId="0" fillId="4" borderId="4" xfId="0" applyNumberFormat="1" applyFill="1" applyBorder="1" applyAlignment="1">
      <alignment vertic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8" fontId="0" fillId="0" borderId="7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176" fontId="3" fillId="3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176" fontId="0" fillId="0" borderId="17" xfId="0" applyNumberFormat="1" applyFont="1" applyFill="1" applyBorder="1" applyAlignment="1">
      <alignment horizontal="center" vertical="center"/>
    </xf>
    <xf numFmtId="176" fontId="0" fillId="0" borderId="18" xfId="0" applyNumberFormat="1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vertical="center"/>
    </xf>
    <xf numFmtId="177" fontId="0" fillId="0" borderId="4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vertical="center"/>
    </xf>
    <xf numFmtId="178" fontId="0" fillId="0" borderId="4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horizontal="center" vertical="center" wrapText="1"/>
    </xf>
    <xf numFmtId="43" fontId="0" fillId="3" borderId="4" xfId="4" applyFont="1" applyFill="1" applyBorder="1">
      <alignment vertical="center"/>
    </xf>
  </cellXfs>
  <cellStyles count="6">
    <cellStyle name="BOM_Level_Below3" xfId="1"/>
    <cellStyle name="百分比" xfId="5" builtinId="5"/>
    <cellStyle name="常规" xfId="0" builtinId="0"/>
    <cellStyle name="常规 3 30" xfId="3"/>
    <cellStyle name="千位分隔" xfId="4" builtinId="3"/>
    <cellStyle name="样式 1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22860</xdr:colOff>
      <xdr:row>23</xdr:row>
      <xdr:rowOff>20828</xdr:rowOff>
    </xdr:from>
    <xdr:to>
      <xdr:col>21</xdr:col>
      <xdr:colOff>541020</xdr:colOff>
      <xdr:row>29</xdr:row>
      <xdr:rowOff>76199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431061C-0FEF-7EB5-9DD0-DEF050324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1480" y="4272788"/>
          <a:ext cx="2796540" cy="1152651"/>
        </a:xfrm>
        <a:prstGeom prst="rect">
          <a:avLst/>
        </a:prstGeom>
      </xdr:spPr>
    </xdr:pic>
    <xdr:clientData/>
  </xdr:twoCellAnchor>
  <xdr:twoCellAnchor editAs="oneCell">
    <xdr:from>
      <xdr:col>19</xdr:col>
      <xdr:colOff>91440</xdr:colOff>
      <xdr:row>13</xdr:row>
      <xdr:rowOff>83820</xdr:rowOff>
    </xdr:from>
    <xdr:to>
      <xdr:col>21</xdr:col>
      <xdr:colOff>601980</xdr:colOff>
      <xdr:row>21</xdr:row>
      <xdr:rowOff>76200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6D5F9A8-7F3D-9BA5-50D7-1AF0DC725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10060" y="2506980"/>
          <a:ext cx="2788920" cy="1455420"/>
        </a:xfrm>
        <a:prstGeom prst="rect">
          <a:avLst/>
        </a:prstGeom>
      </xdr:spPr>
    </xdr:pic>
    <xdr:clientData/>
  </xdr:twoCellAnchor>
  <xdr:twoCellAnchor editAs="oneCell">
    <xdr:from>
      <xdr:col>19</xdr:col>
      <xdr:colOff>95250</xdr:colOff>
      <xdr:row>34</xdr:row>
      <xdr:rowOff>9525</xdr:rowOff>
    </xdr:from>
    <xdr:to>
      <xdr:col>21</xdr:col>
      <xdr:colOff>628650</xdr:colOff>
      <xdr:row>43</xdr:row>
      <xdr:rowOff>57150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C0E3FE8-D526-FCBB-CAE7-2006F6937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34825" y="6219825"/>
          <a:ext cx="2809875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3"/>
  <sheetViews>
    <sheetView workbookViewId="0">
      <selection activeCell="Q245" sqref="Q245"/>
    </sheetView>
  </sheetViews>
  <sheetFormatPr defaultColWidth="9" defaultRowHeight="13.5"/>
  <cols>
    <col min="1" max="1" width="4.375" customWidth="1"/>
    <col min="4" max="4" width="25.375" customWidth="1"/>
    <col min="5" max="5" width="6.25" customWidth="1"/>
    <col min="7" max="7" width="11.5" customWidth="1"/>
    <col min="8" max="8" width="6.375" style="31" customWidth="1"/>
    <col min="9" max="9" width="6.375" style="32" customWidth="1"/>
    <col min="10" max="10" width="7.375" style="33" customWidth="1"/>
    <col min="11" max="11" width="7.375" style="34" customWidth="1"/>
    <col min="12" max="12" width="7.375" style="35" customWidth="1"/>
    <col min="13" max="14" width="6.375" style="32" customWidth="1"/>
    <col min="15" max="15" width="8.875" customWidth="1"/>
    <col min="16" max="16" width="6.375" customWidth="1"/>
    <col min="17" max="17" width="7" style="31" customWidth="1"/>
    <col min="18" max="18" width="5.125" customWidth="1"/>
    <col min="19" max="19" width="7.375" style="31" customWidth="1"/>
  </cols>
  <sheetData>
    <row r="1" spans="1:19" ht="18.75">
      <c r="A1" s="104" t="s">
        <v>0</v>
      </c>
      <c r="B1" s="104"/>
      <c r="C1" s="104"/>
      <c r="D1" s="104"/>
      <c r="E1" s="104"/>
      <c r="F1" s="104"/>
      <c r="G1" s="104"/>
      <c r="H1" s="105"/>
      <c r="I1" s="105"/>
      <c r="J1" s="106"/>
      <c r="K1" s="106"/>
      <c r="L1" s="107"/>
      <c r="M1" s="105"/>
      <c r="N1" s="105"/>
      <c r="O1" s="104"/>
      <c r="P1" s="104"/>
      <c r="Q1" s="108"/>
      <c r="R1" s="104"/>
      <c r="S1" s="108"/>
    </row>
    <row r="2" spans="1:19">
      <c r="A2" s="118" t="s">
        <v>1</v>
      </c>
      <c r="B2" s="121" t="s">
        <v>2</v>
      </c>
      <c r="C2" s="121" t="s">
        <v>3</v>
      </c>
      <c r="D2" s="125" t="s">
        <v>4</v>
      </c>
      <c r="E2" s="121" t="s">
        <v>5</v>
      </c>
      <c r="F2" s="129" t="s">
        <v>6</v>
      </c>
      <c r="G2" s="125" t="s">
        <v>7</v>
      </c>
      <c r="H2" s="109" t="s">
        <v>8</v>
      </c>
      <c r="I2" s="110"/>
      <c r="J2" s="111" t="s">
        <v>9</v>
      </c>
      <c r="K2" s="111"/>
      <c r="L2" s="112"/>
      <c r="M2" s="113" t="s">
        <v>10</v>
      </c>
      <c r="N2" s="114"/>
      <c r="O2" s="115" t="s">
        <v>11</v>
      </c>
      <c r="P2" s="116"/>
      <c r="Q2" s="117"/>
      <c r="R2" s="116"/>
      <c r="S2" s="49" t="s">
        <v>12</v>
      </c>
    </row>
    <row r="3" spans="1:19">
      <c r="A3" s="119"/>
      <c r="B3" s="122"/>
      <c r="C3" s="122"/>
      <c r="D3" s="126"/>
      <c r="E3" s="122"/>
      <c r="F3" s="130" t="s">
        <v>6</v>
      </c>
      <c r="G3" s="126"/>
      <c r="H3" s="38" t="s">
        <v>13</v>
      </c>
      <c r="I3" s="38" t="s">
        <v>14</v>
      </c>
      <c r="J3" s="45" t="s">
        <v>15</v>
      </c>
      <c r="K3" s="45" t="s">
        <v>16</v>
      </c>
      <c r="L3" s="45" t="s">
        <v>14</v>
      </c>
      <c r="M3" s="38" t="s">
        <v>17</v>
      </c>
      <c r="N3" s="38" t="s">
        <v>18</v>
      </c>
      <c r="O3" s="36" t="s">
        <v>19</v>
      </c>
      <c r="P3" s="37" t="s">
        <v>20</v>
      </c>
      <c r="Q3" s="50" t="s">
        <v>21</v>
      </c>
      <c r="R3" s="51" t="s">
        <v>22</v>
      </c>
      <c r="S3" s="52" t="s">
        <v>23</v>
      </c>
    </row>
    <row r="4" spans="1:19">
      <c r="A4" s="120">
        <v>1</v>
      </c>
      <c r="B4" s="120" t="s">
        <v>24</v>
      </c>
      <c r="C4" s="120" t="s">
        <v>25</v>
      </c>
      <c r="D4" s="123" t="s">
        <v>26</v>
      </c>
      <c r="E4" s="127">
        <v>1</v>
      </c>
      <c r="F4" s="127" t="s">
        <v>27</v>
      </c>
      <c r="G4" s="123" t="s">
        <v>28</v>
      </c>
      <c r="H4" s="131">
        <f>5.6/1.13</f>
        <v>4.9557522123893802</v>
      </c>
      <c r="I4" s="134">
        <v>3.4</v>
      </c>
      <c r="J4" s="135">
        <v>0.379</v>
      </c>
      <c r="K4" s="135">
        <v>0.37</v>
      </c>
      <c r="L4" s="135">
        <f>J4-K4</f>
        <v>9.000000000000008E-3</v>
      </c>
      <c r="M4" s="134">
        <f>H4*J4-I4*L4</f>
        <v>1.8476300884955752</v>
      </c>
      <c r="N4" s="134">
        <f>E4*M4</f>
        <v>1.8476300884955752</v>
      </c>
      <c r="O4" s="43" t="s">
        <v>29</v>
      </c>
      <c r="P4" s="43"/>
      <c r="Q4" s="42">
        <v>0.05</v>
      </c>
      <c r="R4" s="43"/>
      <c r="S4" s="42"/>
    </row>
    <row r="5" spans="1:19">
      <c r="A5" s="120"/>
      <c r="B5" s="120"/>
      <c r="C5" s="120"/>
      <c r="D5" s="123"/>
      <c r="E5" s="127"/>
      <c r="F5" s="127"/>
      <c r="G5" s="123"/>
      <c r="H5" s="131"/>
      <c r="I5" s="134"/>
      <c r="J5" s="135"/>
      <c r="K5" s="135"/>
      <c r="L5" s="135"/>
      <c r="M5" s="134"/>
      <c r="N5" s="134"/>
      <c r="O5" s="43" t="s">
        <v>30</v>
      </c>
      <c r="P5" s="43"/>
      <c r="Q5" s="42">
        <v>0.1</v>
      </c>
      <c r="R5" s="43"/>
      <c r="S5" s="42"/>
    </row>
    <row r="6" spans="1:19">
      <c r="A6" s="120"/>
      <c r="B6" s="120"/>
      <c r="C6" s="120"/>
      <c r="D6" s="123"/>
      <c r="E6" s="127"/>
      <c r="F6" s="127"/>
      <c r="G6" s="123"/>
      <c r="H6" s="131"/>
      <c r="I6" s="134"/>
      <c r="J6" s="135"/>
      <c r="K6" s="135"/>
      <c r="L6" s="135"/>
      <c r="M6" s="134"/>
      <c r="N6" s="134"/>
      <c r="O6" s="43" t="s">
        <v>31</v>
      </c>
      <c r="P6" s="43" t="s">
        <v>32</v>
      </c>
      <c r="Q6" s="42">
        <v>0.08</v>
      </c>
      <c r="R6" s="43"/>
      <c r="S6" s="42"/>
    </row>
    <row r="7" spans="1:19">
      <c r="A7" s="120"/>
      <c r="B7" s="120"/>
      <c r="C7" s="120"/>
      <c r="D7" s="123"/>
      <c r="E7" s="127"/>
      <c r="F7" s="127"/>
      <c r="G7" s="123"/>
      <c r="H7" s="131"/>
      <c r="I7" s="134"/>
      <c r="J7" s="135"/>
      <c r="K7" s="135"/>
      <c r="L7" s="135"/>
      <c r="M7" s="134"/>
      <c r="N7" s="134"/>
      <c r="O7" s="43" t="s">
        <v>33</v>
      </c>
      <c r="P7" s="43" t="s">
        <v>34</v>
      </c>
      <c r="Q7" s="42">
        <v>0.04</v>
      </c>
      <c r="R7" s="43"/>
      <c r="S7" s="42"/>
    </row>
    <row r="8" spans="1:19">
      <c r="A8" s="120"/>
      <c r="B8" s="120"/>
      <c r="C8" s="120"/>
      <c r="D8" s="6" t="s">
        <v>35</v>
      </c>
      <c r="E8" s="8">
        <v>1</v>
      </c>
      <c r="F8" s="8" t="s">
        <v>36</v>
      </c>
      <c r="G8" s="6" t="s">
        <v>37</v>
      </c>
      <c r="H8" s="10">
        <f>5.5/1.13</f>
        <v>4.8672566371681416</v>
      </c>
      <c r="I8" s="16">
        <v>3.4</v>
      </c>
      <c r="J8" s="19">
        <v>5.5E-2</v>
      </c>
      <c r="K8" s="19">
        <v>5.3999999999999999E-2</v>
      </c>
      <c r="L8" s="19">
        <f>J8-K8</f>
        <v>1.0000000000000009E-3</v>
      </c>
      <c r="M8" s="16">
        <f>H8*J8-I8*L8</f>
        <v>0.2642991150442478</v>
      </c>
      <c r="N8" s="16">
        <f>E8*M8</f>
        <v>0.2642991150442478</v>
      </c>
      <c r="O8" s="43" t="s">
        <v>38</v>
      </c>
      <c r="P8" s="43" t="s">
        <v>34</v>
      </c>
      <c r="Q8" s="42">
        <v>0.04</v>
      </c>
      <c r="R8" s="43"/>
      <c r="S8" s="42"/>
    </row>
    <row r="9" spans="1:19">
      <c r="A9" s="120"/>
      <c r="B9" s="120"/>
      <c r="C9" s="120"/>
      <c r="D9" s="6" t="s">
        <v>39</v>
      </c>
      <c r="E9" s="8">
        <v>2</v>
      </c>
      <c r="F9" s="8" t="s">
        <v>36</v>
      </c>
      <c r="G9" s="6" t="s">
        <v>40</v>
      </c>
      <c r="H9" s="10">
        <f>5.5/1.13</f>
        <v>4.8672566371681416</v>
      </c>
      <c r="I9" s="16">
        <v>3.4</v>
      </c>
      <c r="J9" s="19">
        <v>4.8000000000000001E-2</v>
      </c>
      <c r="K9" s="19">
        <v>4.7E-2</v>
      </c>
      <c r="L9" s="19">
        <f>J9-K9</f>
        <v>1.0000000000000009E-3</v>
      </c>
      <c r="M9" s="16">
        <f>H9*J9-I9*L9</f>
        <v>0.23022831858407078</v>
      </c>
      <c r="N9" s="16">
        <f>E9*M9</f>
        <v>0.46045663716814156</v>
      </c>
      <c r="O9" s="43" t="s">
        <v>41</v>
      </c>
      <c r="P9" s="43" t="s">
        <v>34</v>
      </c>
      <c r="Q9" s="42">
        <v>0.08</v>
      </c>
      <c r="R9" s="43"/>
      <c r="S9" s="42"/>
    </row>
    <row r="10" spans="1:19">
      <c r="A10" s="120"/>
      <c r="B10" s="120"/>
      <c r="C10" s="120"/>
      <c r="D10" s="124" t="s">
        <v>42</v>
      </c>
      <c r="E10" s="128">
        <v>2</v>
      </c>
      <c r="F10" s="128" t="s">
        <v>36</v>
      </c>
      <c r="G10" s="124" t="s">
        <v>43</v>
      </c>
      <c r="H10" s="132">
        <v>4.8673000000000002</v>
      </c>
      <c r="I10" s="133">
        <v>3.4</v>
      </c>
      <c r="J10" s="136">
        <v>0.124</v>
      </c>
      <c r="K10" s="136">
        <v>0.124</v>
      </c>
      <c r="L10" s="136">
        <f>J10-K10</f>
        <v>0</v>
      </c>
      <c r="M10" s="133">
        <f>H10*J10-I10*L10</f>
        <v>0.6035452</v>
      </c>
      <c r="N10" s="133">
        <f>E10*M10</f>
        <v>1.2070904</v>
      </c>
      <c r="O10" s="43" t="s">
        <v>44</v>
      </c>
      <c r="P10" s="43" t="s">
        <v>34</v>
      </c>
      <c r="Q10" s="42">
        <v>0.08</v>
      </c>
      <c r="R10" s="43"/>
      <c r="S10" s="42"/>
    </row>
    <row r="11" spans="1:19">
      <c r="A11" s="120"/>
      <c r="B11" s="120"/>
      <c r="C11" s="120"/>
      <c r="D11" s="124"/>
      <c r="E11" s="128"/>
      <c r="F11" s="128"/>
      <c r="G11" s="124"/>
      <c r="H11" s="132"/>
      <c r="I11" s="133"/>
      <c r="J11" s="136"/>
      <c r="K11" s="136"/>
      <c r="L11" s="136"/>
      <c r="M11" s="133"/>
      <c r="N11" s="133"/>
      <c r="O11" s="43" t="s">
        <v>45</v>
      </c>
      <c r="P11" s="43"/>
      <c r="Q11" s="42">
        <v>0.24</v>
      </c>
      <c r="R11" s="43"/>
      <c r="S11" s="42"/>
    </row>
    <row r="12" spans="1:19">
      <c r="A12" s="120"/>
      <c r="B12" s="120"/>
      <c r="C12" s="120"/>
      <c r="D12" s="124" t="s">
        <v>46</v>
      </c>
      <c r="E12" s="128">
        <v>2</v>
      </c>
      <c r="F12" s="128" t="s">
        <v>47</v>
      </c>
      <c r="G12" s="124" t="s">
        <v>48</v>
      </c>
      <c r="H12" s="132">
        <v>5.83</v>
      </c>
      <c r="I12" s="133">
        <v>3.4</v>
      </c>
      <c r="J12" s="136">
        <v>0.75</v>
      </c>
      <c r="K12" s="136">
        <v>0.51600000000000001</v>
      </c>
      <c r="L12" s="136">
        <f>J12-K12</f>
        <v>0.23399999999999999</v>
      </c>
      <c r="M12" s="133">
        <f>H12*J12-I12*L12</f>
        <v>3.5769000000000006</v>
      </c>
      <c r="N12" s="133">
        <f>E12*M12</f>
        <v>7.1538000000000013</v>
      </c>
      <c r="O12" s="43" t="s">
        <v>49</v>
      </c>
      <c r="P12" s="43" t="s">
        <v>50</v>
      </c>
      <c r="Q12" s="42">
        <v>0.4</v>
      </c>
      <c r="R12" s="43"/>
      <c r="S12" s="42"/>
    </row>
    <row r="13" spans="1:19">
      <c r="A13" s="120"/>
      <c r="B13" s="120"/>
      <c r="C13" s="120"/>
      <c r="D13" s="124"/>
      <c r="E13" s="128"/>
      <c r="F13" s="128"/>
      <c r="G13" s="124"/>
      <c r="H13" s="132"/>
      <c r="I13" s="133"/>
      <c r="J13" s="136"/>
      <c r="K13" s="136"/>
      <c r="L13" s="136"/>
      <c r="M13" s="133"/>
      <c r="N13" s="133"/>
      <c r="O13" s="43" t="s">
        <v>51</v>
      </c>
      <c r="P13" s="43" t="s">
        <v>52</v>
      </c>
      <c r="Q13" s="42">
        <v>0.8</v>
      </c>
      <c r="R13" s="43"/>
      <c r="S13" s="42"/>
    </row>
    <row r="14" spans="1:19">
      <c r="A14" s="120"/>
      <c r="B14" s="120"/>
      <c r="C14" s="120"/>
      <c r="D14" s="124" t="s">
        <v>53</v>
      </c>
      <c r="E14" s="128">
        <v>1</v>
      </c>
      <c r="F14" s="128" t="s">
        <v>27</v>
      </c>
      <c r="G14" s="124" t="s">
        <v>54</v>
      </c>
      <c r="H14" s="132">
        <f>5.6/1.13</f>
        <v>4.9557522123893802</v>
      </c>
      <c r="I14" s="133">
        <v>3.4</v>
      </c>
      <c r="J14" s="136">
        <v>1.8009999999999999</v>
      </c>
      <c r="K14" s="136">
        <v>1.79</v>
      </c>
      <c r="L14" s="136">
        <f>J14-K14</f>
        <v>1.0999999999999899E-2</v>
      </c>
      <c r="M14" s="133">
        <f>H14*J14-I14*L14</f>
        <v>8.8879097345132738</v>
      </c>
      <c r="N14" s="133">
        <f>E14*M14</f>
        <v>8.8879097345132738</v>
      </c>
      <c r="O14" s="43" t="s">
        <v>55</v>
      </c>
      <c r="P14" s="43"/>
      <c r="Q14" s="42">
        <v>0.05</v>
      </c>
      <c r="R14" s="43"/>
      <c r="S14" s="42"/>
    </row>
    <row r="15" spans="1:19">
      <c r="A15" s="120"/>
      <c r="B15" s="120"/>
      <c r="C15" s="120"/>
      <c r="D15" s="124"/>
      <c r="E15" s="128"/>
      <c r="F15" s="128"/>
      <c r="G15" s="124"/>
      <c r="H15" s="132"/>
      <c r="I15" s="133"/>
      <c r="J15" s="136"/>
      <c r="K15" s="136"/>
      <c r="L15" s="136"/>
      <c r="M15" s="133"/>
      <c r="N15" s="133"/>
      <c r="O15" s="43" t="s">
        <v>56</v>
      </c>
      <c r="P15" s="43"/>
      <c r="Q15" s="42">
        <v>0.2</v>
      </c>
      <c r="R15" s="43"/>
      <c r="S15" s="42"/>
    </row>
    <row r="16" spans="1:19">
      <c r="A16" s="120"/>
      <c r="B16" s="120"/>
      <c r="C16" s="120"/>
      <c r="D16" s="124" t="s">
        <v>57</v>
      </c>
      <c r="E16" s="128">
        <v>2</v>
      </c>
      <c r="F16" s="128" t="s">
        <v>27</v>
      </c>
      <c r="G16" s="124" t="s">
        <v>58</v>
      </c>
      <c r="H16" s="132">
        <f>5.6/1.13</f>
        <v>4.9557522123893802</v>
      </c>
      <c r="I16" s="133">
        <v>3.4</v>
      </c>
      <c r="J16" s="136">
        <v>0.42499999999999999</v>
      </c>
      <c r="K16" s="136">
        <v>0.41299999999999998</v>
      </c>
      <c r="L16" s="136">
        <f>J16-K16</f>
        <v>1.2000000000000011E-2</v>
      </c>
      <c r="M16" s="133">
        <f>H16*J16-I16*L16</f>
        <v>2.0653946902654865</v>
      </c>
      <c r="N16" s="133">
        <f>E16*M16</f>
        <v>4.130789380530973</v>
      </c>
      <c r="O16" s="43" t="s">
        <v>59</v>
      </c>
      <c r="P16" s="43"/>
      <c r="Q16" s="42">
        <v>0.1</v>
      </c>
      <c r="R16" s="43"/>
      <c r="S16" s="42"/>
    </row>
    <row r="17" spans="1:19">
      <c r="A17" s="120"/>
      <c r="B17" s="120"/>
      <c r="C17" s="120"/>
      <c r="D17" s="124"/>
      <c r="E17" s="128"/>
      <c r="F17" s="128"/>
      <c r="G17" s="124"/>
      <c r="H17" s="132"/>
      <c r="I17" s="133"/>
      <c r="J17" s="136"/>
      <c r="K17" s="136"/>
      <c r="L17" s="136"/>
      <c r="M17" s="133"/>
      <c r="N17" s="133"/>
      <c r="O17" s="43" t="s">
        <v>60</v>
      </c>
      <c r="P17" s="43"/>
      <c r="Q17" s="42">
        <v>0.16</v>
      </c>
      <c r="R17" s="43"/>
      <c r="S17" s="42"/>
    </row>
    <row r="18" spans="1:19">
      <c r="A18" s="120"/>
      <c r="B18" s="120"/>
      <c r="C18" s="120"/>
      <c r="D18" s="124" t="s">
        <v>61</v>
      </c>
      <c r="E18" s="128">
        <v>1</v>
      </c>
      <c r="F18" s="128" t="s">
        <v>62</v>
      </c>
      <c r="G18" s="124" t="s">
        <v>63</v>
      </c>
      <c r="H18" s="132">
        <v>5.18</v>
      </c>
      <c r="I18" s="133">
        <v>3.4</v>
      </c>
      <c r="J18" s="136">
        <v>0.75900000000000001</v>
      </c>
      <c r="K18" s="136">
        <v>0.42399999999999999</v>
      </c>
      <c r="L18" s="136">
        <f>J18-K18</f>
        <v>0.33500000000000002</v>
      </c>
      <c r="M18" s="133">
        <f>H18*J18-I18*L18</f>
        <v>2.7926199999999994</v>
      </c>
      <c r="N18" s="133">
        <f>E18*M18</f>
        <v>2.7926199999999994</v>
      </c>
      <c r="O18" s="43" t="s">
        <v>64</v>
      </c>
      <c r="P18" s="43" t="s">
        <v>65</v>
      </c>
      <c r="Q18" s="42">
        <v>0.12</v>
      </c>
      <c r="R18" s="43"/>
      <c r="S18" s="42"/>
    </row>
    <row r="19" spans="1:19">
      <c r="A19" s="120"/>
      <c r="B19" s="120"/>
      <c r="C19" s="120"/>
      <c r="D19" s="124"/>
      <c r="E19" s="128"/>
      <c r="F19" s="128"/>
      <c r="G19" s="124"/>
      <c r="H19" s="132"/>
      <c r="I19" s="133"/>
      <c r="J19" s="136"/>
      <c r="K19" s="136"/>
      <c r="L19" s="136"/>
      <c r="M19" s="133"/>
      <c r="N19" s="133"/>
      <c r="O19" s="43" t="s">
        <v>66</v>
      </c>
      <c r="P19" s="43" t="s">
        <v>52</v>
      </c>
      <c r="Q19" s="42">
        <v>0.16</v>
      </c>
      <c r="R19" s="43"/>
      <c r="S19" s="42"/>
    </row>
    <row r="20" spans="1:19">
      <c r="A20" s="120"/>
      <c r="B20" s="120"/>
      <c r="C20" s="120"/>
      <c r="D20" s="124" t="s">
        <v>67</v>
      </c>
      <c r="E20" s="128">
        <v>3</v>
      </c>
      <c r="F20" s="128" t="s">
        <v>36</v>
      </c>
      <c r="G20" s="124" t="s">
        <v>68</v>
      </c>
      <c r="H20" s="132">
        <v>4.8673000000000002</v>
      </c>
      <c r="I20" s="133">
        <v>3.4</v>
      </c>
      <c r="J20" s="136">
        <v>6.9000000000000006E-2</v>
      </c>
      <c r="K20" s="136">
        <v>6.6000000000000003E-2</v>
      </c>
      <c r="L20" s="136">
        <f>J20-K20</f>
        <v>3.0000000000000027E-3</v>
      </c>
      <c r="M20" s="133">
        <f>H20*J20-I20*L20</f>
        <v>0.32564370000000004</v>
      </c>
      <c r="N20" s="133">
        <f>E20*M20</f>
        <v>0.97693110000000005</v>
      </c>
      <c r="O20" s="43" t="s">
        <v>69</v>
      </c>
      <c r="P20" s="43" t="s">
        <v>34</v>
      </c>
      <c r="Q20" s="42">
        <v>0.12</v>
      </c>
      <c r="R20" s="43"/>
      <c r="S20" s="42"/>
    </row>
    <row r="21" spans="1:19">
      <c r="A21" s="120"/>
      <c r="B21" s="120"/>
      <c r="C21" s="120"/>
      <c r="D21" s="124"/>
      <c r="E21" s="128"/>
      <c r="F21" s="128"/>
      <c r="G21" s="124"/>
      <c r="H21" s="132"/>
      <c r="I21" s="133"/>
      <c r="J21" s="136"/>
      <c r="K21" s="136"/>
      <c r="L21" s="136"/>
      <c r="M21" s="133"/>
      <c r="N21" s="133"/>
      <c r="O21" s="43" t="s">
        <v>70</v>
      </c>
      <c r="P21" s="43" t="s">
        <v>71</v>
      </c>
      <c r="Q21" s="42">
        <v>0.15</v>
      </c>
      <c r="R21" s="43"/>
      <c r="S21" s="42"/>
    </row>
    <row r="22" spans="1:19">
      <c r="A22" s="120"/>
      <c r="B22" s="120"/>
      <c r="C22" s="120"/>
      <c r="D22" s="124" t="s">
        <v>72</v>
      </c>
      <c r="E22" s="128">
        <v>1</v>
      </c>
      <c r="F22" s="128" t="s">
        <v>36</v>
      </c>
      <c r="G22" s="124" t="s">
        <v>73</v>
      </c>
      <c r="H22" s="132">
        <v>4.8673000000000002</v>
      </c>
      <c r="I22" s="133">
        <v>3.4</v>
      </c>
      <c r="J22" s="136">
        <v>0.1</v>
      </c>
      <c r="K22" s="136">
        <v>9.0999999999999998E-2</v>
      </c>
      <c r="L22" s="136">
        <f>J22-K22</f>
        <v>9.000000000000008E-3</v>
      </c>
      <c r="M22" s="133">
        <f>H22*J22-I22*L22</f>
        <v>0.45613000000000004</v>
      </c>
      <c r="N22" s="133">
        <f>E22*M22</f>
        <v>0.45613000000000004</v>
      </c>
      <c r="O22" s="43" t="s">
        <v>38</v>
      </c>
      <c r="P22" s="43"/>
      <c r="Q22" s="42">
        <v>0.03</v>
      </c>
      <c r="R22" s="43"/>
      <c r="S22" s="42"/>
    </row>
    <row r="23" spans="1:19">
      <c r="A23" s="120"/>
      <c r="B23" s="120"/>
      <c r="C23" s="120"/>
      <c r="D23" s="124"/>
      <c r="E23" s="128"/>
      <c r="F23" s="128"/>
      <c r="G23" s="124"/>
      <c r="H23" s="132"/>
      <c r="I23" s="133"/>
      <c r="J23" s="136"/>
      <c r="K23" s="136"/>
      <c r="L23" s="136"/>
      <c r="M23" s="133"/>
      <c r="N23" s="133"/>
      <c r="O23" s="43" t="s">
        <v>74</v>
      </c>
      <c r="P23" s="43"/>
      <c r="Q23" s="42">
        <v>0.15</v>
      </c>
      <c r="R23" s="43"/>
      <c r="S23" s="42"/>
    </row>
    <row r="24" spans="1:19">
      <c r="A24" s="120"/>
      <c r="B24" s="120"/>
      <c r="C24" s="120"/>
      <c r="D24" s="124" t="s">
        <v>75</v>
      </c>
      <c r="E24" s="128">
        <v>1</v>
      </c>
      <c r="F24" s="128" t="s">
        <v>36</v>
      </c>
      <c r="G24" s="124" t="s">
        <v>76</v>
      </c>
      <c r="H24" s="132">
        <v>4.8673000000000002</v>
      </c>
      <c r="I24" s="133">
        <v>3.4</v>
      </c>
      <c r="J24" s="136">
        <v>7.1999999999999995E-2</v>
      </c>
      <c r="K24" s="136">
        <v>7.0999999999999994E-2</v>
      </c>
      <c r="L24" s="136">
        <f>J24-K24</f>
        <v>1.0000000000000009E-3</v>
      </c>
      <c r="M24" s="133">
        <f>H24*J24-I24*L24</f>
        <v>0.34704559999999995</v>
      </c>
      <c r="N24" s="133">
        <f>E24*M24</f>
        <v>0.34704559999999995</v>
      </c>
      <c r="O24" s="43" t="s">
        <v>38</v>
      </c>
      <c r="P24" s="43"/>
      <c r="Q24" s="42">
        <v>0.03</v>
      </c>
      <c r="R24" s="43"/>
      <c r="S24" s="42"/>
    </row>
    <row r="25" spans="1:19">
      <c r="A25" s="120"/>
      <c r="B25" s="120"/>
      <c r="C25" s="120"/>
      <c r="D25" s="124"/>
      <c r="E25" s="128"/>
      <c r="F25" s="128"/>
      <c r="G25" s="124"/>
      <c r="H25" s="132"/>
      <c r="I25" s="133"/>
      <c r="J25" s="136"/>
      <c r="K25" s="136"/>
      <c r="L25" s="136"/>
      <c r="M25" s="133"/>
      <c r="N25" s="133"/>
      <c r="O25" s="43" t="s">
        <v>56</v>
      </c>
      <c r="P25" s="43"/>
      <c r="Q25" s="42">
        <v>0.12</v>
      </c>
      <c r="R25" s="43"/>
      <c r="S25" s="42"/>
    </row>
    <row r="26" spans="1:19">
      <c r="A26" s="120"/>
      <c r="B26" s="120"/>
      <c r="C26" s="120"/>
      <c r="D26" s="124" t="s">
        <v>77</v>
      </c>
      <c r="E26" s="128">
        <v>1</v>
      </c>
      <c r="F26" s="128" t="s">
        <v>36</v>
      </c>
      <c r="G26" s="124" t="s">
        <v>78</v>
      </c>
      <c r="H26" s="132">
        <v>4.8673000000000002</v>
      </c>
      <c r="I26" s="133">
        <v>3.4</v>
      </c>
      <c r="J26" s="136">
        <v>1.9E-2</v>
      </c>
      <c r="K26" s="136">
        <v>1.2999999999999999E-2</v>
      </c>
      <c r="L26" s="136">
        <f>J26-K26</f>
        <v>6.0000000000000001E-3</v>
      </c>
      <c r="M26" s="133">
        <f>H26*J26-I26*L26</f>
        <v>7.2078699999999996E-2</v>
      </c>
      <c r="N26" s="133">
        <f>E26*M26</f>
        <v>7.2078699999999996E-2</v>
      </c>
      <c r="O26" s="43" t="s">
        <v>79</v>
      </c>
      <c r="P26" s="43" t="s">
        <v>34</v>
      </c>
      <c r="Q26" s="42">
        <v>0.03</v>
      </c>
      <c r="R26" s="43"/>
      <c r="S26" s="42"/>
    </row>
    <row r="27" spans="1:19">
      <c r="A27" s="120"/>
      <c r="B27" s="120"/>
      <c r="C27" s="120"/>
      <c r="D27" s="124"/>
      <c r="E27" s="128"/>
      <c r="F27" s="128"/>
      <c r="G27" s="124"/>
      <c r="H27" s="132"/>
      <c r="I27" s="133"/>
      <c r="J27" s="136"/>
      <c r="K27" s="136"/>
      <c r="L27" s="136"/>
      <c r="M27" s="133"/>
      <c r="N27" s="133"/>
      <c r="O27" s="43" t="s">
        <v>80</v>
      </c>
      <c r="P27" s="43" t="s">
        <v>34</v>
      </c>
      <c r="Q27" s="42">
        <v>0.03</v>
      </c>
      <c r="R27" s="43"/>
      <c r="S27" s="42"/>
    </row>
    <row r="28" spans="1:19">
      <c r="A28" s="120"/>
      <c r="B28" s="120"/>
      <c r="C28" s="120"/>
      <c r="D28" s="39" t="s">
        <v>81</v>
      </c>
      <c r="E28" s="40">
        <v>1</v>
      </c>
      <c r="F28" s="40" t="s">
        <v>36</v>
      </c>
      <c r="G28" s="39" t="s">
        <v>82</v>
      </c>
      <c r="H28" s="41">
        <v>4.8673000000000002</v>
      </c>
      <c r="I28" s="44">
        <v>3.4</v>
      </c>
      <c r="J28" s="46">
        <v>0.23300000000000001</v>
      </c>
      <c r="K28" s="46">
        <v>0.22800000000000001</v>
      </c>
      <c r="L28" s="46">
        <f>J28-K28</f>
        <v>5.0000000000000044E-3</v>
      </c>
      <c r="M28" s="44">
        <f>H28*J28-I28*L28</f>
        <v>1.1170808999999999</v>
      </c>
      <c r="N28" s="44">
        <f>E28*M28</f>
        <v>1.1170808999999999</v>
      </c>
      <c r="O28" s="43" t="s">
        <v>38</v>
      </c>
      <c r="P28" s="43"/>
      <c r="Q28" s="42">
        <v>0.03</v>
      </c>
      <c r="R28" s="43"/>
      <c r="S28" s="42"/>
    </row>
    <row r="29" spans="1:19">
      <c r="A29" s="120"/>
      <c r="B29" s="120"/>
      <c r="C29" s="120"/>
      <c r="D29" s="39" t="s">
        <v>83</v>
      </c>
      <c r="E29" s="40">
        <v>1</v>
      </c>
      <c r="F29" s="40" t="s">
        <v>36</v>
      </c>
      <c r="G29" s="39" t="s">
        <v>84</v>
      </c>
      <c r="H29" s="10">
        <f>5.5/1.13</f>
        <v>4.8672566371681416</v>
      </c>
      <c r="I29" s="44">
        <v>3.4</v>
      </c>
      <c r="J29" s="46">
        <v>5.8999999999999997E-2</v>
      </c>
      <c r="K29" s="46">
        <v>5.7500000000000002E-2</v>
      </c>
      <c r="L29" s="46">
        <f>J29-K29</f>
        <v>1.4999999999999944E-3</v>
      </c>
      <c r="M29" s="16">
        <f>H29*J29-I29*L29</f>
        <v>0.28206814159292037</v>
      </c>
      <c r="N29" s="16">
        <f>E29*M29</f>
        <v>0.28206814159292037</v>
      </c>
      <c r="O29" s="43" t="s">
        <v>38</v>
      </c>
      <c r="P29" s="43" t="s">
        <v>85</v>
      </c>
      <c r="Q29" s="42">
        <v>0.03</v>
      </c>
      <c r="R29" s="43"/>
      <c r="S29" s="42"/>
    </row>
    <row r="30" spans="1:19">
      <c r="A30" s="120"/>
      <c r="B30" s="120"/>
      <c r="C30" s="120"/>
      <c r="D30" s="39" t="s">
        <v>86</v>
      </c>
      <c r="E30" s="40">
        <v>2</v>
      </c>
      <c r="F30" s="40" t="s">
        <v>36</v>
      </c>
      <c r="G30" s="39" t="s">
        <v>87</v>
      </c>
      <c r="H30" s="42">
        <v>4.8672566371681398</v>
      </c>
      <c r="I30" s="44">
        <v>3.4</v>
      </c>
      <c r="J30" s="46">
        <v>7.3999999999999996E-2</v>
      </c>
      <c r="K30" s="46">
        <v>7.0000000000000007E-2</v>
      </c>
      <c r="L30" s="46">
        <f>J30-K30</f>
        <v>3.9999999999999897E-3</v>
      </c>
      <c r="M30" s="44">
        <f>H30*J30-I30*L30</f>
        <v>0.34657699115044238</v>
      </c>
      <c r="N30" s="44">
        <f>E30*M30</f>
        <v>0.69315398230088476</v>
      </c>
      <c r="O30" s="43" t="s">
        <v>44</v>
      </c>
      <c r="P30" s="43" t="s">
        <v>34</v>
      </c>
      <c r="Q30" s="42">
        <v>0.06</v>
      </c>
      <c r="R30" s="43"/>
      <c r="S30" s="42"/>
    </row>
    <row r="31" spans="1:19">
      <c r="A31" s="120"/>
      <c r="B31" s="120"/>
      <c r="C31" s="120"/>
      <c r="D31" s="39" t="s">
        <v>88</v>
      </c>
      <c r="E31" s="40">
        <v>4</v>
      </c>
      <c r="F31" s="40"/>
      <c r="G31" s="39"/>
      <c r="H31" s="42">
        <v>0.1137</v>
      </c>
      <c r="I31" s="44"/>
      <c r="J31" s="46"/>
      <c r="K31" s="47"/>
      <c r="L31" s="46">
        <f>J31-K31</f>
        <v>0</v>
      </c>
      <c r="M31" s="44">
        <v>0.1137</v>
      </c>
      <c r="N31" s="44">
        <f>E31*M31</f>
        <v>0.45479999999999998</v>
      </c>
      <c r="O31" s="43" t="s">
        <v>89</v>
      </c>
      <c r="P31" s="43">
        <v>123</v>
      </c>
      <c r="Q31" s="42">
        <f>0.05*P31</f>
        <v>6.15</v>
      </c>
      <c r="R31" s="43"/>
      <c r="S31" s="42"/>
    </row>
    <row r="32" spans="1:19">
      <c r="A32" s="120"/>
      <c r="B32" s="120"/>
      <c r="C32" s="120"/>
      <c r="D32" s="39" t="s">
        <v>90</v>
      </c>
      <c r="E32" s="40">
        <v>1</v>
      </c>
      <c r="F32" s="40"/>
      <c r="G32" s="39"/>
      <c r="H32" s="42">
        <v>0.32</v>
      </c>
      <c r="I32" s="44"/>
      <c r="J32" s="46"/>
      <c r="K32" s="47"/>
      <c r="L32" s="46">
        <f>J32-K32</f>
        <v>0</v>
      </c>
      <c r="M32" s="44">
        <v>0.32</v>
      </c>
      <c r="N32" s="44">
        <f>E32*M32</f>
        <v>0.32</v>
      </c>
      <c r="O32" s="21" t="s">
        <v>91</v>
      </c>
      <c r="P32" s="43">
        <v>0.39600000000000002</v>
      </c>
      <c r="Q32" s="42">
        <f>7*P32</f>
        <v>2.7720000000000002</v>
      </c>
      <c r="R32" s="43"/>
      <c r="S32" s="42"/>
    </row>
    <row r="33" spans="1:19">
      <c r="A33" s="120"/>
      <c r="B33" s="120"/>
      <c r="C33" s="120"/>
      <c r="D33" s="43" t="s">
        <v>92</v>
      </c>
      <c r="E33" s="43"/>
      <c r="F33" s="43"/>
      <c r="G33" s="39"/>
      <c r="H33" s="42"/>
      <c r="I33" s="44"/>
      <c r="J33" s="48"/>
      <c r="K33" s="47"/>
      <c r="L33" s="46"/>
      <c r="M33" s="44"/>
      <c r="N33" s="44">
        <f>SUM(N4:N32)</f>
        <v>31.463883779646022</v>
      </c>
      <c r="O33" s="43"/>
      <c r="P33" s="43"/>
      <c r="Q33" s="44">
        <f>SUM(Q4:Q32)</f>
        <v>12.401999999999999</v>
      </c>
      <c r="R33" s="43"/>
      <c r="S33" s="42">
        <f>(N33+Q33)*1.12</f>
        <v>49.129789833203546</v>
      </c>
    </row>
    <row r="34" spans="1:19">
      <c r="A34" s="120">
        <v>2</v>
      </c>
      <c r="B34" s="120" t="s">
        <v>93</v>
      </c>
      <c r="C34" s="120" t="s">
        <v>94</v>
      </c>
      <c r="D34" s="123" t="s">
        <v>26</v>
      </c>
      <c r="E34" s="127">
        <v>1</v>
      </c>
      <c r="F34" s="127" t="s">
        <v>27</v>
      </c>
      <c r="G34" s="123" t="s">
        <v>28</v>
      </c>
      <c r="H34" s="131">
        <f>5.6/1.13</f>
        <v>4.9557522123893802</v>
      </c>
      <c r="I34" s="134">
        <v>3.4</v>
      </c>
      <c r="J34" s="137">
        <v>0.379</v>
      </c>
      <c r="K34" s="137">
        <v>0.37</v>
      </c>
      <c r="L34" s="135">
        <f>J34-K34</f>
        <v>9.000000000000008E-3</v>
      </c>
      <c r="M34" s="134">
        <f t="shared" ref="M34:M39" si="0">H34*J34-I34*L34</f>
        <v>1.8476300884955752</v>
      </c>
      <c r="N34" s="134">
        <f>E34*M34</f>
        <v>1.8476300884955752</v>
      </c>
      <c r="O34" s="43" t="s">
        <v>29</v>
      </c>
      <c r="P34" s="43"/>
      <c r="Q34" s="42">
        <v>0.05</v>
      </c>
      <c r="R34" s="43"/>
      <c r="S34" s="42"/>
    </row>
    <row r="35" spans="1:19">
      <c r="A35" s="120"/>
      <c r="B35" s="120"/>
      <c r="C35" s="120"/>
      <c r="D35" s="123"/>
      <c r="E35" s="127"/>
      <c r="F35" s="127"/>
      <c r="G35" s="123"/>
      <c r="H35" s="131"/>
      <c r="I35" s="134"/>
      <c r="J35" s="137"/>
      <c r="K35" s="137"/>
      <c r="L35" s="135"/>
      <c r="M35" s="134"/>
      <c r="N35" s="134"/>
      <c r="O35" s="43" t="s">
        <v>30</v>
      </c>
      <c r="P35" s="43"/>
      <c r="Q35" s="42">
        <v>0.1</v>
      </c>
      <c r="R35" s="43"/>
      <c r="S35" s="42"/>
    </row>
    <row r="36" spans="1:19">
      <c r="A36" s="120"/>
      <c r="B36" s="120"/>
      <c r="C36" s="120"/>
      <c r="D36" s="123"/>
      <c r="E36" s="127"/>
      <c r="F36" s="127"/>
      <c r="G36" s="123"/>
      <c r="H36" s="131"/>
      <c r="I36" s="134"/>
      <c r="J36" s="137"/>
      <c r="K36" s="137"/>
      <c r="L36" s="135"/>
      <c r="M36" s="134"/>
      <c r="N36" s="134"/>
      <c r="O36" s="43" t="s">
        <v>31</v>
      </c>
      <c r="P36" s="43" t="s">
        <v>32</v>
      </c>
      <c r="Q36" s="42">
        <v>0.08</v>
      </c>
      <c r="R36" s="43"/>
      <c r="S36" s="42"/>
    </row>
    <row r="37" spans="1:19">
      <c r="A37" s="120"/>
      <c r="B37" s="120"/>
      <c r="C37" s="120"/>
      <c r="D37" s="123"/>
      <c r="E37" s="127"/>
      <c r="F37" s="127"/>
      <c r="G37" s="123"/>
      <c r="H37" s="131"/>
      <c r="I37" s="134"/>
      <c r="J37" s="137"/>
      <c r="K37" s="137"/>
      <c r="L37" s="135"/>
      <c r="M37" s="134"/>
      <c r="N37" s="134"/>
      <c r="O37" s="43" t="s">
        <v>33</v>
      </c>
      <c r="P37" s="43" t="s">
        <v>34</v>
      </c>
      <c r="Q37" s="42">
        <v>0.04</v>
      </c>
      <c r="R37" s="43"/>
      <c r="S37" s="42"/>
    </row>
    <row r="38" spans="1:19">
      <c r="A38" s="120"/>
      <c r="B38" s="120"/>
      <c r="C38" s="120"/>
      <c r="D38" s="6" t="s">
        <v>35</v>
      </c>
      <c r="E38" s="8">
        <v>1</v>
      </c>
      <c r="F38" s="8" t="s">
        <v>36</v>
      </c>
      <c r="G38" s="15" t="s">
        <v>37</v>
      </c>
      <c r="H38" s="10">
        <f>5.5/1.13</f>
        <v>4.8672566371681416</v>
      </c>
      <c r="I38" s="16">
        <v>3.4</v>
      </c>
      <c r="J38" s="19">
        <v>5.5E-2</v>
      </c>
      <c r="K38" s="20">
        <v>5.3999999999999999E-2</v>
      </c>
      <c r="L38" s="19">
        <f t="shared" ref="L38:L39" si="1">J38-K38</f>
        <v>1.0000000000000009E-3</v>
      </c>
      <c r="M38" s="16">
        <f t="shared" si="0"/>
        <v>0.2642991150442478</v>
      </c>
      <c r="N38" s="16">
        <f t="shared" ref="N38:N39" si="2">E38*M38</f>
        <v>0.2642991150442478</v>
      </c>
      <c r="O38" s="43" t="s">
        <v>38</v>
      </c>
      <c r="P38" s="43" t="s">
        <v>34</v>
      </c>
      <c r="Q38" s="42">
        <v>0.04</v>
      </c>
      <c r="R38" s="43"/>
      <c r="S38" s="42"/>
    </row>
    <row r="39" spans="1:19">
      <c r="A39" s="120"/>
      <c r="B39" s="120"/>
      <c r="C39" s="120"/>
      <c r="D39" s="6" t="s">
        <v>39</v>
      </c>
      <c r="E39" s="8">
        <v>2</v>
      </c>
      <c r="F39" s="8" t="s">
        <v>36</v>
      </c>
      <c r="G39" s="15" t="s">
        <v>40</v>
      </c>
      <c r="H39" s="10">
        <f>5.5/1.13</f>
        <v>4.8672566371681416</v>
      </c>
      <c r="I39" s="16">
        <v>3.4</v>
      </c>
      <c r="J39" s="19">
        <v>4.8000000000000001E-2</v>
      </c>
      <c r="K39" s="20">
        <v>4.7E-2</v>
      </c>
      <c r="L39" s="19">
        <f t="shared" si="1"/>
        <v>1.0000000000000009E-3</v>
      </c>
      <c r="M39" s="16">
        <f t="shared" si="0"/>
        <v>0.23022831858407078</v>
      </c>
      <c r="N39" s="16">
        <f t="shared" si="2"/>
        <v>0.46045663716814156</v>
      </c>
      <c r="O39" s="43" t="s">
        <v>41</v>
      </c>
      <c r="P39" s="43" t="s">
        <v>34</v>
      </c>
      <c r="Q39" s="42">
        <v>0.08</v>
      </c>
      <c r="R39" s="43"/>
      <c r="S39" s="42"/>
    </row>
    <row r="40" spans="1:19">
      <c r="A40" s="120"/>
      <c r="B40" s="120"/>
      <c r="C40" s="120"/>
      <c r="D40" s="123" t="s">
        <v>42</v>
      </c>
      <c r="E40" s="128">
        <v>2</v>
      </c>
      <c r="F40" s="128" t="s">
        <v>36</v>
      </c>
      <c r="G40" s="124" t="s">
        <v>43</v>
      </c>
      <c r="H40" s="132"/>
      <c r="I40" s="133"/>
      <c r="J40" s="138"/>
      <c r="K40" s="138"/>
      <c r="L40" s="136"/>
      <c r="M40" s="133"/>
      <c r="N40" s="133"/>
      <c r="O40" s="43" t="s">
        <v>44</v>
      </c>
      <c r="P40" s="43" t="s">
        <v>34</v>
      </c>
      <c r="Q40" s="42"/>
      <c r="R40" s="43"/>
      <c r="S40" s="42"/>
    </row>
    <row r="41" spans="1:19">
      <c r="A41" s="120"/>
      <c r="B41" s="120"/>
      <c r="C41" s="120"/>
      <c r="D41" s="123"/>
      <c r="E41" s="128"/>
      <c r="F41" s="128"/>
      <c r="G41" s="124"/>
      <c r="H41" s="132"/>
      <c r="I41" s="133"/>
      <c r="J41" s="138"/>
      <c r="K41" s="138"/>
      <c r="L41" s="136"/>
      <c r="M41" s="133"/>
      <c r="N41" s="133"/>
      <c r="O41" s="43" t="s">
        <v>45</v>
      </c>
      <c r="P41" s="43"/>
      <c r="Q41" s="42"/>
      <c r="R41" s="43"/>
      <c r="S41" s="42"/>
    </row>
    <row r="42" spans="1:19">
      <c r="A42" s="120"/>
      <c r="B42" s="120"/>
      <c r="C42" s="120"/>
      <c r="D42" s="123" t="s">
        <v>46</v>
      </c>
      <c r="E42" s="128">
        <v>2</v>
      </c>
      <c r="F42" s="128" t="s">
        <v>47</v>
      </c>
      <c r="G42" s="124" t="s">
        <v>48</v>
      </c>
      <c r="H42" s="132">
        <v>5.83</v>
      </c>
      <c r="I42" s="133">
        <v>3.4</v>
      </c>
      <c r="J42" s="138">
        <v>0.75</v>
      </c>
      <c r="K42" s="138">
        <v>0.51600000000000001</v>
      </c>
      <c r="L42" s="136">
        <f t="shared" ref="L42:L46" si="3">J42-K42</f>
        <v>0.23399999999999999</v>
      </c>
      <c r="M42" s="133">
        <f t="shared" ref="M42:M46" si="4">H42*J42-I42*L42</f>
        <v>3.5769000000000006</v>
      </c>
      <c r="N42" s="133">
        <f t="shared" ref="N42:N46" si="5">E42*M42</f>
        <v>7.1538000000000013</v>
      </c>
      <c r="O42" s="43" t="s">
        <v>49</v>
      </c>
      <c r="P42" s="43" t="s">
        <v>50</v>
      </c>
      <c r="Q42" s="42">
        <v>0.4</v>
      </c>
      <c r="R42" s="43"/>
      <c r="S42" s="42"/>
    </row>
    <row r="43" spans="1:19">
      <c r="A43" s="120"/>
      <c r="B43" s="120"/>
      <c r="C43" s="120"/>
      <c r="D43" s="123"/>
      <c r="E43" s="128"/>
      <c r="F43" s="128"/>
      <c r="G43" s="124"/>
      <c r="H43" s="132"/>
      <c r="I43" s="133"/>
      <c r="J43" s="138"/>
      <c r="K43" s="138"/>
      <c r="L43" s="136"/>
      <c r="M43" s="133"/>
      <c r="N43" s="133"/>
      <c r="O43" s="43" t="s">
        <v>51</v>
      </c>
      <c r="P43" s="43" t="s">
        <v>52</v>
      </c>
      <c r="Q43" s="42">
        <v>0.8</v>
      </c>
      <c r="R43" s="43"/>
      <c r="S43" s="42"/>
    </row>
    <row r="44" spans="1:19">
      <c r="A44" s="120"/>
      <c r="B44" s="120"/>
      <c r="C44" s="120"/>
      <c r="D44" s="123" t="s">
        <v>53</v>
      </c>
      <c r="E44" s="128">
        <v>1</v>
      </c>
      <c r="F44" s="128" t="s">
        <v>27</v>
      </c>
      <c r="G44" s="124" t="s">
        <v>54</v>
      </c>
      <c r="H44" s="132">
        <f>5.6/1.13</f>
        <v>4.9557522123893802</v>
      </c>
      <c r="I44" s="133">
        <v>3.4</v>
      </c>
      <c r="J44" s="138">
        <v>1.8009999999999999</v>
      </c>
      <c r="K44" s="138">
        <v>1.79</v>
      </c>
      <c r="L44" s="136">
        <f t="shared" si="3"/>
        <v>1.0999999999999899E-2</v>
      </c>
      <c r="M44" s="133">
        <f t="shared" si="4"/>
        <v>8.8879097345132738</v>
      </c>
      <c r="N44" s="133">
        <f t="shared" si="5"/>
        <v>8.8879097345132738</v>
      </c>
      <c r="O44" s="43" t="s">
        <v>55</v>
      </c>
      <c r="P44" s="43"/>
      <c r="Q44" s="42">
        <v>0.05</v>
      </c>
      <c r="R44" s="43"/>
      <c r="S44" s="42"/>
    </row>
    <row r="45" spans="1:19">
      <c r="A45" s="120"/>
      <c r="B45" s="120"/>
      <c r="C45" s="120"/>
      <c r="D45" s="123"/>
      <c r="E45" s="128"/>
      <c r="F45" s="128"/>
      <c r="G45" s="124"/>
      <c r="H45" s="132"/>
      <c r="I45" s="133"/>
      <c r="J45" s="138"/>
      <c r="K45" s="138"/>
      <c r="L45" s="136"/>
      <c r="M45" s="133"/>
      <c r="N45" s="133"/>
      <c r="O45" s="43" t="s">
        <v>56</v>
      </c>
      <c r="P45" s="43"/>
      <c r="Q45" s="42">
        <v>0.2</v>
      </c>
      <c r="R45" s="43"/>
      <c r="S45" s="42"/>
    </row>
    <row r="46" spans="1:19">
      <c r="A46" s="120"/>
      <c r="B46" s="120"/>
      <c r="C46" s="120"/>
      <c r="D46" s="123" t="s">
        <v>57</v>
      </c>
      <c r="E46" s="128">
        <v>2</v>
      </c>
      <c r="F46" s="128" t="s">
        <v>27</v>
      </c>
      <c r="G46" s="124" t="s">
        <v>58</v>
      </c>
      <c r="H46" s="132">
        <f>5.6/1.13</f>
        <v>4.9557522123893802</v>
      </c>
      <c r="I46" s="133">
        <v>3.4</v>
      </c>
      <c r="J46" s="138">
        <v>0.42499999999999999</v>
      </c>
      <c r="K46" s="138">
        <v>0.41299999999999998</v>
      </c>
      <c r="L46" s="136">
        <f t="shared" si="3"/>
        <v>1.2000000000000011E-2</v>
      </c>
      <c r="M46" s="133">
        <f t="shared" si="4"/>
        <v>2.0653946902654865</v>
      </c>
      <c r="N46" s="133">
        <f t="shared" si="5"/>
        <v>4.130789380530973</v>
      </c>
      <c r="O46" s="43" t="s">
        <v>59</v>
      </c>
      <c r="P46" s="43"/>
      <c r="Q46" s="42">
        <v>0.1</v>
      </c>
      <c r="R46" s="43"/>
      <c r="S46" s="42"/>
    </row>
    <row r="47" spans="1:19">
      <c r="A47" s="120"/>
      <c r="B47" s="120"/>
      <c r="C47" s="120"/>
      <c r="D47" s="123"/>
      <c r="E47" s="128"/>
      <c r="F47" s="128"/>
      <c r="G47" s="124"/>
      <c r="H47" s="132"/>
      <c r="I47" s="133"/>
      <c r="J47" s="138"/>
      <c r="K47" s="138"/>
      <c r="L47" s="136"/>
      <c r="M47" s="133"/>
      <c r="N47" s="133"/>
      <c r="O47" s="43" t="s">
        <v>60</v>
      </c>
      <c r="P47" s="43"/>
      <c r="Q47" s="42">
        <v>0.16</v>
      </c>
      <c r="R47" s="43"/>
      <c r="S47" s="42"/>
    </row>
    <row r="48" spans="1:19">
      <c r="A48" s="120"/>
      <c r="B48" s="120"/>
      <c r="C48" s="120"/>
      <c r="D48" s="123" t="s">
        <v>61</v>
      </c>
      <c r="E48" s="128">
        <v>1</v>
      </c>
      <c r="F48" s="128" t="s">
        <v>62</v>
      </c>
      <c r="G48" s="124" t="s">
        <v>63</v>
      </c>
      <c r="H48" s="132">
        <v>5.18</v>
      </c>
      <c r="I48" s="133">
        <v>3.4</v>
      </c>
      <c r="J48" s="138">
        <v>0.75900000000000001</v>
      </c>
      <c r="K48" s="138">
        <v>0.42399999999999999</v>
      </c>
      <c r="L48" s="136">
        <f t="shared" ref="L48:L52" si="6">J48-K48</f>
        <v>0.33500000000000002</v>
      </c>
      <c r="M48" s="133">
        <f t="shared" ref="M48:M52" si="7">H48*J48-I48*L48</f>
        <v>2.7926199999999994</v>
      </c>
      <c r="N48" s="133">
        <f t="shared" ref="N48:N52" si="8">E48*M48</f>
        <v>2.7926199999999994</v>
      </c>
      <c r="O48" s="43" t="s">
        <v>64</v>
      </c>
      <c r="P48" s="43" t="s">
        <v>65</v>
      </c>
      <c r="Q48" s="42">
        <v>0.12</v>
      </c>
      <c r="R48" s="43"/>
      <c r="S48" s="42"/>
    </row>
    <row r="49" spans="1:19">
      <c r="A49" s="120"/>
      <c r="B49" s="120"/>
      <c r="C49" s="120"/>
      <c r="D49" s="123"/>
      <c r="E49" s="128"/>
      <c r="F49" s="128"/>
      <c r="G49" s="124"/>
      <c r="H49" s="132"/>
      <c r="I49" s="133"/>
      <c r="J49" s="138"/>
      <c r="K49" s="138"/>
      <c r="L49" s="136"/>
      <c r="M49" s="133"/>
      <c r="N49" s="133"/>
      <c r="O49" s="43" t="s">
        <v>66</v>
      </c>
      <c r="P49" s="43" t="s">
        <v>52</v>
      </c>
      <c r="Q49" s="42">
        <v>0.16</v>
      </c>
      <c r="R49" s="43"/>
      <c r="S49" s="42"/>
    </row>
    <row r="50" spans="1:19">
      <c r="A50" s="120"/>
      <c r="B50" s="120"/>
      <c r="C50" s="120"/>
      <c r="D50" s="123" t="s">
        <v>67</v>
      </c>
      <c r="E50" s="128">
        <v>3</v>
      </c>
      <c r="F50" s="128" t="s">
        <v>36</v>
      </c>
      <c r="G50" s="124" t="s">
        <v>68</v>
      </c>
      <c r="H50" s="132">
        <v>4.8673000000000002</v>
      </c>
      <c r="I50" s="133">
        <v>3.4</v>
      </c>
      <c r="J50" s="138">
        <v>6.9000000000000006E-2</v>
      </c>
      <c r="K50" s="138">
        <v>6.6000000000000003E-2</v>
      </c>
      <c r="L50" s="136">
        <f t="shared" si="6"/>
        <v>3.0000000000000027E-3</v>
      </c>
      <c r="M50" s="133">
        <f t="shared" si="7"/>
        <v>0.32564370000000004</v>
      </c>
      <c r="N50" s="133">
        <f t="shared" si="8"/>
        <v>0.97693110000000005</v>
      </c>
      <c r="O50" s="43" t="s">
        <v>69</v>
      </c>
      <c r="P50" s="43" t="s">
        <v>34</v>
      </c>
      <c r="Q50" s="42">
        <v>0.12</v>
      </c>
      <c r="R50" s="43"/>
      <c r="S50" s="42"/>
    </row>
    <row r="51" spans="1:19">
      <c r="A51" s="120"/>
      <c r="B51" s="120"/>
      <c r="C51" s="120"/>
      <c r="D51" s="123"/>
      <c r="E51" s="128"/>
      <c r="F51" s="128"/>
      <c r="G51" s="124"/>
      <c r="H51" s="132"/>
      <c r="I51" s="133"/>
      <c r="J51" s="138"/>
      <c r="K51" s="138"/>
      <c r="L51" s="136"/>
      <c r="M51" s="133"/>
      <c r="N51" s="133"/>
      <c r="O51" s="43" t="s">
        <v>70</v>
      </c>
      <c r="P51" s="43" t="s">
        <v>71</v>
      </c>
      <c r="Q51" s="42">
        <v>0.15</v>
      </c>
      <c r="R51" s="43"/>
      <c r="S51" s="42"/>
    </row>
    <row r="52" spans="1:19">
      <c r="A52" s="120"/>
      <c r="B52" s="120"/>
      <c r="C52" s="120"/>
      <c r="D52" s="123" t="s">
        <v>72</v>
      </c>
      <c r="E52" s="128">
        <v>1</v>
      </c>
      <c r="F52" s="128" t="s">
        <v>36</v>
      </c>
      <c r="G52" s="124" t="s">
        <v>73</v>
      </c>
      <c r="H52" s="132">
        <v>4.8673000000000002</v>
      </c>
      <c r="I52" s="133">
        <v>3.4</v>
      </c>
      <c r="J52" s="138">
        <v>0.1</v>
      </c>
      <c r="K52" s="138">
        <v>9.0999999999999998E-2</v>
      </c>
      <c r="L52" s="136">
        <f t="shared" si="6"/>
        <v>9.000000000000008E-3</v>
      </c>
      <c r="M52" s="133">
        <f t="shared" si="7"/>
        <v>0.45613000000000004</v>
      </c>
      <c r="N52" s="133">
        <f t="shared" si="8"/>
        <v>0.45613000000000004</v>
      </c>
      <c r="O52" s="43" t="s">
        <v>38</v>
      </c>
      <c r="P52" s="43"/>
      <c r="Q52" s="42">
        <v>0.03</v>
      </c>
      <c r="R52" s="43"/>
      <c r="S52" s="42"/>
    </row>
    <row r="53" spans="1:19">
      <c r="A53" s="120"/>
      <c r="B53" s="120"/>
      <c r="C53" s="120"/>
      <c r="D53" s="123"/>
      <c r="E53" s="128"/>
      <c r="F53" s="128"/>
      <c r="G53" s="124"/>
      <c r="H53" s="132"/>
      <c r="I53" s="133"/>
      <c r="J53" s="138"/>
      <c r="K53" s="138"/>
      <c r="L53" s="136"/>
      <c r="M53" s="133"/>
      <c r="N53" s="133"/>
      <c r="O53" s="43" t="s">
        <v>74</v>
      </c>
      <c r="P53" s="43"/>
      <c r="Q53" s="42">
        <v>0.15</v>
      </c>
      <c r="R53" s="43"/>
      <c r="S53" s="42"/>
    </row>
    <row r="54" spans="1:19">
      <c r="A54" s="120"/>
      <c r="B54" s="120"/>
      <c r="C54" s="120"/>
      <c r="D54" s="123" t="s">
        <v>95</v>
      </c>
      <c r="E54" s="128">
        <v>1</v>
      </c>
      <c r="F54" s="128" t="s">
        <v>36</v>
      </c>
      <c r="G54" s="124" t="s">
        <v>96</v>
      </c>
      <c r="H54" s="132">
        <v>4.8673000000000002</v>
      </c>
      <c r="I54" s="133">
        <v>3.4</v>
      </c>
      <c r="J54" s="138">
        <v>0.14399999999999999</v>
      </c>
      <c r="K54" s="138">
        <v>0.14099999999999999</v>
      </c>
      <c r="L54" s="136">
        <f t="shared" ref="L54:L58" si="9">J54-K54</f>
        <v>3.0000000000000027E-3</v>
      </c>
      <c r="M54" s="133">
        <f t="shared" ref="M54:M58" si="10">H54*J54-I54*L54</f>
        <v>0.69069119999999995</v>
      </c>
      <c r="N54" s="133">
        <f t="shared" ref="N54:N58" si="11">E54*M54</f>
        <v>0.69069119999999995</v>
      </c>
      <c r="O54" s="43" t="s">
        <v>38</v>
      </c>
      <c r="P54" s="43"/>
      <c r="Q54" s="42">
        <v>0.03</v>
      </c>
      <c r="R54" s="43"/>
      <c r="S54" s="42"/>
    </row>
    <row r="55" spans="1:19">
      <c r="A55" s="120"/>
      <c r="B55" s="120"/>
      <c r="C55" s="120"/>
      <c r="D55" s="123"/>
      <c r="E55" s="128"/>
      <c r="F55" s="128"/>
      <c r="G55" s="124"/>
      <c r="H55" s="132"/>
      <c r="I55" s="133"/>
      <c r="J55" s="138"/>
      <c r="K55" s="138"/>
      <c r="L55" s="136"/>
      <c r="M55" s="133"/>
      <c r="N55" s="133"/>
      <c r="O55" s="43" t="s">
        <v>56</v>
      </c>
      <c r="P55" s="43"/>
      <c r="Q55" s="42">
        <v>0.12</v>
      </c>
      <c r="R55" s="43"/>
      <c r="S55" s="42"/>
    </row>
    <row r="56" spans="1:19">
      <c r="A56" s="120"/>
      <c r="B56" s="120"/>
      <c r="C56" s="120"/>
      <c r="D56" s="123" t="s">
        <v>81</v>
      </c>
      <c r="E56" s="128">
        <v>1</v>
      </c>
      <c r="F56" s="128" t="s">
        <v>36</v>
      </c>
      <c r="G56" s="124" t="s">
        <v>82</v>
      </c>
      <c r="H56" s="132">
        <v>4.8673000000000002</v>
      </c>
      <c r="I56" s="133">
        <v>3.4</v>
      </c>
      <c r="J56" s="138">
        <v>0.23300000000000001</v>
      </c>
      <c r="K56" s="138">
        <v>0.22800000000000001</v>
      </c>
      <c r="L56" s="136">
        <f t="shared" si="9"/>
        <v>5.0000000000000044E-3</v>
      </c>
      <c r="M56" s="133">
        <f t="shared" si="10"/>
        <v>1.1170808999999999</v>
      </c>
      <c r="N56" s="133">
        <f t="shared" si="11"/>
        <v>1.1170808999999999</v>
      </c>
      <c r="O56" s="43" t="s">
        <v>38</v>
      </c>
      <c r="P56" s="43"/>
      <c r="Q56" s="42">
        <v>0.03</v>
      </c>
      <c r="R56" s="43"/>
      <c r="S56" s="42"/>
    </row>
    <row r="57" spans="1:19">
      <c r="A57" s="120"/>
      <c r="B57" s="120"/>
      <c r="C57" s="120"/>
      <c r="D57" s="123"/>
      <c r="E57" s="128"/>
      <c r="F57" s="128"/>
      <c r="G57" s="124"/>
      <c r="H57" s="132"/>
      <c r="I57" s="133"/>
      <c r="J57" s="138"/>
      <c r="K57" s="138"/>
      <c r="L57" s="136"/>
      <c r="M57" s="133"/>
      <c r="N57" s="133"/>
      <c r="O57" s="43" t="s">
        <v>74</v>
      </c>
      <c r="P57" s="43"/>
      <c r="Q57" s="42">
        <v>0.15</v>
      </c>
      <c r="R57" s="43"/>
      <c r="S57" s="42"/>
    </row>
    <row r="58" spans="1:19">
      <c r="A58" s="120"/>
      <c r="B58" s="120"/>
      <c r="C58" s="120"/>
      <c r="D58" s="123" t="s">
        <v>97</v>
      </c>
      <c r="E58" s="128">
        <v>2</v>
      </c>
      <c r="F58" s="128" t="s">
        <v>36</v>
      </c>
      <c r="G58" s="124" t="s">
        <v>98</v>
      </c>
      <c r="H58" s="133">
        <f>5.5/1.13</f>
        <v>4.8672566371681416</v>
      </c>
      <c r="I58" s="133">
        <v>3.4</v>
      </c>
      <c r="J58" s="136">
        <v>3.5000000000000003E-2</v>
      </c>
      <c r="K58" s="136">
        <v>3.2000000000000001E-2</v>
      </c>
      <c r="L58" s="136">
        <f t="shared" si="9"/>
        <v>3.0000000000000027E-3</v>
      </c>
      <c r="M58" s="133">
        <f t="shared" si="10"/>
        <v>0.16015398230088496</v>
      </c>
      <c r="N58" s="133">
        <f t="shared" si="11"/>
        <v>0.32030796460176991</v>
      </c>
      <c r="O58" s="43" t="s">
        <v>41</v>
      </c>
      <c r="P58" s="43"/>
      <c r="Q58" s="42">
        <v>0.06</v>
      </c>
      <c r="R58" s="43"/>
      <c r="S58" s="42"/>
    </row>
    <row r="59" spans="1:19">
      <c r="A59" s="120"/>
      <c r="B59" s="120"/>
      <c r="C59" s="120"/>
      <c r="D59" s="123"/>
      <c r="E59" s="128"/>
      <c r="F59" s="128"/>
      <c r="G59" s="124"/>
      <c r="H59" s="133"/>
      <c r="I59" s="133"/>
      <c r="J59" s="136"/>
      <c r="K59" s="136"/>
      <c r="L59" s="136"/>
      <c r="M59" s="133"/>
      <c r="N59" s="133"/>
      <c r="O59" s="43" t="s">
        <v>45</v>
      </c>
      <c r="P59" s="43"/>
      <c r="Q59" s="42">
        <v>0.24</v>
      </c>
      <c r="R59" s="43"/>
      <c r="S59" s="42"/>
    </row>
    <row r="60" spans="1:19">
      <c r="A60" s="120"/>
      <c r="B60" s="120"/>
      <c r="C60" s="120"/>
      <c r="D60" s="123" t="s">
        <v>99</v>
      </c>
      <c r="E60" s="128">
        <v>2</v>
      </c>
      <c r="F60" s="128" t="s">
        <v>36</v>
      </c>
      <c r="G60" s="124" t="s">
        <v>100</v>
      </c>
      <c r="H60" s="133">
        <f>5.5/1.13</f>
        <v>4.8672566371681416</v>
      </c>
      <c r="I60" s="133">
        <v>3.4</v>
      </c>
      <c r="J60" s="136">
        <v>0.214</v>
      </c>
      <c r="K60" s="136">
        <v>0.17899999999999999</v>
      </c>
      <c r="L60" s="136">
        <f>J60-K60</f>
        <v>3.5000000000000003E-2</v>
      </c>
      <c r="M60" s="133">
        <f>H60*J60-I60*L60</f>
        <v>0.92259292035398222</v>
      </c>
      <c r="N60" s="133">
        <f>E60*M60</f>
        <v>1.8451858407079644</v>
      </c>
      <c r="O60" s="43" t="s">
        <v>49</v>
      </c>
      <c r="P60" s="43" t="s">
        <v>52</v>
      </c>
      <c r="Q60" s="42">
        <v>0.16</v>
      </c>
      <c r="R60" s="43"/>
      <c r="S60" s="42"/>
    </row>
    <row r="61" spans="1:19">
      <c r="A61" s="120"/>
      <c r="B61" s="120"/>
      <c r="C61" s="120"/>
      <c r="D61" s="123"/>
      <c r="E61" s="128"/>
      <c r="F61" s="128"/>
      <c r="G61" s="124"/>
      <c r="H61" s="133"/>
      <c r="I61" s="133"/>
      <c r="J61" s="136"/>
      <c r="K61" s="136"/>
      <c r="L61" s="136"/>
      <c r="M61" s="133"/>
      <c r="N61" s="133"/>
      <c r="O61" s="43" t="s">
        <v>101</v>
      </c>
      <c r="P61" s="43" t="s">
        <v>34</v>
      </c>
      <c r="Q61" s="42">
        <v>0.06</v>
      </c>
      <c r="R61" s="43"/>
      <c r="S61" s="42"/>
    </row>
    <row r="62" spans="1:19">
      <c r="A62" s="120"/>
      <c r="B62" s="120"/>
      <c r="C62" s="120"/>
      <c r="D62" s="6" t="s">
        <v>102</v>
      </c>
      <c r="E62" s="40">
        <v>4</v>
      </c>
      <c r="F62" s="40"/>
      <c r="G62" s="39"/>
      <c r="H62" s="44">
        <v>9.7299999999999998E-2</v>
      </c>
      <c r="I62" s="44"/>
      <c r="J62" s="46"/>
      <c r="K62" s="46"/>
      <c r="L62" s="46"/>
      <c r="M62" s="44">
        <v>9.7299999999999998E-2</v>
      </c>
      <c r="N62" s="16">
        <f>E62*M62</f>
        <v>0.38919999999999999</v>
      </c>
      <c r="O62" s="43" t="s">
        <v>66</v>
      </c>
      <c r="P62" s="43" t="s">
        <v>52</v>
      </c>
      <c r="Q62" s="42">
        <v>0.16</v>
      </c>
      <c r="R62" s="43"/>
      <c r="S62" s="42"/>
    </row>
    <row r="63" spans="1:19">
      <c r="A63" s="120"/>
      <c r="B63" s="120"/>
      <c r="C63" s="120"/>
      <c r="D63" s="6" t="s">
        <v>83</v>
      </c>
      <c r="E63" s="40">
        <v>1</v>
      </c>
      <c r="F63" s="40" t="s">
        <v>36</v>
      </c>
      <c r="G63" s="39" t="s">
        <v>84</v>
      </c>
      <c r="H63" s="10">
        <f>5.5/1.13</f>
        <v>4.8672566371681416</v>
      </c>
      <c r="I63" s="44">
        <v>3.4</v>
      </c>
      <c r="J63" s="48">
        <v>5.8999999999999997E-2</v>
      </c>
      <c r="K63" s="48">
        <v>5.7500000000000002E-2</v>
      </c>
      <c r="L63" s="46">
        <f t="shared" ref="L63:L68" si="12">J63-K63</f>
        <v>1.4999999999999944E-3</v>
      </c>
      <c r="M63" s="16">
        <f t="shared" ref="M63:M68" si="13">H63*J63-I63*L63</f>
        <v>0.28206814159292037</v>
      </c>
      <c r="N63" s="16">
        <f t="shared" ref="N63:N68" si="14">E63*M63</f>
        <v>0.28206814159292037</v>
      </c>
      <c r="O63" s="43" t="s">
        <v>38</v>
      </c>
      <c r="P63" s="43" t="s">
        <v>85</v>
      </c>
      <c r="Q63" s="42">
        <v>0.03</v>
      </c>
      <c r="R63" s="43"/>
      <c r="S63" s="42"/>
    </row>
    <row r="64" spans="1:19">
      <c r="A64" s="120"/>
      <c r="B64" s="120"/>
      <c r="C64" s="120"/>
      <c r="D64" s="6" t="s">
        <v>86</v>
      </c>
      <c r="E64" s="40">
        <v>2</v>
      </c>
      <c r="F64" s="40" t="s">
        <v>36</v>
      </c>
      <c r="G64" s="39" t="s">
        <v>87</v>
      </c>
      <c r="H64" s="42">
        <v>4.8672566371681398</v>
      </c>
      <c r="I64" s="44">
        <v>3.4</v>
      </c>
      <c r="J64" s="46">
        <v>7.3999999999999996E-2</v>
      </c>
      <c r="K64" s="46">
        <v>7.0000000000000007E-2</v>
      </c>
      <c r="L64" s="46">
        <f t="shared" si="12"/>
        <v>3.9999999999999897E-3</v>
      </c>
      <c r="M64" s="44">
        <f t="shared" si="13"/>
        <v>0.34657699115044238</v>
      </c>
      <c r="N64" s="44">
        <f t="shared" si="14"/>
        <v>0.69315398230088476</v>
      </c>
      <c r="O64" s="43" t="s">
        <v>44</v>
      </c>
      <c r="P64" s="43" t="s">
        <v>34</v>
      </c>
      <c r="Q64" s="42">
        <v>0.06</v>
      </c>
      <c r="R64" s="43"/>
      <c r="S64" s="42"/>
    </row>
    <row r="65" spans="1:19">
      <c r="A65" s="120"/>
      <c r="B65" s="120"/>
      <c r="C65" s="120"/>
      <c r="D65" s="6" t="s">
        <v>103</v>
      </c>
      <c r="E65" s="40">
        <v>4</v>
      </c>
      <c r="F65" s="40"/>
      <c r="G65" s="43"/>
      <c r="H65" s="42">
        <v>0.1137</v>
      </c>
      <c r="I65" s="44"/>
      <c r="J65" s="46"/>
      <c r="K65" s="47"/>
      <c r="L65" s="46">
        <f t="shared" si="12"/>
        <v>0</v>
      </c>
      <c r="M65" s="44">
        <v>0.1137</v>
      </c>
      <c r="N65" s="44">
        <f t="shared" si="14"/>
        <v>0.45479999999999998</v>
      </c>
      <c r="O65" s="43" t="s">
        <v>89</v>
      </c>
      <c r="P65" s="43">
        <v>170</v>
      </c>
      <c r="Q65" s="42">
        <f>0.05*P65</f>
        <v>8.5</v>
      </c>
      <c r="R65" s="43"/>
      <c r="S65" s="42"/>
    </row>
    <row r="66" spans="1:19">
      <c r="A66" s="120"/>
      <c r="B66" s="120"/>
      <c r="C66" s="120"/>
      <c r="D66" s="6" t="s">
        <v>90</v>
      </c>
      <c r="E66" s="40">
        <v>1</v>
      </c>
      <c r="F66" s="40"/>
      <c r="G66" s="43"/>
      <c r="H66" s="42">
        <v>0.32</v>
      </c>
      <c r="I66" s="44"/>
      <c r="J66" s="46"/>
      <c r="K66" s="47"/>
      <c r="L66" s="46">
        <f t="shared" si="12"/>
        <v>0</v>
      </c>
      <c r="M66" s="44">
        <v>0.32</v>
      </c>
      <c r="N66" s="44">
        <f t="shared" si="14"/>
        <v>0.32</v>
      </c>
      <c r="O66" s="21" t="s">
        <v>91</v>
      </c>
      <c r="P66" s="43">
        <v>0.56899999999999995</v>
      </c>
      <c r="Q66" s="42">
        <f>7*P66</f>
        <v>3.9829999999999997</v>
      </c>
      <c r="R66" s="43"/>
      <c r="S66" s="42"/>
    </row>
    <row r="67" spans="1:19">
      <c r="A67" s="120"/>
      <c r="B67" s="120"/>
      <c r="C67" s="120"/>
      <c r="D67" s="43" t="s">
        <v>92</v>
      </c>
      <c r="E67" s="43"/>
      <c r="F67" s="43"/>
      <c r="G67" s="43"/>
      <c r="H67" s="42"/>
      <c r="I67" s="44"/>
      <c r="J67" s="48"/>
      <c r="K67" s="47"/>
      <c r="L67" s="46"/>
      <c r="M67" s="44"/>
      <c r="N67" s="44">
        <f>SUM(N34:N66)</f>
        <v>33.083054084955755</v>
      </c>
      <c r="O67" s="43"/>
      <c r="P67" s="43"/>
      <c r="Q67" s="44">
        <f>SUM(Q34:Q66)</f>
        <v>16.413</v>
      </c>
      <c r="R67" s="43"/>
      <c r="S67" s="42">
        <f>(N67+Q67)*1.12</f>
        <v>55.435580575150453</v>
      </c>
    </row>
    <row r="68" spans="1:19">
      <c r="A68" s="120">
        <v>3</v>
      </c>
      <c r="B68" s="120" t="s">
        <v>104</v>
      </c>
      <c r="C68" s="120" t="s">
        <v>105</v>
      </c>
      <c r="D68" s="123" t="s">
        <v>26</v>
      </c>
      <c r="E68" s="127">
        <v>1</v>
      </c>
      <c r="F68" s="127" t="s">
        <v>27</v>
      </c>
      <c r="G68" s="123" t="s">
        <v>28</v>
      </c>
      <c r="H68" s="131">
        <f>5.6/1.13</f>
        <v>4.9557522123893802</v>
      </c>
      <c r="I68" s="134">
        <v>3.4</v>
      </c>
      <c r="J68" s="135">
        <v>0.379</v>
      </c>
      <c r="K68" s="135">
        <v>0.37</v>
      </c>
      <c r="L68" s="135">
        <f t="shared" si="12"/>
        <v>9.000000000000008E-3</v>
      </c>
      <c r="M68" s="134">
        <f t="shared" si="13"/>
        <v>1.8476300884955752</v>
      </c>
      <c r="N68" s="134">
        <f t="shared" si="14"/>
        <v>1.8476300884955752</v>
      </c>
      <c r="O68" s="43" t="s">
        <v>29</v>
      </c>
      <c r="P68" s="43"/>
      <c r="Q68" s="42">
        <v>0.05</v>
      </c>
      <c r="R68" s="43"/>
      <c r="S68" s="42"/>
    </row>
    <row r="69" spans="1:19">
      <c r="A69" s="120"/>
      <c r="B69" s="120"/>
      <c r="C69" s="120"/>
      <c r="D69" s="123"/>
      <c r="E69" s="127"/>
      <c r="F69" s="127"/>
      <c r="G69" s="123"/>
      <c r="H69" s="131"/>
      <c r="I69" s="134"/>
      <c r="J69" s="135"/>
      <c r="K69" s="135"/>
      <c r="L69" s="135"/>
      <c r="M69" s="134"/>
      <c r="N69" s="134"/>
      <c r="O69" s="43" t="s">
        <v>30</v>
      </c>
      <c r="P69" s="43"/>
      <c r="Q69" s="42">
        <v>0.1</v>
      </c>
      <c r="R69" s="43"/>
      <c r="S69" s="42"/>
    </row>
    <row r="70" spans="1:19">
      <c r="A70" s="120"/>
      <c r="B70" s="120"/>
      <c r="C70" s="120"/>
      <c r="D70" s="123"/>
      <c r="E70" s="127"/>
      <c r="F70" s="127"/>
      <c r="G70" s="123"/>
      <c r="H70" s="131"/>
      <c r="I70" s="134"/>
      <c r="J70" s="135"/>
      <c r="K70" s="135"/>
      <c r="L70" s="135"/>
      <c r="M70" s="134"/>
      <c r="N70" s="134"/>
      <c r="O70" s="43" t="s">
        <v>31</v>
      </c>
      <c r="P70" s="43" t="s">
        <v>32</v>
      </c>
      <c r="Q70" s="42">
        <v>0.08</v>
      </c>
      <c r="R70" s="43"/>
      <c r="S70" s="42"/>
    </row>
    <row r="71" spans="1:19">
      <c r="A71" s="120"/>
      <c r="B71" s="120"/>
      <c r="C71" s="120"/>
      <c r="D71" s="123"/>
      <c r="E71" s="127"/>
      <c r="F71" s="127"/>
      <c r="G71" s="123"/>
      <c r="H71" s="131"/>
      <c r="I71" s="134"/>
      <c r="J71" s="135"/>
      <c r="K71" s="135"/>
      <c r="L71" s="135"/>
      <c r="M71" s="134"/>
      <c r="N71" s="134"/>
      <c r="O71" s="43" t="s">
        <v>33</v>
      </c>
      <c r="P71" s="43" t="s">
        <v>34</v>
      </c>
      <c r="Q71" s="42">
        <v>0.04</v>
      </c>
      <c r="R71" s="43"/>
      <c r="S71" s="42"/>
    </row>
    <row r="72" spans="1:19">
      <c r="A72" s="120"/>
      <c r="B72" s="120"/>
      <c r="C72" s="120"/>
      <c r="D72" s="6" t="s">
        <v>35</v>
      </c>
      <c r="E72" s="8">
        <v>1</v>
      </c>
      <c r="F72" s="8" t="s">
        <v>36</v>
      </c>
      <c r="G72" s="6" t="s">
        <v>37</v>
      </c>
      <c r="H72" s="10">
        <f>5.5/1.13</f>
        <v>4.8672566371681416</v>
      </c>
      <c r="I72" s="16">
        <v>3.4</v>
      </c>
      <c r="J72" s="19">
        <v>5.5E-2</v>
      </c>
      <c r="K72" s="19">
        <v>5.3999999999999999E-2</v>
      </c>
      <c r="L72" s="19">
        <f t="shared" ref="L72:L74" si="15">J72-K72</f>
        <v>1.0000000000000009E-3</v>
      </c>
      <c r="M72" s="16">
        <f t="shared" ref="M72:M74" si="16">H72*J72-I72*L72</f>
        <v>0.2642991150442478</v>
      </c>
      <c r="N72" s="16">
        <f t="shared" ref="N72:N74" si="17">E72*M72</f>
        <v>0.2642991150442478</v>
      </c>
      <c r="O72" s="43" t="s">
        <v>38</v>
      </c>
      <c r="P72" s="43" t="s">
        <v>34</v>
      </c>
      <c r="Q72" s="42">
        <v>0.04</v>
      </c>
      <c r="R72" s="43"/>
      <c r="S72" s="42"/>
    </row>
    <row r="73" spans="1:19">
      <c r="A73" s="120"/>
      <c r="B73" s="120"/>
      <c r="C73" s="120"/>
      <c r="D73" s="6" t="s">
        <v>39</v>
      </c>
      <c r="E73" s="8">
        <v>2</v>
      </c>
      <c r="F73" s="8" t="s">
        <v>36</v>
      </c>
      <c r="G73" s="6" t="s">
        <v>40</v>
      </c>
      <c r="H73" s="10">
        <f>5.5/1.13</f>
        <v>4.8672566371681416</v>
      </c>
      <c r="I73" s="16">
        <v>3.4</v>
      </c>
      <c r="J73" s="19">
        <v>4.8000000000000001E-2</v>
      </c>
      <c r="K73" s="19">
        <v>4.7E-2</v>
      </c>
      <c r="L73" s="19">
        <f t="shared" si="15"/>
        <v>1.0000000000000009E-3</v>
      </c>
      <c r="M73" s="16">
        <f t="shared" si="16"/>
        <v>0.23022831858407078</v>
      </c>
      <c r="N73" s="16">
        <f t="shared" si="17"/>
        <v>0.46045663716814156</v>
      </c>
      <c r="O73" s="43" t="s">
        <v>41</v>
      </c>
      <c r="P73" s="43" t="s">
        <v>34</v>
      </c>
      <c r="Q73" s="42">
        <v>0.08</v>
      </c>
      <c r="R73" s="43"/>
      <c r="S73" s="42"/>
    </row>
    <row r="74" spans="1:19">
      <c r="A74" s="120"/>
      <c r="B74" s="120"/>
      <c r="C74" s="120"/>
      <c r="D74" s="124" t="s">
        <v>42</v>
      </c>
      <c r="E74" s="128">
        <v>2</v>
      </c>
      <c r="F74" s="128" t="s">
        <v>36</v>
      </c>
      <c r="G74" s="124" t="s">
        <v>43</v>
      </c>
      <c r="H74" s="132">
        <v>4.8673000000000002</v>
      </c>
      <c r="I74" s="133">
        <v>3.4</v>
      </c>
      <c r="J74" s="136">
        <v>0.124</v>
      </c>
      <c r="K74" s="136">
        <v>0.124</v>
      </c>
      <c r="L74" s="136">
        <f t="shared" si="15"/>
        <v>0</v>
      </c>
      <c r="M74" s="133">
        <f t="shared" si="16"/>
        <v>0.6035452</v>
      </c>
      <c r="N74" s="133">
        <f t="shared" si="17"/>
        <v>1.2070904</v>
      </c>
      <c r="O74" s="43" t="s">
        <v>44</v>
      </c>
      <c r="P74" s="43" t="s">
        <v>34</v>
      </c>
      <c r="Q74" s="42">
        <v>0.08</v>
      </c>
      <c r="R74" s="43"/>
      <c r="S74" s="42"/>
    </row>
    <row r="75" spans="1:19">
      <c r="A75" s="120"/>
      <c r="B75" s="120"/>
      <c r="C75" s="120"/>
      <c r="D75" s="124"/>
      <c r="E75" s="128"/>
      <c r="F75" s="128"/>
      <c r="G75" s="124"/>
      <c r="H75" s="132"/>
      <c r="I75" s="133"/>
      <c r="J75" s="136"/>
      <c r="K75" s="136"/>
      <c r="L75" s="136"/>
      <c r="M75" s="133"/>
      <c r="N75" s="133"/>
      <c r="O75" s="43" t="s">
        <v>45</v>
      </c>
      <c r="P75" s="43"/>
      <c r="Q75" s="42">
        <v>0.24</v>
      </c>
      <c r="R75" s="43"/>
      <c r="S75" s="42"/>
    </row>
    <row r="76" spans="1:19">
      <c r="A76" s="120"/>
      <c r="B76" s="120"/>
      <c r="C76" s="120"/>
      <c r="D76" s="124" t="s">
        <v>46</v>
      </c>
      <c r="E76" s="128">
        <v>2</v>
      </c>
      <c r="F76" s="128" t="s">
        <v>47</v>
      </c>
      <c r="G76" s="124" t="s">
        <v>48</v>
      </c>
      <c r="H76" s="132">
        <v>5.83</v>
      </c>
      <c r="I76" s="133">
        <v>3.4</v>
      </c>
      <c r="J76" s="136">
        <v>0.75</v>
      </c>
      <c r="K76" s="136">
        <v>0.51600000000000001</v>
      </c>
      <c r="L76" s="136">
        <f t="shared" ref="L76:L80" si="18">J76-K76</f>
        <v>0.23399999999999999</v>
      </c>
      <c r="M76" s="133">
        <f t="shared" ref="M76:M80" si="19">H76*J76-I76*L76</f>
        <v>3.5769000000000006</v>
      </c>
      <c r="N76" s="133">
        <f t="shared" ref="N76:N80" si="20">E76*M76</f>
        <v>7.1538000000000013</v>
      </c>
      <c r="O76" s="43" t="s">
        <v>49</v>
      </c>
      <c r="P76" s="43" t="s">
        <v>50</v>
      </c>
      <c r="Q76" s="42">
        <v>0.4</v>
      </c>
      <c r="R76" s="43"/>
      <c r="S76" s="42"/>
    </row>
    <row r="77" spans="1:19">
      <c r="A77" s="120"/>
      <c r="B77" s="120"/>
      <c r="C77" s="120"/>
      <c r="D77" s="124"/>
      <c r="E77" s="128"/>
      <c r="F77" s="128"/>
      <c r="G77" s="124"/>
      <c r="H77" s="132"/>
      <c r="I77" s="133"/>
      <c r="J77" s="136"/>
      <c r="K77" s="136"/>
      <c r="L77" s="136"/>
      <c r="M77" s="133"/>
      <c r="N77" s="133"/>
      <c r="O77" s="43" t="s">
        <v>51</v>
      </c>
      <c r="P77" s="43" t="s">
        <v>52</v>
      </c>
      <c r="Q77" s="42">
        <v>0.8</v>
      </c>
      <c r="R77" s="43"/>
      <c r="S77" s="42"/>
    </row>
    <row r="78" spans="1:19">
      <c r="A78" s="120"/>
      <c r="B78" s="120"/>
      <c r="C78" s="120"/>
      <c r="D78" s="124" t="s">
        <v>53</v>
      </c>
      <c r="E78" s="128">
        <v>1</v>
      </c>
      <c r="F78" s="128" t="s">
        <v>27</v>
      </c>
      <c r="G78" s="124" t="s">
        <v>54</v>
      </c>
      <c r="H78" s="132">
        <f>5.6/1.13</f>
        <v>4.9557522123893802</v>
      </c>
      <c r="I78" s="133">
        <v>3.4</v>
      </c>
      <c r="J78" s="136">
        <v>1.8009999999999999</v>
      </c>
      <c r="K78" s="136">
        <v>1.79</v>
      </c>
      <c r="L78" s="136">
        <f t="shared" si="18"/>
        <v>1.0999999999999899E-2</v>
      </c>
      <c r="M78" s="133">
        <f t="shared" si="19"/>
        <v>8.8879097345132738</v>
      </c>
      <c r="N78" s="133">
        <f t="shared" si="20"/>
        <v>8.8879097345132738</v>
      </c>
      <c r="O78" s="43" t="s">
        <v>55</v>
      </c>
      <c r="P78" s="43"/>
      <c r="Q78" s="42">
        <v>0.05</v>
      </c>
      <c r="R78" s="43"/>
      <c r="S78" s="42"/>
    </row>
    <row r="79" spans="1:19">
      <c r="A79" s="120"/>
      <c r="B79" s="120"/>
      <c r="C79" s="120"/>
      <c r="D79" s="124"/>
      <c r="E79" s="128"/>
      <c r="F79" s="128"/>
      <c r="G79" s="124"/>
      <c r="H79" s="132"/>
      <c r="I79" s="133"/>
      <c r="J79" s="136"/>
      <c r="K79" s="136"/>
      <c r="L79" s="136"/>
      <c r="M79" s="133"/>
      <c r="N79" s="133"/>
      <c r="O79" s="43" t="s">
        <v>56</v>
      </c>
      <c r="P79" s="43"/>
      <c r="Q79" s="42">
        <v>0.2</v>
      </c>
      <c r="R79" s="43"/>
      <c r="S79" s="42"/>
    </row>
    <row r="80" spans="1:19">
      <c r="A80" s="120"/>
      <c r="B80" s="120"/>
      <c r="C80" s="120"/>
      <c r="D80" s="124" t="s">
        <v>57</v>
      </c>
      <c r="E80" s="128">
        <v>2</v>
      </c>
      <c r="F80" s="128" t="s">
        <v>27</v>
      </c>
      <c r="G80" s="124" t="s">
        <v>58</v>
      </c>
      <c r="H80" s="132">
        <f>5.6/1.13</f>
        <v>4.9557522123893802</v>
      </c>
      <c r="I80" s="133">
        <v>3.4</v>
      </c>
      <c r="J80" s="136">
        <v>0.42499999999999999</v>
      </c>
      <c r="K80" s="136">
        <v>0.41299999999999998</v>
      </c>
      <c r="L80" s="136">
        <f t="shared" si="18"/>
        <v>1.2000000000000011E-2</v>
      </c>
      <c r="M80" s="133">
        <f t="shared" si="19"/>
        <v>2.0653946902654865</v>
      </c>
      <c r="N80" s="133">
        <f t="shared" si="20"/>
        <v>4.130789380530973</v>
      </c>
      <c r="O80" s="43" t="s">
        <v>59</v>
      </c>
      <c r="P80" s="43"/>
      <c r="Q80" s="42">
        <v>0.1</v>
      </c>
      <c r="R80" s="43"/>
      <c r="S80" s="42"/>
    </row>
    <row r="81" spans="1:19">
      <c r="A81" s="120"/>
      <c r="B81" s="120"/>
      <c r="C81" s="120"/>
      <c r="D81" s="124"/>
      <c r="E81" s="128"/>
      <c r="F81" s="128"/>
      <c r="G81" s="124"/>
      <c r="H81" s="132"/>
      <c r="I81" s="133"/>
      <c r="J81" s="136"/>
      <c r="K81" s="136"/>
      <c r="L81" s="136"/>
      <c r="M81" s="133"/>
      <c r="N81" s="133"/>
      <c r="O81" s="43" t="s">
        <v>60</v>
      </c>
      <c r="P81" s="43"/>
      <c r="Q81" s="42">
        <v>0.16</v>
      </c>
      <c r="R81" s="43"/>
      <c r="S81" s="42"/>
    </row>
    <row r="82" spans="1:19">
      <c r="A82" s="120"/>
      <c r="B82" s="120"/>
      <c r="C82" s="120"/>
      <c r="D82" s="124" t="s">
        <v>61</v>
      </c>
      <c r="E82" s="128"/>
      <c r="F82" s="128" t="s">
        <v>62</v>
      </c>
      <c r="G82" s="124" t="s">
        <v>63</v>
      </c>
      <c r="H82" s="132">
        <v>5.18</v>
      </c>
      <c r="I82" s="133">
        <v>3.4</v>
      </c>
      <c r="J82" s="136">
        <v>0.75900000000000001</v>
      </c>
      <c r="K82" s="136">
        <v>0.42399999999999999</v>
      </c>
      <c r="L82" s="136">
        <f t="shared" ref="L82:L86" si="21">J82-K82</f>
        <v>0.33500000000000002</v>
      </c>
      <c r="M82" s="133">
        <f t="shared" ref="M82:M86" si="22">H82*J82-I82*L82</f>
        <v>2.7926199999999994</v>
      </c>
      <c r="N82" s="133">
        <f t="shared" ref="N82:N86" si="23">E82*M82</f>
        <v>0</v>
      </c>
      <c r="O82" s="43" t="s">
        <v>106</v>
      </c>
      <c r="P82" s="43"/>
      <c r="Q82" s="42">
        <v>0.2</v>
      </c>
      <c r="R82" s="43"/>
      <c r="S82" s="42"/>
    </row>
    <row r="83" spans="1:19">
      <c r="A83" s="120"/>
      <c r="B83" s="120"/>
      <c r="C83" s="120"/>
      <c r="D83" s="124"/>
      <c r="E83" s="128"/>
      <c r="F83" s="128"/>
      <c r="G83" s="124"/>
      <c r="H83" s="132"/>
      <c r="I83" s="133"/>
      <c r="J83" s="136"/>
      <c r="K83" s="136"/>
      <c r="L83" s="136"/>
      <c r="M83" s="133"/>
      <c r="N83" s="133"/>
      <c r="O83" s="43"/>
      <c r="P83" s="43"/>
      <c r="Q83" s="42"/>
      <c r="R83" s="43"/>
      <c r="S83" s="42"/>
    </row>
    <row r="84" spans="1:19">
      <c r="A84" s="120"/>
      <c r="B84" s="120"/>
      <c r="C84" s="120"/>
      <c r="D84" s="124" t="s">
        <v>67</v>
      </c>
      <c r="E84" s="128">
        <v>3</v>
      </c>
      <c r="F84" s="128" t="s">
        <v>36</v>
      </c>
      <c r="G84" s="124" t="s">
        <v>68</v>
      </c>
      <c r="H84" s="132">
        <v>4.8673000000000002</v>
      </c>
      <c r="I84" s="133">
        <v>3.4</v>
      </c>
      <c r="J84" s="136">
        <v>6.9000000000000006E-2</v>
      </c>
      <c r="K84" s="136">
        <v>6.6000000000000003E-2</v>
      </c>
      <c r="L84" s="136">
        <f t="shared" si="21"/>
        <v>3.0000000000000027E-3</v>
      </c>
      <c r="M84" s="133">
        <f t="shared" si="22"/>
        <v>0.32564370000000004</v>
      </c>
      <c r="N84" s="133">
        <f t="shared" si="23"/>
        <v>0.97693110000000005</v>
      </c>
      <c r="O84" s="43" t="s">
        <v>69</v>
      </c>
      <c r="P84" s="43" t="s">
        <v>34</v>
      </c>
      <c r="Q84" s="42">
        <v>0.12</v>
      </c>
      <c r="R84" s="43"/>
      <c r="S84" s="42"/>
    </row>
    <row r="85" spans="1:19">
      <c r="A85" s="120"/>
      <c r="B85" s="120"/>
      <c r="C85" s="120"/>
      <c r="D85" s="124"/>
      <c r="E85" s="128"/>
      <c r="F85" s="128"/>
      <c r="G85" s="124"/>
      <c r="H85" s="132"/>
      <c r="I85" s="133"/>
      <c r="J85" s="136"/>
      <c r="K85" s="136"/>
      <c r="L85" s="136"/>
      <c r="M85" s="133"/>
      <c r="N85" s="133"/>
      <c r="O85" s="43" t="s">
        <v>70</v>
      </c>
      <c r="P85" s="43" t="s">
        <v>71</v>
      </c>
      <c r="Q85" s="42">
        <v>0.15</v>
      </c>
      <c r="R85" s="43"/>
      <c r="S85" s="42"/>
    </row>
    <row r="86" spans="1:19">
      <c r="A86" s="120"/>
      <c r="B86" s="120"/>
      <c r="C86" s="120"/>
      <c r="D86" s="124" t="s">
        <v>72</v>
      </c>
      <c r="E86" s="128">
        <v>1</v>
      </c>
      <c r="F86" s="128" t="s">
        <v>36</v>
      </c>
      <c r="G86" s="124" t="s">
        <v>73</v>
      </c>
      <c r="H86" s="132">
        <v>4.8673000000000002</v>
      </c>
      <c r="I86" s="133">
        <v>3.4</v>
      </c>
      <c r="J86" s="136">
        <v>0.1</v>
      </c>
      <c r="K86" s="136">
        <v>9.0999999999999998E-2</v>
      </c>
      <c r="L86" s="136">
        <f t="shared" si="21"/>
        <v>9.000000000000008E-3</v>
      </c>
      <c r="M86" s="133">
        <f t="shared" si="22"/>
        <v>0.45613000000000004</v>
      </c>
      <c r="N86" s="133">
        <f t="shared" si="23"/>
        <v>0.45613000000000004</v>
      </c>
      <c r="O86" s="43" t="s">
        <v>38</v>
      </c>
      <c r="P86" s="43"/>
      <c r="Q86" s="42">
        <v>0.03</v>
      </c>
      <c r="R86" s="43"/>
      <c r="S86" s="42"/>
    </row>
    <row r="87" spans="1:19">
      <c r="A87" s="120"/>
      <c r="B87" s="120"/>
      <c r="C87" s="120"/>
      <c r="D87" s="124"/>
      <c r="E87" s="128"/>
      <c r="F87" s="128"/>
      <c r="G87" s="124"/>
      <c r="H87" s="132"/>
      <c r="I87" s="133"/>
      <c r="J87" s="136"/>
      <c r="K87" s="136"/>
      <c r="L87" s="136"/>
      <c r="M87" s="133"/>
      <c r="N87" s="133"/>
      <c r="O87" s="43" t="s">
        <v>74</v>
      </c>
      <c r="P87" s="43"/>
      <c r="Q87" s="42">
        <v>0.15</v>
      </c>
      <c r="R87" s="43"/>
      <c r="S87" s="42"/>
    </row>
    <row r="88" spans="1:19">
      <c r="A88" s="120"/>
      <c r="B88" s="120"/>
      <c r="C88" s="120"/>
      <c r="D88" s="124" t="s">
        <v>75</v>
      </c>
      <c r="E88" s="128">
        <v>1</v>
      </c>
      <c r="F88" s="128" t="s">
        <v>36</v>
      </c>
      <c r="G88" s="124" t="s">
        <v>76</v>
      </c>
      <c r="H88" s="132">
        <v>4.8673000000000002</v>
      </c>
      <c r="I88" s="133">
        <v>3.4</v>
      </c>
      <c r="J88" s="136">
        <v>7.1999999999999995E-2</v>
      </c>
      <c r="K88" s="136">
        <v>7.0999999999999994E-2</v>
      </c>
      <c r="L88" s="136">
        <f t="shared" ref="L88:L96" si="24">J88-K88</f>
        <v>1.0000000000000009E-3</v>
      </c>
      <c r="M88" s="133">
        <f t="shared" ref="M88:M94" si="25">H88*J88-I88*L88</f>
        <v>0.34704559999999995</v>
      </c>
      <c r="N88" s="133">
        <f t="shared" ref="N88:N96" si="26">E88*M88</f>
        <v>0.34704559999999995</v>
      </c>
      <c r="O88" s="43" t="s">
        <v>38</v>
      </c>
      <c r="P88" s="43"/>
      <c r="Q88" s="42">
        <v>0.03</v>
      </c>
      <c r="R88" s="43"/>
      <c r="S88" s="42"/>
    </row>
    <row r="89" spans="1:19">
      <c r="A89" s="120"/>
      <c r="B89" s="120"/>
      <c r="C89" s="120"/>
      <c r="D89" s="124"/>
      <c r="E89" s="128"/>
      <c r="F89" s="128"/>
      <c r="G89" s="124"/>
      <c r="H89" s="132"/>
      <c r="I89" s="133"/>
      <c r="J89" s="136"/>
      <c r="K89" s="136"/>
      <c r="L89" s="136"/>
      <c r="M89" s="133"/>
      <c r="N89" s="133"/>
      <c r="O89" s="43" t="s">
        <v>56</v>
      </c>
      <c r="P89" s="43"/>
      <c r="Q89" s="42">
        <v>0.12</v>
      </c>
      <c r="R89" s="43"/>
      <c r="S89" s="42"/>
    </row>
    <row r="90" spans="1:19">
      <c r="A90" s="120"/>
      <c r="B90" s="120"/>
      <c r="C90" s="120"/>
      <c r="D90" s="124" t="s">
        <v>77</v>
      </c>
      <c r="E90" s="128"/>
      <c r="F90" s="128" t="s">
        <v>36</v>
      </c>
      <c r="G90" s="124" t="s">
        <v>78</v>
      </c>
      <c r="H90" s="132">
        <v>4.8673000000000002</v>
      </c>
      <c r="I90" s="133">
        <v>3.4</v>
      </c>
      <c r="J90" s="136">
        <v>1.9E-2</v>
      </c>
      <c r="K90" s="136">
        <v>1.2999999999999999E-2</v>
      </c>
      <c r="L90" s="136">
        <f t="shared" si="24"/>
        <v>6.0000000000000001E-3</v>
      </c>
      <c r="M90" s="133">
        <f t="shared" si="25"/>
        <v>7.2078699999999996E-2</v>
      </c>
      <c r="N90" s="133">
        <f t="shared" si="26"/>
        <v>0</v>
      </c>
      <c r="O90" s="43" t="s">
        <v>79</v>
      </c>
      <c r="P90" s="43" t="s">
        <v>34</v>
      </c>
      <c r="Q90" s="42"/>
      <c r="R90" s="43"/>
      <c r="S90" s="42"/>
    </row>
    <row r="91" spans="1:19">
      <c r="A91" s="120"/>
      <c r="B91" s="120"/>
      <c r="C91" s="120"/>
      <c r="D91" s="124"/>
      <c r="E91" s="128"/>
      <c r="F91" s="128"/>
      <c r="G91" s="124"/>
      <c r="H91" s="132"/>
      <c r="I91" s="133"/>
      <c r="J91" s="136"/>
      <c r="K91" s="136"/>
      <c r="L91" s="136"/>
      <c r="M91" s="133"/>
      <c r="N91" s="133"/>
      <c r="O91" s="43" t="s">
        <v>80</v>
      </c>
      <c r="P91" s="43" t="s">
        <v>34</v>
      </c>
      <c r="Q91" s="42"/>
      <c r="R91" s="43"/>
      <c r="S91" s="42"/>
    </row>
    <row r="92" spans="1:19">
      <c r="A92" s="120"/>
      <c r="B92" s="120"/>
      <c r="C92" s="120"/>
      <c r="D92" s="39" t="s">
        <v>81</v>
      </c>
      <c r="E92" s="40">
        <v>1</v>
      </c>
      <c r="F92" s="40" t="s">
        <v>36</v>
      </c>
      <c r="G92" s="39" t="s">
        <v>82</v>
      </c>
      <c r="H92" s="41">
        <v>4.8673000000000002</v>
      </c>
      <c r="I92" s="44">
        <v>3.4</v>
      </c>
      <c r="J92" s="46">
        <v>0.23300000000000001</v>
      </c>
      <c r="K92" s="46">
        <v>0.22800000000000001</v>
      </c>
      <c r="L92" s="46">
        <f t="shared" si="24"/>
        <v>5.0000000000000044E-3</v>
      </c>
      <c r="M92" s="44">
        <f t="shared" si="25"/>
        <v>1.1170808999999999</v>
      </c>
      <c r="N92" s="44">
        <f t="shared" si="26"/>
        <v>1.1170808999999999</v>
      </c>
      <c r="O92" s="43" t="s">
        <v>38</v>
      </c>
      <c r="P92" s="43"/>
      <c r="Q92" s="42">
        <v>0.03</v>
      </c>
      <c r="R92" s="43"/>
      <c r="S92" s="42"/>
    </row>
    <row r="93" spans="1:19">
      <c r="A93" s="120"/>
      <c r="B93" s="120"/>
      <c r="C93" s="120"/>
      <c r="D93" s="39" t="s">
        <v>83</v>
      </c>
      <c r="E93" s="40">
        <v>1</v>
      </c>
      <c r="F93" s="40" t="s">
        <v>36</v>
      </c>
      <c r="G93" s="39" t="s">
        <v>84</v>
      </c>
      <c r="H93" s="10">
        <f>5.5/1.13</f>
        <v>4.8672566371681416</v>
      </c>
      <c r="I93" s="44">
        <v>3.4</v>
      </c>
      <c r="J93" s="46">
        <v>5.8999999999999997E-2</v>
      </c>
      <c r="K93" s="46">
        <v>5.7500000000000002E-2</v>
      </c>
      <c r="L93" s="46">
        <f t="shared" si="24"/>
        <v>1.4999999999999944E-3</v>
      </c>
      <c r="M93" s="16">
        <f t="shared" si="25"/>
        <v>0.28206814159292037</v>
      </c>
      <c r="N93" s="16">
        <f t="shared" si="26"/>
        <v>0.28206814159292037</v>
      </c>
      <c r="O93" s="43" t="s">
        <v>38</v>
      </c>
      <c r="P93" s="43" t="s">
        <v>85</v>
      </c>
      <c r="Q93" s="42">
        <v>0.03</v>
      </c>
      <c r="R93" s="43"/>
      <c r="S93" s="42"/>
    </row>
    <row r="94" spans="1:19">
      <c r="A94" s="120"/>
      <c r="B94" s="120"/>
      <c r="C94" s="120"/>
      <c r="D94" s="39" t="s">
        <v>86</v>
      </c>
      <c r="E94" s="40">
        <v>2</v>
      </c>
      <c r="F94" s="40" t="s">
        <v>36</v>
      </c>
      <c r="G94" s="39" t="s">
        <v>87</v>
      </c>
      <c r="H94" s="42">
        <v>4.8672566371681398</v>
      </c>
      <c r="I94" s="44">
        <v>3.4</v>
      </c>
      <c r="J94" s="46">
        <v>7.3999999999999996E-2</v>
      </c>
      <c r="K94" s="46">
        <v>7.0000000000000007E-2</v>
      </c>
      <c r="L94" s="46">
        <f t="shared" si="24"/>
        <v>3.9999999999999897E-3</v>
      </c>
      <c r="M94" s="44">
        <f t="shared" si="25"/>
        <v>0.34657699115044238</v>
      </c>
      <c r="N94" s="44">
        <f t="shared" si="26"/>
        <v>0.69315398230088476</v>
      </c>
      <c r="O94" s="43" t="s">
        <v>44</v>
      </c>
      <c r="P94" s="43" t="s">
        <v>34</v>
      </c>
      <c r="Q94" s="42">
        <v>0.06</v>
      </c>
      <c r="R94" s="43"/>
      <c r="S94" s="42"/>
    </row>
    <row r="95" spans="1:19">
      <c r="A95" s="120"/>
      <c r="B95" s="120"/>
      <c r="C95" s="120"/>
      <c r="D95" s="39" t="s">
        <v>88</v>
      </c>
      <c r="E95" s="40">
        <v>4</v>
      </c>
      <c r="F95" s="40"/>
      <c r="G95" s="39"/>
      <c r="H95" s="42">
        <v>0.1137</v>
      </c>
      <c r="I95" s="44"/>
      <c r="J95" s="46"/>
      <c r="K95" s="47"/>
      <c r="L95" s="46">
        <f t="shared" si="24"/>
        <v>0</v>
      </c>
      <c r="M95" s="44">
        <v>0.1137</v>
      </c>
      <c r="N95" s="44">
        <f t="shared" si="26"/>
        <v>0.45479999999999998</v>
      </c>
      <c r="O95" s="43" t="s">
        <v>89</v>
      </c>
      <c r="P95" s="43">
        <v>123</v>
      </c>
      <c r="Q95" s="42">
        <f>0.05*P95</f>
        <v>6.15</v>
      </c>
      <c r="R95" s="43"/>
      <c r="S95" s="42"/>
    </row>
    <row r="96" spans="1:19">
      <c r="A96" s="120"/>
      <c r="B96" s="120"/>
      <c r="C96" s="120"/>
      <c r="D96" s="39" t="s">
        <v>90</v>
      </c>
      <c r="E96" s="40">
        <v>1</v>
      </c>
      <c r="F96" s="40"/>
      <c r="G96" s="39"/>
      <c r="H96" s="42">
        <v>0.32</v>
      </c>
      <c r="I96" s="44"/>
      <c r="J96" s="46"/>
      <c r="K96" s="47"/>
      <c r="L96" s="46">
        <f t="shared" si="24"/>
        <v>0</v>
      </c>
      <c r="M96" s="44">
        <v>0.32</v>
      </c>
      <c r="N96" s="44">
        <f t="shared" si="26"/>
        <v>0.32</v>
      </c>
      <c r="O96" s="53" t="s">
        <v>91</v>
      </c>
      <c r="P96" s="43">
        <v>0.39600000000000002</v>
      </c>
      <c r="Q96" s="42">
        <f>7*P96</f>
        <v>2.7720000000000002</v>
      </c>
      <c r="R96" s="43"/>
      <c r="S96" s="42"/>
    </row>
    <row r="97" spans="1:19">
      <c r="A97" s="120"/>
      <c r="B97" s="120"/>
      <c r="C97" s="120"/>
      <c r="D97" s="43" t="s">
        <v>92</v>
      </c>
      <c r="E97" s="43"/>
      <c r="F97" s="43"/>
      <c r="G97" s="39"/>
      <c r="H97" s="42"/>
      <c r="I97" s="44"/>
      <c r="J97" s="48"/>
      <c r="K97" s="47"/>
      <c r="L97" s="46"/>
      <c r="M97" s="44"/>
      <c r="N97" s="44">
        <f>SUM(N68:N96)</f>
        <v>28.599185079646023</v>
      </c>
      <c r="O97" s="43"/>
      <c r="P97" s="43"/>
      <c r="Q97" s="44">
        <f>SUM(Q68:Q96)</f>
        <v>12.262</v>
      </c>
      <c r="R97" s="43"/>
      <c r="S97" s="42">
        <f>(N97+Q97)*1.12</f>
        <v>45.764527289203549</v>
      </c>
    </row>
    <row r="98" spans="1:19">
      <c r="A98" s="120">
        <v>4</v>
      </c>
      <c r="B98" s="120" t="s">
        <v>107</v>
      </c>
      <c r="C98" s="120" t="s">
        <v>108</v>
      </c>
      <c r="D98" s="123" t="s">
        <v>26</v>
      </c>
      <c r="E98" s="127">
        <v>1</v>
      </c>
      <c r="F98" s="127" t="s">
        <v>27</v>
      </c>
      <c r="G98" s="123" t="s">
        <v>28</v>
      </c>
      <c r="H98" s="131">
        <f>5.6/1.13</f>
        <v>4.9557522123893802</v>
      </c>
      <c r="I98" s="134">
        <v>3.4</v>
      </c>
      <c r="J98" s="137">
        <v>0.379</v>
      </c>
      <c r="K98" s="137">
        <v>0.37</v>
      </c>
      <c r="L98" s="135">
        <f t="shared" ref="L98:L103" si="27">J98-K98</f>
        <v>9.000000000000008E-3</v>
      </c>
      <c r="M98" s="134">
        <f t="shared" ref="M98:M103" si="28">H98*J98-I98*L98</f>
        <v>1.8476300884955752</v>
      </c>
      <c r="N98" s="134">
        <f t="shared" ref="N98:N103" si="29">E98*M98</f>
        <v>1.8476300884955752</v>
      </c>
      <c r="O98" s="43" t="s">
        <v>29</v>
      </c>
      <c r="P98" s="43"/>
      <c r="Q98" s="42">
        <v>0.05</v>
      </c>
      <c r="R98" s="43"/>
      <c r="S98" s="42"/>
    </row>
    <row r="99" spans="1:19">
      <c r="A99" s="120"/>
      <c r="B99" s="120"/>
      <c r="C99" s="120"/>
      <c r="D99" s="123"/>
      <c r="E99" s="127"/>
      <c r="F99" s="127"/>
      <c r="G99" s="123"/>
      <c r="H99" s="131"/>
      <c r="I99" s="134"/>
      <c r="J99" s="137"/>
      <c r="K99" s="137"/>
      <c r="L99" s="135"/>
      <c r="M99" s="134"/>
      <c r="N99" s="134"/>
      <c r="O99" s="43" t="s">
        <v>30</v>
      </c>
      <c r="P99" s="43"/>
      <c r="Q99" s="42">
        <v>0.1</v>
      </c>
      <c r="R99" s="43"/>
      <c r="S99" s="42"/>
    </row>
    <row r="100" spans="1:19">
      <c r="A100" s="120"/>
      <c r="B100" s="120"/>
      <c r="C100" s="120"/>
      <c r="D100" s="123"/>
      <c r="E100" s="127"/>
      <c r="F100" s="127"/>
      <c r="G100" s="123"/>
      <c r="H100" s="131"/>
      <c r="I100" s="134"/>
      <c r="J100" s="137"/>
      <c r="K100" s="137"/>
      <c r="L100" s="135"/>
      <c r="M100" s="134"/>
      <c r="N100" s="134"/>
      <c r="O100" s="43" t="s">
        <v>31</v>
      </c>
      <c r="P100" s="43" t="s">
        <v>32</v>
      </c>
      <c r="Q100" s="42">
        <v>0.08</v>
      </c>
      <c r="R100" s="43"/>
      <c r="S100" s="42"/>
    </row>
    <row r="101" spans="1:19">
      <c r="A101" s="120"/>
      <c r="B101" s="120"/>
      <c r="C101" s="120"/>
      <c r="D101" s="123"/>
      <c r="E101" s="127"/>
      <c r="F101" s="127"/>
      <c r="G101" s="123"/>
      <c r="H101" s="131"/>
      <c r="I101" s="134"/>
      <c r="J101" s="137"/>
      <c r="K101" s="137"/>
      <c r="L101" s="135"/>
      <c r="M101" s="134"/>
      <c r="N101" s="134"/>
      <c r="O101" s="43" t="s">
        <v>33</v>
      </c>
      <c r="P101" s="43" t="s">
        <v>34</v>
      </c>
      <c r="Q101" s="42">
        <v>0.04</v>
      </c>
      <c r="R101" s="43"/>
      <c r="S101" s="42"/>
    </row>
    <row r="102" spans="1:19">
      <c r="A102" s="120"/>
      <c r="B102" s="120"/>
      <c r="C102" s="120"/>
      <c r="D102" s="6" t="s">
        <v>35</v>
      </c>
      <c r="E102" s="8">
        <v>1</v>
      </c>
      <c r="F102" s="8" t="s">
        <v>36</v>
      </c>
      <c r="G102" s="15" t="s">
        <v>37</v>
      </c>
      <c r="H102" s="10">
        <f>5.5/1.13</f>
        <v>4.8672566371681416</v>
      </c>
      <c r="I102" s="16">
        <v>3.4</v>
      </c>
      <c r="J102" s="19">
        <v>5.5E-2</v>
      </c>
      <c r="K102" s="20">
        <v>5.3999999999999999E-2</v>
      </c>
      <c r="L102" s="19">
        <f t="shared" si="27"/>
        <v>1.0000000000000009E-3</v>
      </c>
      <c r="M102" s="16">
        <f t="shared" si="28"/>
        <v>0.2642991150442478</v>
      </c>
      <c r="N102" s="16">
        <f t="shared" si="29"/>
        <v>0.2642991150442478</v>
      </c>
      <c r="O102" s="43" t="s">
        <v>38</v>
      </c>
      <c r="P102" s="43" t="s">
        <v>34</v>
      </c>
      <c r="Q102" s="42">
        <v>0.04</v>
      </c>
      <c r="R102" s="43"/>
      <c r="S102" s="42"/>
    </row>
    <row r="103" spans="1:19">
      <c r="A103" s="120"/>
      <c r="B103" s="120"/>
      <c r="C103" s="120"/>
      <c r="D103" s="6" t="s">
        <v>39</v>
      </c>
      <c r="E103" s="8">
        <v>2</v>
      </c>
      <c r="F103" s="8" t="s">
        <v>36</v>
      </c>
      <c r="G103" s="15" t="s">
        <v>40</v>
      </c>
      <c r="H103" s="10">
        <f>5.5/1.13</f>
        <v>4.8672566371681416</v>
      </c>
      <c r="I103" s="16">
        <v>3.4</v>
      </c>
      <c r="J103" s="19">
        <v>4.8000000000000001E-2</v>
      </c>
      <c r="K103" s="20">
        <v>4.7E-2</v>
      </c>
      <c r="L103" s="19">
        <f t="shared" si="27"/>
        <v>1.0000000000000009E-3</v>
      </c>
      <c r="M103" s="16">
        <f t="shared" si="28"/>
        <v>0.23022831858407078</v>
      </c>
      <c r="N103" s="16">
        <f t="shared" si="29"/>
        <v>0.46045663716814156</v>
      </c>
      <c r="O103" s="43" t="s">
        <v>41</v>
      </c>
      <c r="P103" s="43" t="s">
        <v>34</v>
      </c>
      <c r="Q103" s="42">
        <v>0.08</v>
      </c>
      <c r="R103" s="43"/>
      <c r="S103" s="42"/>
    </row>
    <row r="104" spans="1:19">
      <c r="A104" s="120"/>
      <c r="B104" s="120"/>
      <c r="C104" s="120"/>
      <c r="D104" s="123" t="s">
        <v>42</v>
      </c>
      <c r="E104" s="128">
        <v>2</v>
      </c>
      <c r="F104" s="128" t="s">
        <v>36</v>
      </c>
      <c r="G104" s="124" t="s">
        <v>43</v>
      </c>
      <c r="H104" s="132"/>
      <c r="I104" s="133"/>
      <c r="J104" s="138"/>
      <c r="K104" s="138"/>
      <c r="L104" s="136"/>
      <c r="M104" s="133"/>
      <c r="N104" s="133"/>
      <c r="O104" s="43" t="s">
        <v>44</v>
      </c>
      <c r="P104" s="43" t="s">
        <v>34</v>
      </c>
      <c r="Q104" s="42"/>
      <c r="R104" s="43"/>
      <c r="S104" s="42"/>
    </row>
    <row r="105" spans="1:19">
      <c r="A105" s="120"/>
      <c r="B105" s="120"/>
      <c r="C105" s="120"/>
      <c r="D105" s="123"/>
      <c r="E105" s="128"/>
      <c r="F105" s="128"/>
      <c r="G105" s="124"/>
      <c r="H105" s="132"/>
      <c r="I105" s="133"/>
      <c r="J105" s="138"/>
      <c r="K105" s="138"/>
      <c r="L105" s="136"/>
      <c r="M105" s="133"/>
      <c r="N105" s="133"/>
      <c r="O105" s="43" t="s">
        <v>45</v>
      </c>
      <c r="P105" s="43"/>
      <c r="Q105" s="42"/>
      <c r="R105" s="43"/>
      <c r="S105" s="42"/>
    </row>
    <row r="106" spans="1:19">
      <c r="A106" s="120"/>
      <c r="B106" s="120"/>
      <c r="C106" s="120"/>
      <c r="D106" s="123" t="s">
        <v>46</v>
      </c>
      <c r="E106" s="128">
        <v>2</v>
      </c>
      <c r="F106" s="128" t="s">
        <v>47</v>
      </c>
      <c r="G106" s="124" t="s">
        <v>48</v>
      </c>
      <c r="H106" s="132">
        <v>5.83</v>
      </c>
      <c r="I106" s="133">
        <v>3.4</v>
      </c>
      <c r="J106" s="138">
        <v>0.75</v>
      </c>
      <c r="K106" s="138">
        <v>0.51600000000000001</v>
      </c>
      <c r="L106" s="136">
        <f t="shared" ref="L106:L110" si="30">J106-K106</f>
        <v>0.23399999999999999</v>
      </c>
      <c r="M106" s="133">
        <f t="shared" ref="M106:M110" si="31">H106*J106-I106*L106</f>
        <v>3.5769000000000006</v>
      </c>
      <c r="N106" s="133">
        <f t="shared" ref="N106:N110" si="32">E106*M106</f>
        <v>7.1538000000000013</v>
      </c>
      <c r="O106" s="43" t="s">
        <v>49</v>
      </c>
      <c r="P106" s="43" t="s">
        <v>50</v>
      </c>
      <c r="Q106" s="42">
        <v>0.4</v>
      </c>
      <c r="R106" s="43"/>
      <c r="S106" s="42"/>
    </row>
    <row r="107" spans="1:19">
      <c r="A107" s="120"/>
      <c r="B107" s="120"/>
      <c r="C107" s="120"/>
      <c r="D107" s="123"/>
      <c r="E107" s="128"/>
      <c r="F107" s="128"/>
      <c r="G107" s="124"/>
      <c r="H107" s="132"/>
      <c r="I107" s="133"/>
      <c r="J107" s="138"/>
      <c r="K107" s="138"/>
      <c r="L107" s="136"/>
      <c r="M107" s="133"/>
      <c r="N107" s="133"/>
      <c r="O107" s="43" t="s">
        <v>51</v>
      </c>
      <c r="P107" s="43" t="s">
        <v>52</v>
      </c>
      <c r="Q107" s="42">
        <v>0.8</v>
      </c>
      <c r="R107" s="43"/>
      <c r="S107" s="42"/>
    </row>
    <row r="108" spans="1:19">
      <c r="A108" s="120"/>
      <c r="B108" s="120"/>
      <c r="C108" s="120"/>
      <c r="D108" s="123" t="s">
        <v>53</v>
      </c>
      <c r="E108" s="128">
        <v>1</v>
      </c>
      <c r="F108" s="128" t="s">
        <v>27</v>
      </c>
      <c r="G108" s="124" t="s">
        <v>54</v>
      </c>
      <c r="H108" s="132">
        <f>5.6/1.13</f>
        <v>4.9557522123893802</v>
      </c>
      <c r="I108" s="133">
        <v>3.4</v>
      </c>
      <c r="J108" s="138">
        <v>1.8009999999999999</v>
      </c>
      <c r="K108" s="138">
        <v>1.79</v>
      </c>
      <c r="L108" s="136">
        <f t="shared" si="30"/>
        <v>1.0999999999999899E-2</v>
      </c>
      <c r="M108" s="133">
        <f t="shared" si="31"/>
        <v>8.8879097345132738</v>
      </c>
      <c r="N108" s="133">
        <f t="shared" si="32"/>
        <v>8.8879097345132738</v>
      </c>
      <c r="O108" s="43" t="s">
        <v>55</v>
      </c>
      <c r="P108" s="43"/>
      <c r="Q108" s="42">
        <v>0.05</v>
      </c>
      <c r="R108" s="43"/>
      <c r="S108" s="42"/>
    </row>
    <row r="109" spans="1:19">
      <c r="A109" s="120"/>
      <c r="B109" s="120"/>
      <c r="C109" s="120"/>
      <c r="D109" s="123"/>
      <c r="E109" s="128"/>
      <c r="F109" s="128"/>
      <c r="G109" s="124"/>
      <c r="H109" s="132"/>
      <c r="I109" s="133"/>
      <c r="J109" s="138"/>
      <c r="K109" s="138"/>
      <c r="L109" s="136"/>
      <c r="M109" s="133"/>
      <c r="N109" s="133"/>
      <c r="O109" s="43" t="s">
        <v>56</v>
      </c>
      <c r="P109" s="43"/>
      <c r="Q109" s="42">
        <v>0.2</v>
      </c>
      <c r="R109" s="43"/>
      <c r="S109" s="42"/>
    </row>
    <row r="110" spans="1:19">
      <c r="A110" s="120"/>
      <c r="B110" s="120"/>
      <c r="C110" s="120"/>
      <c r="D110" s="123" t="s">
        <v>57</v>
      </c>
      <c r="E110" s="128">
        <v>2</v>
      </c>
      <c r="F110" s="128" t="s">
        <v>27</v>
      </c>
      <c r="G110" s="124" t="s">
        <v>58</v>
      </c>
      <c r="H110" s="132">
        <f>5.6/1.13</f>
        <v>4.9557522123893802</v>
      </c>
      <c r="I110" s="133">
        <v>3.4</v>
      </c>
      <c r="J110" s="138">
        <v>0.42499999999999999</v>
      </c>
      <c r="K110" s="138">
        <v>0.41299999999999998</v>
      </c>
      <c r="L110" s="136">
        <f t="shared" si="30"/>
        <v>1.2000000000000011E-2</v>
      </c>
      <c r="M110" s="133">
        <f t="shared" si="31"/>
        <v>2.0653946902654865</v>
      </c>
      <c r="N110" s="133">
        <f t="shared" si="32"/>
        <v>4.130789380530973</v>
      </c>
      <c r="O110" s="43" t="s">
        <v>59</v>
      </c>
      <c r="P110" s="43"/>
      <c r="Q110" s="42">
        <v>0.1</v>
      </c>
      <c r="R110" s="43"/>
      <c r="S110" s="42"/>
    </row>
    <row r="111" spans="1:19">
      <c r="A111" s="120"/>
      <c r="B111" s="120"/>
      <c r="C111" s="120"/>
      <c r="D111" s="123"/>
      <c r="E111" s="128"/>
      <c r="F111" s="128"/>
      <c r="G111" s="124"/>
      <c r="H111" s="132"/>
      <c r="I111" s="133"/>
      <c r="J111" s="138"/>
      <c r="K111" s="138"/>
      <c r="L111" s="136"/>
      <c r="M111" s="133"/>
      <c r="N111" s="133"/>
      <c r="O111" s="43" t="s">
        <v>60</v>
      </c>
      <c r="P111" s="43"/>
      <c r="Q111" s="42">
        <v>0.16</v>
      </c>
      <c r="R111" s="43"/>
      <c r="S111" s="42"/>
    </row>
    <row r="112" spans="1:19">
      <c r="A112" s="120"/>
      <c r="B112" s="120"/>
      <c r="C112" s="120"/>
      <c r="D112" s="123" t="s">
        <v>61</v>
      </c>
      <c r="E112" s="128">
        <v>1</v>
      </c>
      <c r="F112" s="128" t="s">
        <v>62</v>
      </c>
      <c r="G112" s="124" t="s">
        <v>63</v>
      </c>
      <c r="H112" s="132">
        <v>5.18</v>
      </c>
      <c r="I112" s="133">
        <v>3.4</v>
      </c>
      <c r="J112" s="138">
        <v>0.75900000000000001</v>
      </c>
      <c r="K112" s="138">
        <v>0.42399999999999999</v>
      </c>
      <c r="L112" s="136">
        <f t="shared" ref="L112:L116" si="33">J112-K112</f>
        <v>0.33500000000000002</v>
      </c>
      <c r="M112" s="133">
        <f t="shared" ref="M112:M116" si="34">H112*J112-I112*L112</f>
        <v>2.7926199999999994</v>
      </c>
      <c r="N112" s="133">
        <f t="shared" ref="N112:N116" si="35">E112*M112</f>
        <v>2.7926199999999994</v>
      </c>
      <c r="O112" s="43" t="s">
        <v>64</v>
      </c>
      <c r="P112" s="43" t="s">
        <v>65</v>
      </c>
      <c r="Q112" s="42">
        <v>0.12</v>
      </c>
      <c r="R112" s="43"/>
      <c r="S112" s="42"/>
    </row>
    <row r="113" spans="1:19">
      <c r="A113" s="120"/>
      <c r="B113" s="120"/>
      <c r="C113" s="120"/>
      <c r="D113" s="123"/>
      <c r="E113" s="128"/>
      <c r="F113" s="128"/>
      <c r="G113" s="124"/>
      <c r="H113" s="132"/>
      <c r="I113" s="133"/>
      <c r="J113" s="138"/>
      <c r="K113" s="138"/>
      <c r="L113" s="136"/>
      <c r="M113" s="133"/>
      <c r="N113" s="133"/>
      <c r="O113" s="43" t="s">
        <v>66</v>
      </c>
      <c r="P113" s="43" t="s">
        <v>52</v>
      </c>
      <c r="Q113" s="42">
        <v>0.16</v>
      </c>
      <c r="R113" s="43"/>
      <c r="S113" s="42"/>
    </row>
    <row r="114" spans="1:19">
      <c r="A114" s="120"/>
      <c r="B114" s="120"/>
      <c r="C114" s="120"/>
      <c r="D114" s="123" t="s">
        <v>67</v>
      </c>
      <c r="E114" s="128">
        <v>3</v>
      </c>
      <c r="F114" s="128" t="s">
        <v>36</v>
      </c>
      <c r="G114" s="124" t="s">
        <v>68</v>
      </c>
      <c r="H114" s="132">
        <v>4.8673000000000002</v>
      </c>
      <c r="I114" s="133">
        <v>3.4</v>
      </c>
      <c r="J114" s="138">
        <v>6.9000000000000006E-2</v>
      </c>
      <c r="K114" s="138">
        <v>6.6000000000000003E-2</v>
      </c>
      <c r="L114" s="136">
        <f t="shared" si="33"/>
        <v>3.0000000000000027E-3</v>
      </c>
      <c r="M114" s="133">
        <f t="shared" si="34"/>
        <v>0.32564370000000004</v>
      </c>
      <c r="N114" s="133">
        <f t="shared" si="35"/>
        <v>0.97693110000000005</v>
      </c>
      <c r="O114" s="43" t="s">
        <v>69</v>
      </c>
      <c r="P114" s="43" t="s">
        <v>34</v>
      </c>
      <c r="Q114" s="42">
        <v>0.12</v>
      </c>
      <c r="R114" s="43"/>
      <c r="S114" s="42"/>
    </row>
    <row r="115" spans="1:19">
      <c r="A115" s="120"/>
      <c r="B115" s="120"/>
      <c r="C115" s="120"/>
      <c r="D115" s="123"/>
      <c r="E115" s="128"/>
      <c r="F115" s="128"/>
      <c r="G115" s="124"/>
      <c r="H115" s="132"/>
      <c r="I115" s="133"/>
      <c r="J115" s="138"/>
      <c r="K115" s="138"/>
      <c r="L115" s="136"/>
      <c r="M115" s="133"/>
      <c r="N115" s="133"/>
      <c r="O115" s="43" t="s">
        <v>70</v>
      </c>
      <c r="P115" s="43" t="s">
        <v>71</v>
      </c>
      <c r="Q115" s="42">
        <v>0.15</v>
      </c>
      <c r="R115" s="43"/>
      <c r="S115" s="42"/>
    </row>
    <row r="116" spans="1:19">
      <c r="A116" s="120"/>
      <c r="B116" s="120"/>
      <c r="C116" s="120"/>
      <c r="D116" s="123" t="s">
        <v>72</v>
      </c>
      <c r="E116" s="128">
        <v>1</v>
      </c>
      <c r="F116" s="128" t="s">
        <v>36</v>
      </c>
      <c r="G116" s="124" t="s">
        <v>73</v>
      </c>
      <c r="H116" s="132">
        <v>4.8673000000000002</v>
      </c>
      <c r="I116" s="133">
        <v>3.4</v>
      </c>
      <c r="J116" s="138">
        <v>0.1</v>
      </c>
      <c r="K116" s="138">
        <v>9.0999999999999998E-2</v>
      </c>
      <c r="L116" s="136">
        <f t="shared" si="33"/>
        <v>9.000000000000008E-3</v>
      </c>
      <c r="M116" s="133">
        <f t="shared" si="34"/>
        <v>0.45613000000000004</v>
      </c>
      <c r="N116" s="133">
        <f t="shared" si="35"/>
        <v>0.45613000000000004</v>
      </c>
      <c r="O116" s="43" t="s">
        <v>38</v>
      </c>
      <c r="P116" s="43"/>
      <c r="Q116" s="42">
        <v>0.03</v>
      </c>
      <c r="R116" s="43"/>
      <c r="S116" s="42"/>
    </row>
    <row r="117" spans="1:19">
      <c r="A117" s="120"/>
      <c r="B117" s="120"/>
      <c r="C117" s="120"/>
      <c r="D117" s="123"/>
      <c r="E117" s="128"/>
      <c r="F117" s="128"/>
      <c r="G117" s="124"/>
      <c r="H117" s="132"/>
      <c r="I117" s="133"/>
      <c r="J117" s="138"/>
      <c r="K117" s="138"/>
      <c r="L117" s="136"/>
      <c r="M117" s="133"/>
      <c r="N117" s="133"/>
      <c r="O117" s="43" t="s">
        <v>74</v>
      </c>
      <c r="P117" s="43"/>
      <c r="Q117" s="42">
        <v>0.15</v>
      </c>
      <c r="R117" s="43"/>
      <c r="S117" s="42"/>
    </row>
    <row r="118" spans="1:19">
      <c r="A118" s="120"/>
      <c r="B118" s="120"/>
      <c r="C118" s="120"/>
      <c r="D118" s="123" t="s">
        <v>95</v>
      </c>
      <c r="E118" s="128">
        <v>1</v>
      </c>
      <c r="F118" s="128" t="s">
        <v>36</v>
      </c>
      <c r="G118" s="124" t="s">
        <v>96</v>
      </c>
      <c r="H118" s="132">
        <v>4.8673000000000002</v>
      </c>
      <c r="I118" s="133">
        <v>3.4</v>
      </c>
      <c r="J118" s="138">
        <v>0.14399999999999999</v>
      </c>
      <c r="K118" s="138">
        <v>0.14099999999999999</v>
      </c>
      <c r="L118" s="136">
        <f t="shared" ref="L118:L122" si="36">J118-K118</f>
        <v>3.0000000000000027E-3</v>
      </c>
      <c r="M118" s="133">
        <f t="shared" ref="M118:M122" si="37">H118*J118-I118*L118</f>
        <v>0.69069119999999995</v>
      </c>
      <c r="N118" s="133">
        <f t="shared" ref="N118:N122" si="38">E118*M118</f>
        <v>0.69069119999999995</v>
      </c>
      <c r="O118" s="43" t="s">
        <v>38</v>
      </c>
      <c r="P118" s="43"/>
      <c r="Q118" s="42">
        <v>0.03</v>
      </c>
      <c r="R118" s="43"/>
      <c r="S118" s="42"/>
    </row>
    <row r="119" spans="1:19">
      <c r="A119" s="120"/>
      <c r="B119" s="120"/>
      <c r="C119" s="120"/>
      <c r="D119" s="123"/>
      <c r="E119" s="128"/>
      <c r="F119" s="128"/>
      <c r="G119" s="124"/>
      <c r="H119" s="132"/>
      <c r="I119" s="133"/>
      <c r="J119" s="138"/>
      <c r="K119" s="138"/>
      <c r="L119" s="136"/>
      <c r="M119" s="133"/>
      <c r="N119" s="133"/>
      <c r="O119" s="43" t="s">
        <v>56</v>
      </c>
      <c r="P119" s="43"/>
      <c r="Q119" s="42">
        <v>0.12</v>
      </c>
      <c r="R119" s="43"/>
      <c r="S119" s="42"/>
    </row>
    <row r="120" spans="1:19">
      <c r="A120" s="120"/>
      <c r="B120" s="120"/>
      <c r="C120" s="120"/>
      <c r="D120" s="123" t="s">
        <v>81</v>
      </c>
      <c r="E120" s="128">
        <v>1</v>
      </c>
      <c r="F120" s="128" t="s">
        <v>36</v>
      </c>
      <c r="G120" s="124" t="s">
        <v>82</v>
      </c>
      <c r="H120" s="132">
        <v>4.8673000000000002</v>
      </c>
      <c r="I120" s="133">
        <v>3.4</v>
      </c>
      <c r="J120" s="138">
        <v>0.23300000000000001</v>
      </c>
      <c r="K120" s="138">
        <v>0.22800000000000001</v>
      </c>
      <c r="L120" s="136">
        <f t="shared" si="36"/>
        <v>5.0000000000000044E-3</v>
      </c>
      <c r="M120" s="133">
        <f t="shared" si="37"/>
        <v>1.1170808999999999</v>
      </c>
      <c r="N120" s="133">
        <f t="shared" si="38"/>
        <v>1.1170808999999999</v>
      </c>
      <c r="O120" s="43" t="s">
        <v>38</v>
      </c>
      <c r="P120" s="43"/>
      <c r="Q120" s="42">
        <v>0.03</v>
      </c>
      <c r="R120" s="43"/>
      <c r="S120" s="42"/>
    </row>
    <row r="121" spans="1:19">
      <c r="A121" s="120"/>
      <c r="B121" s="120"/>
      <c r="C121" s="120"/>
      <c r="D121" s="123"/>
      <c r="E121" s="128"/>
      <c r="F121" s="128"/>
      <c r="G121" s="124"/>
      <c r="H121" s="132"/>
      <c r="I121" s="133"/>
      <c r="J121" s="138"/>
      <c r="K121" s="138"/>
      <c r="L121" s="136"/>
      <c r="M121" s="133"/>
      <c r="N121" s="133"/>
      <c r="O121" s="43" t="s">
        <v>74</v>
      </c>
      <c r="P121" s="43"/>
      <c r="Q121" s="42">
        <v>0.15</v>
      </c>
      <c r="R121" s="43"/>
      <c r="S121" s="42"/>
    </row>
    <row r="122" spans="1:19">
      <c r="A122" s="120"/>
      <c r="B122" s="120"/>
      <c r="C122" s="120"/>
      <c r="D122" s="123" t="s">
        <v>97</v>
      </c>
      <c r="E122" s="128">
        <v>2</v>
      </c>
      <c r="F122" s="128" t="s">
        <v>36</v>
      </c>
      <c r="G122" s="124" t="s">
        <v>98</v>
      </c>
      <c r="H122" s="133">
        <f t="shared" ref="H122:H127" si="39">5.5/1.13</f>
        <v>4.8672566371681416</v>
      </c>
      <c r="I122" s="133">
        <v>3.4</v>
      </c>
      <c r="J122" s="136">
        <v>3.5000000000000003E-2</v>
      </c>
      <c r="K122" s="136">
        <v>3.2000000000000001E-2</v>
      </c>
      <c r="L122" s="136">
        <f t="shared" si="36"/>
        <v>3.0000000000000027E-3</v>
      </c>
      <c r="M122" s="133">
        <f t="shared" si="37"/>
        <v>0.16015398230088496</v>
      </c>
      <c r="N122" s="133">
        <f t="shared" si="38"/>
        <v>0.32030796460176991</v>
      </c>
      <c r="O122" s="43" t="s">
        <v>41</v>
      </c>
      <c r="P122" s="43"/>
      <c r="Q122" s="42">
        <v>0.06</v>
      </c>
      <c r="R122" s="43"/>
      <c r="S122" s="42"/>
    </row>
    <row r="123" spans="1:19">
      <c r="A123" s="120"/>
      <c r="B123" s="120"/>
      <c r="C123" s="120"/>
      <c r="D123" s="123"/>
      <c r="E123" s="128"/>
      <c r="F123" s="128"/>
      <c r="G123" s="124"/>
      <c r="H123" s="133"/>
      <c r="I123" s="133"/>
      <c r="J123" s="136"/>
      <c r="K123" s="136"/>
      <c r="L123" s="136"/>
      <c r="M123" s="133"/>
      <c r="N123" s="133"/>
      <c r="O123" s="43" t="s">
        <v>45</v>
      </c>
      <c r="P123" s="43"/>
      <c r="Q123" s="42">
        <v>0.24</v>
      </c>
      <c r="R123" s="43"/>
      <c r="S123" s="42"/>
    </row>
    <row r="124" spans="1:19">
      <c r="A124" s="120"/>
      <c r="B124" s="120"/>
      <c r="C124" s="120"/>
      <c r="D124" s="123" t="s">
        <v>99</v>
      </c>
      <c r="E124" s="128">
        <v>1</v>
      </c>
      <c r="F124" s="128" t="s">
        <v>36</v>
      </c>
      <c r="G124" s="124" t="s">
        <v>100</v>
      </c>
      <c r="H124" s="133">
        <f t="shared" si="39"/>
        <v>4.8672566371681416</v>
      </c>
      <c r="I124" s="133">
        <v>3.4</v>
      </c>
      <c r="J124" s="136">
        <v>0.214</v>
      </c>
      <c r="K124" s="136">
        <v>0.17899999999999999</v>
      </c>
      <c r="L124" s="136">
        <f t="shared" ref="L124:L130" si="40">J124-K124</f>
        <v>3.5000000000000003E-2</v>
      </c>
      <c r="M124" s="133">
        <f t="shared" ref="M124:M128" si="41">H124*J124-I124*L124</f>
        <v>0.92259292035398222</v>
      </c>
      <c r="N124" s="133">
        <f t="shared" ref="N124:N130" si="42">E124*M124</f>
        <v>0.92259292035398222</v>
      </c>
      <c r="O124" s="43" t="s">
        <v>64</v>
      </c>
      <c r="P124" s="43" t="s">
        <v>52</v>
      </c>
      <c r="Q124" s="42">
        <v>0.08</v>
      </c>
      <c r="R124" s="43"/>
      <c r="S124" s="42"/>
    </row>
    <row r="125" spans="1:19">
      <c r="A125" s="120"/>
      <c r="B125" s="120"/>
      <c r="C125" s="120"/>
      <c r="D125" s="123"/>
      <c r="E125" s="128"/>
      <c r="F125" s="128"/>
      <c r="G125" s="124"/>
      <c r="H125" s="133"/>
      <c r="I125" s="133"/>
      <c r="J125" s="136"/>
      <c r="K125" s="136"/>
      <c r="L125" s="136"/>
      <c r="M125" s="133"/>
      <c r="N125" s="133"/>
      <c r="O125" s="43" t="s">
        <v>33</v>
      </c>
      <c r="P125" s="43" t="s">
        <v>34</v>
      </c>
      <c r="Q125" s="42">
        <v>0.03</v>
      </c>
      <c r="R125" s="43"/>
      <c r="S125" s="42"/>
    </row>
    <row r="126" spans="1:19">
      <c r="A126" s="120"/>
      <c r="B126" s="120"/>
      <c r="C126" s="120"/>
      <c r="D126" s="6" t="s">
        <v>102</v>
      </c>
      <c r="E126" s="40">
        <v>4</v>
      </c>
      <c r="F126" s="40"/>
      <c r="G126" s="39"/>
      <c r="H126" s="44">
        <v>9.7299999999999998E-2</v>
      </c>
      <c r="I126" s="44"/>
      <c r="J126" s="46"/>
      <c r="K126" s="46"/>
      <c r="L126" s="46"/>
      <c r="M126" s="44">
        <v>9.7299999999999998E-2</v>
      </c>
      <c r="N126" s="16">
        <f t="shared" si="42"/>
        <v>0.38919999999999999</v>
      </c>
      <c r="O126" s="43" t="s">
        <v>66</v>
      </c>
      <c r="P126" s="43" t="s">
        <v>52</v>
      </c>
      <c r="Q126" s="42">
        <v>0.16</v>
      </c>
      <c r="R126" s="43"/>
      <c r="S126" s="42"/>
    </row>
    <row r="127" spans="1:19">
      <c r="A127" s="120"/>
      <c r="B127" s="120"/>
      <c r="C127" s="120"/>
      <c r="D127" s="6" t="s">
        <v>83</v>
      </c>
      <c r="E127" s="40">
        <v>1</v>
      </c>
      <c r="F127" s="40" t="s">
        <v>36</v>
      </c>
      <c r="G127" s="39" t="s">
        <v>84</v>
      </c>
      <c r="H127" s="10">
        <f t="shared" si="39"/>
        <v>4.8672566371681416</v>
      </c>
      <c r="I127" s="44">
        <v>3.4</v>
      </c>
      <c r="J127" s="48">
        <v>5.8999999999999997E-2</v>
      </c>
      <c r="K127" s="48">
        <v>5.7500000000000002E-2</v>
      </c>
      <c r="L127" s="46">
        <f t="shared" si="40"/>
        <v>1.4999999999999944E-3</v>
      </c>
      <c r="M127" s="16">
        <f t="shared" si="41"/>
        <v>0.28206814159292037</v>
      </c>
      <c r="N127" s="16">
        <f t="shared" si="42"/>
        <v>0.28206814159292037</v>
      </c>
      <c r="O127" s="43" t="s">
        <v>38</v>
      </c>
      <c r="P127" s="43" t="s">
        <v>85</v>
      </c>
      <c r="Q127" s="42">
        <v>0.03</v>
      </c>
      <c r="R127" s="43"/>
      <c r="S127" s="42"/>
    </row>
    <row r="128" spans="1:19">
      <c r="A128" s="120"/>
      <c r="B128" s="120"/>
      <c r="C128" s="120"/>
      <c r="D128" s="6" t="s">
        <v>86</v>
      </c>
      <c r="E128" s="40">
        <v>2</v>
      </c>
      <c r="F128" s="40" t="s">
        <v>36</v>
      </c>
      <c r="G128" s="39" t="s">
        <v>87</v>
      </c>
      <c r="H128" s="42">
        <v>4.8672566371681398</v>
      </c>
      <c r="I128" s="44">
        <v>3.4</v>
      </c>
      <c r="J128" s="46">
        <v>7.3999999999999996E-2</v>
      </c>
      <c r="K128" s="46">
        <v>7.0000000000000007E-2</v>
      </c>
      <c r="L128" s="46">
        <f t="shared" si="40"/>
        <v>3.9999999999999897E-3</v>
      </c>
      <c r="M128" s="44">
        <f t="shared" si="41"/>
        <v>0.34657699115044238</v>
      </c>
      <c r="N128" s="44">
        <f t="shared" si="42"/>
        <v>0.69315398230088476</v>
      </c>
      <c r="O128" s="43" t="s">
        <v>44</v>
      </c>
      <c r="P128" s="43" t="s">
        <v>34</v>
      </c>
      <c r="Q128" s="42">
        <v>0.06</v>
      </c>
      <c r="R128" s="43"/>
      <c r="S128" s="42"/>
    </row>
    <row r="129" spans="1:19">
      <c r="A129" s="120"/>
      <c r="B129" s="120"/>
      <c r="C129" s="120"/>
      <c r="D129" s="6" t="s">
        <v>103</v>
      </c>
      <c r="E129" s="40">
        <v>4</v>
      </c>
      <c r="F129" s="40"/>
      <c r="G129" s="43"/>
      <c r="H129" s="42">
        <v>0.1137</v>
      </c>
      <c r="I129" s="44"/>
      <c r="J129" s="46"/>
      <c r="K129" s="47"/>
      <c r="L129" s="46">
        <f t="shared" si="40"/>
        <v>0</v>
      </c>
      <c r="M129" s="44">
        <v>0.1137</v>
      </c>
      <c r="N129" s="44">
        <f t="shared" si="42"/>
        <v>0.45479999999999998</v>
      </c>
      <c r="O129" s="43" t="s">
        <v>89</v>
      </c>
      <c r="P129" s="43">
        <v>150</v>
      </c>
      <c r="Q129" s="42">
        <f>0.05*P129</f>
        <v>7.5</v>
      </c>
      <c r="R129" s="43"/>
      <c r="S129" s="42"/>
    </row>
    <row r="130" spans="1:19">
      <c r="A130" s="120"/>
      <c r="B130" s="120"/>
      <c r="C130" s="120"/>
      <c r="D130" s="6" t="s">
        <v>90</v>
      </c>
      <c r="E130" s="40">
        <v>1</v>
      </c>
      <c r="F130" s="40"/>
      <c r="G130" s="43"/>
      <c r="H130" s="42">
        <v>0.32</v>
      </c>
      <c r="I130" s="44"/>
      <c r="J130" s="46"/>
      <c r="K130" s="47"/>
      <c r="L130" s="46">
        <f t="shared" si="40"/>
        <v>0</v>
      </c>
      <c r="M130" s="44">
        <v>0.32</v>
      </c>
      <c r="N130" s="44">
        <f t="shared" si="42"/>
        <v>0.32</v>
      </c>
      <c r="O130" s="21" t="s">
        <v>91</v>
      </c>
      <c r="P130" s="43">
        <f>0.569-0.0182</f>
        <v>0.55079999999999996</v>
      </c>
      <c r="Q130" s="42">
        <f>7*P130</f>
        <v>3.8555999999999999</v>
      </c>
      <c r="R130" s="43"/>
      <c r="S130" s="42"/>
    </row>
    <row r="131" spans="1:19">
      <c r="A131" s="120"/>
      <c r="B131" s="120"/>
      <c r="C131" s="120"/>
      <c r="D131" s="43" t="s">
        <v>92</v>
      </c>
      <c r="E131" s="43"/>
      <c r="F131" s="43"/>
      <c r="G131" s="43"/>
      <c r="H131" s="42"/>
      <c r="I131" s="44"/>
      <c r="J131" s="48"/>
      <c r="K131" s="47"/>
      <c r="L131" s="46"/>
      <c r="M131" s="44"/>
      <c r="N131" s="44">
        <f>SUM(N98:N130)</f>
        <v>32.16046116460177</v>
      </c>
      <c r="O131" s="43"/>
      <c r="P131" s="43"/>
      <c r="Q131" s="44">
        <f>SUM(Q98:Q130)</f>
        <v>15.175599999999999</v>
      </c>
      <c r="R131" s="43"/>
      <c r="S131" s="42">
        <f>(N131+Q131)*1.12</f>
        <v>53.016388504353991</v>
      </c>
    </row>
    <row r="132" spans="1:19">
      <c r="A132" s="120">
        <v>5</v>
      </c>
      <c r="B132" s="120"/>
      <c r="C132" s="120" t="s">
        <v>108</v>
      </c>
      <c r="D132" s="123" t="s">
        <v>26</v>
      </c>
      <c r="E132" s="127">
        <v>1</v>
      </c>
      <c r="F132" s="127" t="s">
        <v>27</v>
      </c>
      <c r="G132" s="123" t="s">
        <v>28</v>
      </c>
      <c r="H132" s="131">
        <f>5.6/1.13</f>
        <v>4.9557522123893802</v>
      </c>
      <c r="I132" s="134">
        <v>3.4</v>
      </c>
      <c r="J132" s="137">
        <v>0.379</v>
      </c>
      <c r="K132" s="137">
        <v>0.37</v>
      </c>
      <c r="L132" s="135">
        <f t="shared" ref="L132:L137" si="43">J132-K132</f>
        <v>9.000000000000008E-3</v>
      </c>
      <c r="M132" s="134">
        <f t="shared" ref="M132:M137" si="44">H132*J132-I132*L132</f>
        <v>1.8476300884955752</v>
      </c>
      <c r="N132" s="134">
        <f t="shared" ref="N132:N137" si="45">E132*M132</f>
        <v>1.8476300884955752</v>
      </c>
      <c r="O132" s="43" t="s">
        <v>29</v>
      </c>
      <c r="P132" s="43"/>
      <c r="Q132" s="42">
        <v>0.05</v>
      </c>
      <c r="R132" s="43"/>
      <c r="S132" s="42"/>
    </row>
    <row r="133" spans="1:19">
      <c r="A133" s="120"/>
      <c r="B133" s="120"/>
      <c r="C133" s="120"/>
      <c r="D133" s="123"/>
      <c r="E133" s="127"/>
      <c r="F133" s="127"/>
      <c r="G133" s="123"/>
      <c r="H133" s="131"/>
      <c r="I133" s="134"/>
      <c r="J133" s="137"/>
      <c r="K133" s="137"/>
      <c r="L133" s="135"/>
      <c r="M133" s="134"/>
      <c r="N133" s="134"/>
      <c r="O133" s="43" t="s">
        <v>30</v>
      </c>
      <c r="P133" s="43"/>
      <c r="Q133" s="42">
        <v>0.1</v>
      </c>
      <c r="R133" s="43"/>
      <c r="S133" s="42"/>
    </row>
    <row r="134" spans="1:19">
      <c r="A134" s="120"/>
      <c r="B134" s="120"/>
      <c r="C134" s="120"/>
      <c r="D134" s="123"/>
      <c r="E134" s="127"/>
      <c r="F134" s="127"/>
      <c r="G134" s="123"/>
      <c r="H134" s="131"/>
      <c r="I134" s="134"/>
      <c r="J134" s="137"/>
      <c r="K134" s="137"/>
      <c r="L134" s="135"/>
      <c r="M134" s="134"/>
      <c r="N134" s="134"/>
      <c r="O134" s="43" t="s">
        <v>31</v>
      </c>
      <c r="P134" s="43" t="s">
        <v>32</v>
      </c>
      <c r="Q134" s="42">
        <v>0.08</v>
      </c>
      <c r="R134" s="43"/>
      <c r="S134" s="42"/>
    </row>
    <row r="135" spans="1:19">
      <c r="A135" s="120"/>
      <c r="B135" s="120"/>
      <c r="C135" s="120"/>
      <c r="D135" s="123"/>
      <c r="E135" s="127"/>
      <c r="F135" s="127"/>
      <c r="G135" s="123"/>
      <c r="H135" s="131"/>
      <c r="I135" s="134"/>
      <c r="J135" s="137"/>
      <c r="K135" s="137"/>
      <c r="L135" s="135"/>
      <c r="M135" s="134"/>
      <c r="N135" s="134"/>
      <c r="O135" s="43" t="s">
        <v>33</v>
      </c>
      <c r="P135" s="43" t="s">
        <v>34</v>
      </c>
      <c r="Q135" s="42">
        <v>0.04</v>
      </c>
      <c r="R135" s="43"/>
      <c r="S135" s="42"/>
    </row>
    <row r="136" spans="1:19">
      <c r="A136" s="120"/>
      <c r="B136" s="120"/>
      <c r="C136" s="120"/>
      <c r="D136" s="6" t="s">
        <v>35</v>
      </c>
      <c r="E136" s="8">
        <v>1</v>
      </c>
      <c r="F136" s="8" t="s">
        <v>36</v>
      </c>
      <c r="G136" s="15" t="s">
        <v>37</v>
      </c>
      <c r="H136" s="10">
        <f>5.5/1.13</f>
        <v>4.8672566371681416</v>
      </c>
      <c r="I136" s="16">
        <v>3.4</v>
      </c>
      <c r="J136" s="19">
        <v>5.5E-2</v>
      </c>
      <c r="K136" s="20">
        <v>5.3999999999999999E-2</v>
      </c>
      <c r="L136" s="19">
        <f t="shared" si="43"/>
        <v>1.0000000000000009E-3</v>
      </c>
      <c r="M136" s="16">
        <f t="shared" si="44"/>
        <v>0.2642991150442478</v>
      </c>
      <c r="N136" s="16">
        <f t="shared" si="45"/>
        <v>0.2642991150442478</v>
      </c>
      <c r="O136" s="43" t="s">
        <v>38</v>
      </c>
      <c r="P136" s="43" t="s">
        <v>34</v>
      </c>
      <c r="Q136" s="42">
        <v>0.04</v>
      </c>
      <c r="R136" s="43"/>
      <c r="S136" s="42"/>
    </row>
    <row r="137" spans="1:19">
      <c r="A137" s="120"/>
      <c r="B137" s="120"/>
      <c r="C137" s="120"/>
      <c r="D137" s="6" t="s">
        <v>39</v>
      </c>
      <c r="E137" s="8">
        <v>2</v>
      </c>
      <c r="F137" s="8" t="s">
        <v>36</v>
      </c>
      <c r="G137" s="15" t="s">
        <v>40</v>
      </c>
      <c r="H137" s="10">
        <f>5.5/1.13</f>
        <v>4.8672566371681416</v>
      </c>
      <c r="I137" s="16">
        <v>3.4</v>
      </c>
      <c r="J137" s="19">
        <v>4.8000000000000001E-2</v>
      </c>
      <c r="K137" s="20">
        <v>4.7E-2</v>
      </c>
      <c r="L137" s="19">
        <f t="shared" si="43"/>
        <v>1.0000000000000009E-3</v>
      </c>
      <c r="M137" s="16">
        <f t="shared" si="44"/>
        <v>0.23022831858407078</v>
      </c>
      <c r="N137" s="16">
        <f t="shared" si="45"/>
        <v>0.46045663716814156</v>
      </c>
      <c r="O137" s="43" t="s">
        <v>41</v>
      </c>
      <c r="P137" s="43" t="s">
        <v>34</v>
      </c>
      <c r="Q137" s="42">
        <v>0.08</v>
      </c>
      <c r="R137" s="43"/>
      <c r="S137" s="42"/>
    </row>
    <row r="138" spans="1:19">
      <c r="A138" s="120"/>
      <c r="B138" s="120"/>
      <c r="C138" s="120"/>
      <c r="D138" s="123" t="s">
        <v>42</v>
      </c>
      <c r="E138" s="128">
        <v>2</v>
      </c>
      <c r="F138" s="128" t="s">
        <v>36</v>
      </c>
      <c r="G138" s="124" t="s">
        <v>43</v>
      </c>
      <c r="H138" s="132"/>
      <c r="I138" s="133"/>
      <c r="J138" s="138"/>
      <c r="K138" s="138"/>
      <c r="L138" s="136"/>
      <c r="M138" s="133"/>
      <c r="N138" s="133"/>
      <c r="O138" s="43" t="s">
        <v>44</v>
      </c>
      <c r="P138" s="43" t="s">
        <v>34</v>
      </c>
      <c r="Q138" s="42"/>
      <c r="R138" s="43"/>
      <c r="S138" s="42"/>
    </row>
    <row r="139" spans="1:19">
      <c r="A139" s="120"/>
      <c r="B139" s="120"/>
      <c r="C139" s="120"/>
      <c r="D139" s="123"/>
      <c r="E139" s="128"/>
      <c r="F139" s="128"/>
      <c r="G139" s="124"/>
      <c r="H139" s="132"/>
      <c r="I139" s="133"/>
      <c r="J139" s="138"/>
      <c r="K139" s="138"/>
      <c r="L139" s="136"/>
      <c r="M139" s="133"/>
      <c r="N139" s="133"/>
      <c r="O139" s="43" t="s">
        <v>45</v>
      </c>
      <c r="P139" s="43"/>
      <c r="Q139" s="42"/>
      <c r="R139" s="43"/>
      <c r="S139" s="42"/>
    </row>
    <row r="140" spans="1:19">
      <c r="A140" s="120"/>
      <c r="B140" s="120"/>
      <c r="C140" s="120"/>
      <c r="D140" s="123" t="s">
        <v>46</v>
      </c>
      <c r="E140" s="128">
        <v>2</v>
      </c>
      <c r="F140" s="128" t="s">
        <v>47</v>
      </c>
      <c r="G140" s="124" t="s">
        <v>48</v>
      </c>
      <c r="H140" s="132">
        <v>5.83</v>
      </c>
      <c r="I140" s="133">
        <v>3.4</v>
      </c>
      <c r="J140" s="138">
        <v>0.75</v>
      </c>
      <c r="K140" s="138">
        <v>0.51600000000000001</v>
      </c>
      <c r="L140" s="136">
        <f t="shared" ref="L140:L144" si="46">J140-K140</f>
        <v>0.23399999999999999</v>
      </c>
      <c r="M140" s="133">
        <f t="shared" ref="M140:M144" si="47">H140*J140-I140*L140</f>
        <v>3.5769000000000006</v>
      </c>
      <c r="N140" s="133">
        <f t="shared" ref="N140:N144" si="48">E140*M140</f>
        <v>7.1538000000000013</v>
      </c>
      <c r="O140" s="43" t="s">
        <v>49</v>
      </c>
      <c r="P140" s="43" t="s">
        <v>50</v>
      </c>
      <c r="Q140" s="42">
        <v>0.4</v>
      </c>
      <c r="R140" s="43"/>
      <c r="S140" s="42"/>
    </row>
    <row r="141" spans="1:19">
      <c r="A141" s="120"/>
      <c r="B141" s="120"/>
      <c r="C141" s="120"/>
      <c r="D141" s="123"/>
      <c r="E141" s="128"/>
      <c r="F141" s="128"/>
      <c r="G141" s="124"/>
      <c r="H141" s="132"/>
      <c r="I141" s="133"/>
      <c r="J141" s="138"/>
      <c r="K141" s="138"/>
      <c r="L141" s="136"/>
      <c r="M141" s="133"/>
      <c r="N141" s="133"/>
      <c r="O141" s="43" t="s">
        <v>51</v>
      </c>
      <c r="P141" s="43" t="s">
        <v>52</v>
      </c>
      <c r="Q141" s="42">
        <v>0.8</v>
      </c>
      <c r="R141" s="43"/>
      <c r="S141" s="42"/>
    </row>
    <row r="142" spans="1:19">
      <c r="A142" s="120"/>
      <c r="B142" s="120"/>
      <c r="C142" s="120"/>
      <c r="D142" s="123" t="s">
        <v>53</v>
      </c>
      <c r="E142" s="128">
        <v>1</v>
      </c>
      <c r="F142" s="128" t="s">
        <v>27</v>
      </c>
      <c r="G142" s="124" t="s">
        <v>54</v>
      </c>
      <c r="H142" s="132">
        <f>5.6/1.13</f>
        <v>4.9557522123893802</v>
      </c>
      <c r="I142" s="133">
        <v>3.4</v>
      </c>
      <c r="J142" s="138">
        <v>1.8009999999999999</v>
      </c>
      <c r="K142" s="138">
        <v>1.79</v>
      </c>
      <c r="L142" s="136">
        <f t="shared" si="46"/>
        <v>1.0999999999999899E-2</v>
      </c>
      <c r="M142" s="133">
        <f t="shared" si="47"/>
        <v>8.8879097345132738</v>
      </c>
      <c r="N142" s="133">
        <f t="shared" si="48"/>
        <v>8.8879097345132738</v>
      </c>
      <c r="O142" s="43" t="s">
        <v>55</v>
      </c>
      <c r="P142" s="43"/>
      <c r="Q142" s="42">
        <v>0.05</v>
      </c>
      <c r="R142" s="43"/>
      <c r="S142" s="42"/>
    </row>
    <row r="143" spans="1:19">
      <c r="A143" s="120"/>
      <c r="B143" s="120"/>
      <c r="C143" s="120"/>
      <c r="D143" s="123"/>
      <c r="E143" s="128"/>
      <c r="F143" s="128"/>
      <c r="G143" s="124"/>
      <c r="H143" s="132"/>
      <c r="I143" s="133"/>
      <c r="J143" s="138"/>
      <c r="K143" s="138"/>
      <c r="L143" s="136"/>
      <c r="M143" s="133"/>
      <c r="N143" s="133"/>
      <c r="O143" s="43" t="s">
        <v>56</v>
      </c>
      <c r="P143" s="43"/>
      <c r="Q143" s="42">
        <v>0.2</v>
      </c>
      <c r="R143" s="43"/>
      <c r="S143" s="42"/>
    </row>
    <row r="144" spans="1:19">
      <c r="A144" s="120"/>
      <c r="B144" s="120"/>
      <c r="C144" s="120"/>
      <c r="D144" s="123" t="s">
        <v>57</v>
      </c>
      <c r="E144" s="128">
        <v>2</v>
      </c>
      <c r="F144" s="128" t="s">
        <v>27</v>
      </c>
      <c r="G144" s="124" t="s">
        <v>58</v>
      </c>
      <c r="H144" s="132">
        <f>5.6/1.13</f>
        <v>4.9557522123893802</v>
      </c>
      <c r="I144" s="133">
        <v>3.4</v>
      </c>
      <c r="J144" s="138">
        <v>0.42499999999999999</v>
      </c>
      <c r="K144" s="138">
        <v>0.41299999999999998</v>
      </c>
      <c r="L144" s="136">
        <f t="shared" si="46"/>
        <v>1.2000000000000011E-2</v>
      </c>
      <c r="M144" s="133">
        <f t="shared" si="47"/>
        <v>2.0653946902654865</v>
      </c>
      <c r="N144" s="133">
        <f t="shared" si="48"/>
        <v>4.130789380530973</v>
      </c>
      <c r="O144" s="43" t="s">
        <v>59</v>
      </c>
      <c r="P144" s="43"/>
      <c r="Q144" s="42">
        <v>0.1</v>
      </c>
      <c r="R144" s="43"/>
      <c r="S144" s="42"/>
    </row>
    <row r="145" spans="1:19">
      <c r="A145" s="120"/>
      <c r="B145" s="120"/>
      <c r="C145" s="120"/>
      <c r="D145" s="123"/>
      <c r="E145" s="128"/>
      <c r="F145" s="128"/>
      <c r="G145" s="124"/>
      <c r="H145" s="132"/>
      <c r="I145" s="133"/>
      <c r="J145" s="138"/>
      <c r="K145" s="138"/>
      <c r="L145" s="136"/>
      <c r="M145" s="133"/>
      <c r="N145" s="133"/>
      <c r="O145" s="43" t="s">
        <v>60</v>
      </c>
      <c r="P145" s="43"/>
      <c r="Q145" s="42">
        <v>0.16</v>
      </c>
      <c r="R145" s="43"/>
      <c r="S145" s="42"/>
    </row>
    <row r="146" spans="1:19">
      <c r="A146" s="120"/>
      <c r="B146" s="120"/>
      <c r="C146" s="120"/>
      <c r="D146" s="123" t="s">
        <v>61</v>
      </c>
      <c r="E146" s="128">
        <v>1</v>
      </c>
      <c r="F146" s="128" t="s">
        <v>62</v>
      </c>
      <c r="G146" s="124" t="s">
        <v>63</v>
      </c>
      <c r="H146" s="132">
        <v>5.18</v>
      </c>
      <c r="I146" s="133">
        <v>3.4</v>
      </c>
      <c r="J146" s="138">
        <v>0.75900000000000001</v>
      </c>
      <c r="K146" s="138">
        <v>0.42399999999999999</v>
      </c>
      <c r="L146" s="136">
        <f t="shared" ref="L146:L150" si="49">J146-K146</f>
        <v>0.33500000000000002</v>
      </c>
      <c r="M146" s="133">
        <f t="shared" ref="M146:M150" si="50">H146*J146-I146*L146</f>
        <v>2.7926199999999994</v>
      </c>
      <c r="N146" s="133">
        <f t="shared" ref="N146:N150" si="51">E146*M146</f>
        <v>2.7926199999999994</v>
      </c>
      <c r="O146" s="43" t="s">
        <v>64</v>
      </c>
      <c r="P146" s="43" t="s">
        <v>65</v>
      </c>
      <c r="Q146" s="42">
        <v>0.12</v>
      </c>
      <c r="R146" s="43"/>
      <c r="S146" s="42"/>
    </row>
    <row r="147" spans="1:19">
      <c r="A147" s="120"/>
      <c r="B147" s="120"/>
      <c r="C147" s="120"/>
      <c r="D147" s="123"/>
      <c r="E147" s="128"/>
      <c r="F147" s="128"/>
      <c r="G147" s="124"/>
      <c r="H147" s="132"/>
      <c r="I147" s="133"/>
      <c r="J147" s="138"/>
      <c r="K147" s="138"/>
      <c r="L147" s="136"/>
      <c r="M147" s="133"/>
      <c r="N147" s="133"/>
      <c r="O147" s="43" t="s">
        <v>66</v>
      </c>
      <c r="P147" s="43" t="s">
        <v>52</v>
      </c>
      <c r="Q147" s="42">
        <v>0.16</v>
      </c>
      <c r="R147" s="43"/>
      <c r="S147" s="42"/>
    </row>
    <row r="148" spans="1:19">
      <c r="A148" s="120"/>
      <c r="B148" s="120"/>
      <c r="C148" s="120"/>
      <c r="D148" s="123" t="s">
        <v>67</v>
      </c>
      <c r="E148" s="128">
        <v>3</v>
      </c>
      <c r="F148" s="128" t="s">
        <v>36</v>
      </c>
      <c r="G148" s="124" t="s">
        <v>68</v>
      </c>
      <c r="H148" s="132">
        <v>4.8673000000000002</v>
      </c>
      <c r="I148" s="133">
        <v>3.4</v>
      </c>
      <c r="J148" s="138">
        <v>6.9000000000000006E-2</v>
      </c>
      <c r="K148" s="138">
        <v>6.6000000000000003E-2</v>
      </c>
      <c r="L148" s="136">
        <f t="shared" si="49"/>
        <v>3.0000000000000027E-3</v>
      </c>
      <c r="M148" s="133">
        <f t="shared" si="50"/>
        <v>0.32564370000000004</v>
      </c>
      <c r="N148" s="133">
        <f t="shared" si="51"/>
        <v>0.97693110000000005</v>
      </c>
      <c r="O148" s="43" t="s">
        <v>69</v>
      </c>
      <c r="P148" s="43" t="s">
        <v>34</v>
      </c>
      <c r="Q148" s="42">
        <v>0.12</v>
      </c>
      <c r="R148" s="43"/>
      <c r="S148" s="42"/>
    </row>
    <row r="149" spans="1:19">
      <c r="A149" s="120"/>
      <c r="B149" s="120"/>
      <c r="C149" s="120"/>
      <c r="D149" s="123"/>
      <c r="E149" s="128"/>
      <c r="F149" s="128"/>
      <c r="G149" s="124"/>
      <c r="H149" s="132"/>
      <c r="I149" s="133"/>
      <c r="J149" s="138"/>
      <c r="K149" s="138"/>
      <c r="L149" s="136"/>
      <c r="M149" s="133"/>
      <c r="N149" s="133"/>
      <c r="O149" s="43" t="s">
        <v>70</v>
      </c>
      <c r="P149" s="43" t="s">
        <v>71</v>
      </c>
      <c r="Q149" s="42">
        <v>0.15</v>
      </c>
      <c r="R149" s="43"/>
      <c r="S149" s="42"/>
    </row>
    <row r="150" spans="1:19">
      <c r="A150" s="120"/>
      <c r="B150" s="120"/>
      <c r="C150" s="120"/>
      <c r="D150" s="123" t="s">
        <v>72</v>
      </c>
      <c r="E150" s="128">
        <v>1</v>
      </c>
      <c r="F150" s="128" t="s">
        <v>36</v>
      </c>
      <c r="G150" s="124" t="s">
        <v>73</v>
      </c>
      <c r="H150" s="132">
        <v>4.8673000000000002</v>
      </c>
      <c r="I150" s="133">
        <v>3.4</v>
      </c>
      <c r="J150" s="138">
        <v>0.1</v>
      </c>
      <c r="K150" s="138">
        <v>9.0999999999999998E-2</v>
      </c>
      <c r="L150" s="136">
        <f t="shared" si="49"/>
        <v>9.000000000000008E-3</v>
      </c>
      <c r="M150" s="133">
        <f t="shared" si="50"/>
        <v>0.45613000000000004</v>
      </c>
      <c r="N150" s="133">
        <f t="shared" si="51"/>
        <v>0.45613000000000004</v>
      </c>
      <c r="O150" s="43" t="s">
        <v>38</v>
      </c>
      <c r="P150" s="43"/>
      <c r="Q150" s="42">
        <v>0.03</v>
      </c>
      <c r="R150" s="43"/>
      <c r="S150" s="42"/>
    </row>
    <row r="151" spans="1:19">
      <c r="A151" s="120"/>
      <c r="B151" s="120"/>
      <c r="C151" s="120"/>
      <c r="D151" s="123"/>
      <c r="E151" s="128"/>
      <c r="F151" s="128"/>
      <c r="G151" s="124"/>
      <c r="H151" s="132"/>
      <c r="I151" s="133"/>
      <c r="J151" s="138"/>
      <c r="K151" s="138"/>
      <c r="L151" s="136"/>
      <c r="M151" s="133"/>
      <c r="N151" s="133"/>
      <c r="O151" s="43" t="s">
        <v>74</v>
      </c>
      <c r="P151" s="43"/>
      <c r="Q151" s="42">
        <v>0.15</v>
      </c>
      <c r="R151" s="43"/>
      <c r="S151" s="42"/>
    </row>
    <row r="152" spans="1:19">
      <c r="A152" s="120"/>
      <c r="B152" s="120"/>
      <c r="C152" s="120"/>
      <c r="D152" s="123" t="s">
        <v>95</v>
      </c>
      <c r="E152" s="128">
        <v>1</v>
      </c>
      <c r="F152" s="128" t="s">
        <v>36</v>
      </c>
      <c r="G152" s="124" t="s">
        <v>96</v>
      </c>
      <c r="H152" s="132">
        <v>4.8673000000000002</v>
      </c>
      <c r="I152" s="133">
        <v>3.4</v>
      </c>
      <c r="J152" s="138">
        <v>0.14399999999999999</v>
      </c>
      <c r="K152" s="138">
        <v>0.14099999999999999</v>
      </c>
      <c r="L152" s="136">
        <f t="shared" ref="L152:L156" si="52">J152-K152</f>
        <v>3.0000000000000027E-3</v>
      </c>
      <c r="M152" s="133">
        <f t="shared" ref="M152:M156" si="53">H152*J152-I152*L152</f>
        <v>0.69069119999999995</v>
      </c>
      <c r="N152" s="133">
        <f t="shared" ref="N152:N156" si="54">E152*M152</f>
        <v>0.69069119999999995</v>
      </c>
      <c r="O152" s="43" t="s">
        <v>38</v>
      </c>
      <c r="P152" s="43"/>
      <c r="Q152" s="42">
        <v>0.03</v>
      </c>
      <c r="R152" s="43"/>
      <c r="S152" s="42"/>
    </row>
    <row r="153" spans="1:19">
      <c r="A153" s="120"/>
      <c r="B153" s="120"/>
      <c r="C153" s="120"/>
      <c r="D153" s="123"/>
      <c r="E153" s="128"/>
      <c r="F153" s="128"/>
      <c r="G153" s="124"/>
      <c r="H153" s="132"/>
      <c r="I153" s="133"/>
      <c r="J153" s="138"/>
      <c r="K153" s="138"/>
      <c r="L153" s="136"/>
      <c r="M153" s="133"/>
      <c r="N153" s="133"/>
      <c r="O153" s="43" t="s">
        <v>56</v>
      </c>
      <c r="P153" s="43"/>
      <c r="Q153" s="42">
        <v>0.12</v>
      </c>
      <c r="R153" s="43"/>
      <c r="S153" s="42"/>
    </row>
    <row r="154" spans="1:19">
      <c r="A154" s="120"/>
      <c r="B154" s="120"/>
      <c r="C154" s="120"/>
      <c r="D154" s="123" t="s">
        <v>81</v>
      </c>
      <c r="E154" s="128">
        <v>1</v>
      </c>
      <c r="F154" s="128" t="s">
        <v>36</v>
      </c>
      <c r="G154" s="124" t="s">
        <v>82</v>
      </c>
      <c r="H154" s="132">
        <v>4.8673000000000002</v>
      </c>
      <c r="I154" s="133">
        <v>3.4</v>
      </c>
      <c r="J154" s="138">
        <v>0.23300000000000001</v>
      </c>
      <c r="K154" s="138">
        <v>0.22800000000000001</v>
      </c>
      <c r="L154" s="136">
        <f t="shared" si="52"/>
        <v>5.0000000000000044E-3</v>
      </c>
      <c r="M154" s="133">
        <f t="shared" si="53"/>
        <v>1.1170808999999999</v>
      </c>
      <c r="N154" s="133">
        <f t="shared" si="54"/>
        <v>1.1170808999999999</v>
      </c>
      <c r="O154" s="43" t="s">
        <v>38</v>
      </c>
      <c r="P154" s="43"/>
      <c r="Q154" s="42">
        <v>0.03</v>
      </c>
      <c r="R154" s="43"/>
      <c r="S154" s="42"/>
    </row>
    <row r="155" spans="1:19">
      <c r="A155" s="120"/>
      <c r="B155" s="120"/>
      <c r="C155" s="120"/>
      <c r="D155" s="123"/>
      <c r="E155" s="128"/>
      <c r="F155" s="128"/>
      <c r="G155" s="124"/>
      <c r="H155" s="132"/>
      <c r="I155" s="133"/>
      <c r="J155" s="138"/>
      <c r="K155" s="138"/>
      <c r="L155" s="136"/>
      <c r="M155" s="133"/>
      <c r="N155" s="133"/>
      <c r="O155" s="43" t="s">
        <v>74</v>
      </c>
      <c r="P155" s="43"/>
      <c r="Q155" s="42">
        <v>0.15</v>
      </c>
      <c r="R155" s="43"/>
      <c r="S155" s="42"/>
    </row>
    <row r="156" spans="1:19">
      <c r="A156" s="120"/>
      <c r="B156" s="120"/>
      <c r="C156" s="120"/>
      <c r="D156" s="123" t="s">
        <v>97</v>
      </c>
      <c r="E156" s="128">
        <v>2</v>
      </c>
      <c r="F156" s="128" t="s">
        <v>36</v>
      </c>
      <c r="G156" s="124" t="s">
        <v>98</v>
      </c>
      <c r="H156" s="133">
        <f t="shared" ref="H156:H161" si="55">5.5/1.13</f>
        <v>4.8672566371681416</v>
      </c>
      <c r="I156" s="133">
        <v>3.4</v>
      </c>
      <c r="J156" s="136">
        <v>3.5000000000000003E-2</v>
      </c>
      <c r="K156" s="136">
        <v>3.2000000000000001E-2</v>
      </c>
      <c r="L156" s="136">
        <f t="shared" si="52"/>
        <v>3.0000000000000027E-3</v>
      </c>
      <c r="M156" s="133">
        <f t="shared" si="53"/>
        <v>0.16015398230088496</v>
      </c>
      <c r="N156" s="133">
        <f t="shared" si="54"/>
        <v>0.32030796460176991</v>
      </c>
      <c r="O156" s="43" t="s">
        <v>41</v>
      </c>
      <c r="P156" s="43"/>
      <c r="Q156" s="42">
        <v>0.06</v>
      </c>
      <c r="R156" s="43"/>
      <c r="S156" s="42"/>
    </row>
    <row r="157" spans="1:19">
      <c r="A157" s="120"/>
      <c r="B157" s="120"/>
      <c r="C157" s="120"/>
      <c r="D157" s="123"/>
      <c r="E157" s="128"/>
      <c r="F157" s="128"/>
      <c r="G157" s="124"/>
      <c r="H157" s="133"/>
      <c r="I157" s="133"/>
      <c r="J157" s="136"/>
      <c r="K157" s="136"/>
      <c r="L157" s="136"/>
      <c r="M157" s="133"/>
      <c r="N157" s="133"/>
      <c r="O157" s="43" t="s">
        <v>45</v>
      </c>
      <c r="P157" s="43"/>
      <c r="Q157" s="42">
        <v>0.24</v>
      </c>
      <c r="R157" s="43"/>
      <c r="S157" s="42"/>
    </row>
    <row r="158" spans="1:19">
      <c r="A158" s="120"/>
      <c r="B158" s="120"/>
      <c r="C158" s="120"/>
      <c r="D158" s="123" t="s">
        <v>99</v>
      </c>
      <c r="E158" s="128"/>
      <c r="F158" s="128" t="s">
        <v>36</v>
      </c>
      <c r="G158" s="124" t="s">
        <v>100</v>
      </c>
      <c r="H158" s="133">
        <f t="shared" si="55"/>
        <v>4.8672566371681416</v>
      </c>
      <c r="I158" s="133">
        <v>3.4</v>
      </c>
      <c r="J158" s="136">
        <v>0.214</v>
      </c>
      <c r="K158" s="136">
        <v>0.17899999999999999</v>
      </c>
      <c r="L158" s="136">
        <f t="shared" ref="L158:L164" si="56">J158-K158</f>
        <v>3.5000000000000003E-2</v>
      </c>
      <c r="M158" s="133">
        <f t="shared" ref="M158:M162" si="57">H158*J158-I158*L158</f>
        <v>0.92259292035398222</v>
      </c>
      <c r="N158" s="133">
        <f t="shared" ref="N158:N164" si="58">E158*M158</f>
        <v>0</v>
      </c>
      <c r="O158" s="43" t="s">
        <v>64</v>
      </c>
      <c r="P158" s="43" t="s">
        <v>52</v>
      </c>
      <c r="Q158" s="42"/>
      <c r="R158" s="43"/>
      <c r="S158" s="42"/>
    </row>
    <row r="159" spans="1:19">
      <c r="A159" s="120"/>
      <c r="B159" s="120"/>
      <c r="C159" s="120"/>
      <c r="D159" s="123"/>
      <c r="E159" s="128"/>
      <c r="F159" s="128"/>
      <c r="G159" s="124"/>
      <c r="H159" s="133"/>
      <c r="I159" s="133"/>
      <c r="J159" s="136"/>
      <c r="K159" s="136"/>
      <c r="L159" s="136"/>
      <c r="M159" s="133"/>
      <c r="N159" s="133"/>
      <c r="O159" s="43" t="s">
        <v>33</v>
      </c>
      <c r="P159" s="43" t="s">
        <v>34</v>
      </c>
      <c r="Q159" s="42"/>
      <c r="R159" s="43"/>
      <c r="S159" s="42"/>
    </row>
    <row r="160" spans="1:19">
      <c r="A160" s="120"/>
      <c r="B160" s="120"/>
      <c r="C160" s="120"/>
      <c r="D160" s="6" t="s">
        <v>102</v>
      </c>
      <c r="E160" s="40">
        <v>4</v>
      </c>
      <c r="F160" s="40"/>
      <c r="G160" s="39"/>
      <c r="H160" s="44">
        <v>9.7299999999999998E-2</v>
      </c>
      <c r="I160" s="44"/>
      <c r="J160" s="46"/>
      <c r="K160" s="46"/>
      <c r="L160" s="46"/>
      <c r="M160" s="44">
        <v>9.7299999999999998E-2</v>
      </c>
      <c r="N160" s="16">
        <f t="shared" si="58"/>
        <v>0.38919999999999999</v>
      </c>
      <c r="O160" s="43" t="s">
        <v>66</v>
      </c>
      <c r="P160" s="43" t="s">
        <v>52</v>
      </c>
      <c r="Q160" s="42">
        <v>0.16</v>
      </c>
      <c r="R160" s="43"/>
      <c r="S160" s="42"/>
    </row>
    <row r="161" spans="1:19">
      <c r="A161" s="120"/>
      <c r="B161" s="120"/>
      <c r="C161" s="120"/>
      <c r="D161" s="6" t="s">
        <v>83</v>
      </c>
      <c r="E161" s="40">
        <v>1</v>
      </c>
      <c r="F161" s="40" t="s">
        <v>36</v>
      </c>
      <c r="G161" s="39" t="s">
        <v>84</v>
      </c>
      <c r="H161" s="10">
        <f t="shared" si="55"/>
        <v>4.8672566371681416</v>
      </c>
      <c r="I161" s="44">
        <v>3.4</v>
      </c>
      <c r="J161" s="48">
        <v>5.8999999999999997E-2</v>
      </c>
      <c r="K161" s="48">
        <v>5.7500000000000002E-2</v>
      </c>
      <c r="L161" s="46">
        <f t="shared" si="56"/>
        <v>1.4999999999999944E-3</v>
      </c>
      <c r="M161" s="16">
        <f t="shared" si="57"/>
        <v>0.28206814159292037</v>
      </c>
      <c r="N161" s="16">
        <f t="shared" si="58"/>
        <v>0.28206814159292037</v>
      </c>
      <c r="O161" s="43" t="s">
        <v>38</v>
      </c>
      <c r="P161" s="43" t="s">
        <v>85</v>
      </c>
      <c r="Q161" s="42">
        <v>0.03</v>
      </c>
      <c r="R161" s="43"/>
      <c r="S161" s="42"/>
    </row>
    <row r="162" spans="1:19">
      <c r="A162" s="120"/>
      <c r="B162" s="120"/>
      <c r="C162" s="120"/>
      <c r="D162" s="6" t="s">
        <v>86</v>
      </c>
      <c r="E162" s="40">
        <v>2</v>
      </c>
      <c r="F162" s="40" t="s">
        <v>36</v>
      </c>
      <c r="G162" s="39" t="s">
        <v>87</v>
      </c>
      <c r="H162" s="42">
        <v>4.8672566371681398</v>
      </c>
      <c r="I162" s="44">
        <v>3.4</v>
      </c>
      <c r="J162" s="46">
        <v>7.3999999999999996E-2</v>
      </c>
      <c r="K162" s="46">
        <v>7.0000000000000007E-2</v>
      </c>
      <c r="L162" s="46">
        <f t="shared" si="56"/>
        <v>3.9999999999999897E-3</v>
      </c>
      <c r="M162" s="44">
        <f t="shared" si="57"/>
        <v>0.34657699115044238</v>
      </c>
      <c r="N162" s="44">
        <f t="shared" si="58"/>
        <v>0.69315398230088476</v>
      </c>
      <c r="O162" s="43" t="s">
        <v>44</v>
      </c>
      <c r="P162" s="43" t="s">
        <v>34</v>
      </c>
      <c r="Q162" s="42">
        <v>0.06</v>
      </c>
      <c r="R162" s="43"/>
      <c r="S162" s="42"/>
    </row>
    <row r="163" spans="1:19">
      <c r="A163" s="120"/>
      <c r="B163" s="120"/>
      <c r="C163" s="120"/>
      <c r="D163" s="6" t="s">
        <v>103</v>
      </c>
      <c r="E163" s="40">
        <v>4</v>
      </c>
      <c r="F163" s="40"/>
      <c r="G163" s="43"/>
      <c r="H163" s="42">
        <v>0.1137</v>
      </c>
      <c r="I163" s="44"/>
      <c r="J163" s="46"/>
      <c r="K163" s="47"/>
      <c r="L163" s="46">
        <f t="shared" si="56"/>
        <v>0</v>
      </c>
      <c r="M163" s="44">
        <v>0.1137</v>
      </c>
      <c r="N163" s="44">
        <f t="shared" si="58"/>
        <v>0.45479999999999998</v>
      </c>
      <c r="O163" s="43" t="s">
        <v>89</v>
      </c>
      <c r="P163" s="43">
        <v>150</v>
      </c>
      <c r="Q163" s="42">
        <f>0.05*P163</f>
        <v>7.5</v>
      </c>
      <c r="R163" s="43"/>
      <c r="S163" s="42"/>
    </row>
    <row r="164" spans="1:19">
      <c r="A164" s="120"/>
      <c r="B164" s="120"/>
      <c r="C164" s="120"/>
      <c r="D164" s="6" t="s">
        <v>90</v>
      </c>
      <c r="E164" s="40">
        <v>1</v>
      </c>
      <c r="F164" s="40"/>
      <c r="G164" s="43"/>
      <c r="H164" s="42">
        <v>0.32</v>
      </c>
      <c r="I164" s="44"/>
      <c r="J164" s="46"/>
      <c r="K164" s="47"/>
      <c r="L164" s="46">
        <f t="shared" si="56"/>
        <v>0</v>
      </c>
      <c r="M164" s="44">
        <v>0.32</v>
      </c>
      <c r="N164" s="44">
        <f t="shared" si="58"/>
        <v>0.32</v>
      </c>
      <c r="O164" s="21" t="s">
        <v>91</v>
      </c>
      <c r="P164" s="43">
        <f>0.569-0.0182</f>
        <v>0.55079999999999996</v>
      </c>
      <c r="Q164" s="42">
        <f>7*P164</f>
        <v>3.8555999999999999</v>
      </c>
      <c r="R164" s="43"/>
      <c r="S164" s="42"/>
    </row>
    <row r="165" spans="1:19">
      <c r="A165" s="120"/>
      <c r="B165" s="120"/>
      <c r="C165" s="120"/>
      <c r="D165" s="43" t="s">
        <v>92</v>
      </c>
      <c r="E165" s="43"/>
      <c r="F165" s="43"/>
      <c r="G165" s="43"/>
      <c r="H165" s="42"/>
      <c r="I165" s="44"/>
      <c r="J165" s="48"/>
      <c r="K165" s="47"/>
      <c r="L165" s="46"/>
      <c r="M165" s="44"/>
      <c r="N165" s="44">
        <f>SUM(N132:N164)</f>
        <v>31.237868244247792</v>
      </c>
      <c r="O165" s="43"/>
      <c r="P165" s="43"/>
      <c r="Q165" s="44">
        <f>SUM(Q132:Q164)</f>
        <v>15.0656</v>
      </c>
      <c r="R165" s="43"/>
      <c r="S165" s="42">
        <f>(N165+Q165)*1.12</f>
        <v>51.859884433557539</v>
      </c>
    </row>
    <row r="166" spans="1:19">
      <c r="A166" s="120">
        <v>6</v>
      </c>
      <c r="B166" s="120" t="s">
        <v>109</v>
      </c>
      <c r="C166" s="120" t="s">
        <v>25</v>
      </c>
      <c r="D166" s="123" t="s">
        <v>26</v>
      </c>
      <c r="E166" s="127">
        <v>1</v>
      </c>
      <c r="F166" s="127" t="s">
        <v>27</v>
      </c>
      <c r="G166" s="123" t="s">
        <v>28</v>
      </c>
      <c r="H166" s="131">
        <f>5.6/1.13</f>
        <v>4.9557522123893802</v>
      </c>
      <c r="I166" s="134">
        <v>3.4</v>
      </c>
      <c r="J166" s="137">
        <v>0.379</v>
      </c>
      <c r="K166" s="137">
        <v>0.37</v>
      </c>
      <c r="L166" s="135">
        <f t="shared" ref="L166:L171" si="59">J166-K166</f>
        <v>9.000000000000008E-3</v>
      </c>
      <c r="M166" s="134">
        <f t="shared" ref="M166:M171" si="60">H166*J166-I166*L166</f>
        <v>1.8476300884955752</v>
      </c>
      <c r="N166" s="134">
        <f t="shared" ref="N166:N171" si="61">E166*M166</f>
        <v>1.8476300884955752</v>
      </c>
      <c r="O166" s="43" t="s">
        <v>29</v>
      </c>
      <c r="P166" s="43"/>
      <c r="Q166" s="42">
        <v>0.05</v>
      </c>
      <c r="R166" s="43"/>
      <c r="S166" s="42"/>
    </row>
    <row r="167" spans="1:19">
      <c r="A167" s="120"/>
      <c r="B167" s="120"/>
      <c r="C167" s="120"/>
      <c r="D167" s="123"/>
      <c r="E167" s="127"/>
      <c r="F167" s="127"/>
      <c r="G167" s="123"/>
      <c r="H167" s="131"/>
      <c r="I167" s="134"/>
      <c r="J167" s="137"/>
      <c r="K167" s="137"/>
      <c r="L167" s="135"/>
      <c r="M167" s="134"/>
      <c r="N167" s="134"/>
      <c r="O167" s="43" t="s">
        <v>30</v>
      </c>
      <c r="P167" s="43"/>
      <c r="Q167" s="42">
        <v>0.1</v>
      </c>
      <c r="R167" s="43"/>
      <c r="S167" s="42"/>
    </row>
    <row r="168" spans="1:19">
      <c r="A168" s="120"/>
      <c r="B168" s="120"/>
      <c r="C168" s="120"/>
      <c r="D168" s="123"/>
      <c r="E168" s="127"/>
      <c r="F168" s="127"/>
      <c r="G168" s="123"/>
      <c r="H168" s="131"/>
      <c r="I168" s="134"/>
      <c r="J168" s="137"/>
      <c r="K168" s="137"/>
      <c r="L168" s="135"/>
      <c r="M168" s="134"/>
      <c r="N168" s="134"/>
      <c r="O168" s="43" t="s">
        <v>31</v>
      </c>
      <c r="P168" s="43" t="s">
        <v>32</v>
      </c>
      <c r="Q168" s="42">
        <v>0.08</v>
      </c>
      <c r="R168" s="43"/>
      <c r="S168" s="42"/>
    </row>
    <row r="169" spans="1:19">
      <c r="A169" s="120"/>
      <c r="B169" s="120"/>
      <c r="C169" s="120"/>
      <c r="D169" s="123"/>
      <c r="E169" s="127"/>
      <c r="F169" s="127"/>
      <c r="G169" s="123"/>
      <c r="H169" s="131"/>
      <c r="I169" s="134"/>
      <c r="J169" s="137"/>
      <c r="K169" s="137"/>
      <c r="L169" s="135"/>
      <c r="M169" s="134"/>
      <c r="N169" s="134"/>
      <c r="O169" s="43" t="s">
        <v>33</v>
      </c>
      <c r="P169" s="43" t="s">
        <v>34</v>
      </c>
      <c r="Q169" s="42">
        <v>0.04</v>
      </c>
      <c r="R169" s="43"/>
      <c r="S169" s="42"/>
    </row>
    <row r="170" spans="1:19">
      <c r="A170" s="120"/>
      <c r="B170" s="120"/>
      <c r="C170" s="120"/>
      <c r="D170" s="6" t="s">
        <v>35</v>
      </c>
      <c r="E170" s="8">
        <v>1</v>
      </c>
      <c r="F170" s="8" t="s">
        <v>36</v>
      </c>
      <c r="G170" s="15" t="s">
        <v>37</v>
      </c>
      <c r="H170" s="10">
        <f>5.5/1.13</f>
        <v>4.8672566371681416</v>
      </c>
      <c r="I170" s="16">
        <v>3.4</v>
      </c>
      <c r="J170" s="19">
        <v>5.5E-2</v>
      </c>
      <c r="K170" s="20">
        <v>5.3999999999999999E-2</v>
      </c>
      <c r="L170" s="19">
        <f t="shared" si="59"/>
        <v>1.0000000000000009E-3</v>
      </c>
      <c r="M170" s="16">
        <f t="shared" si="60"/>
        <v>0.2642991150442478</v>
      </c>
      <c r="N170" s="16">
        <f t="shared" si="61"/>
        <v>0.2642991150442478</v>
      </c>
      <c r="O170" s="43" t="s">
        <v>38</v>
      </c>
      <c r="P170" s="43" t="s">
        <v>34</v>
      </c>
      <c r="Q170" s="42">
        <v>0.04</v>
      </c>
      <c r="R170" s="43"/>
      <c r="S170" s="42"/>
    </row>
    <row r="171" spans="1:19">
      <c r="A171" s="120"/>
      <c r="B171" s="120"/>
      <c r="C171" s="120"/>
      <c r="D171" s="6" t="s">
        <v>39</v>
      </c>
      <c r="E171" s="8">
        <v>2</v>
      </c>
      <c r="F171" s="8" t="s">
        <v>36</v>
      </c>
      <c r="G171" s="15" t="s">
        <v>40</v>
      </c>
      <c r="H171" s="10">
        <f>5.5/1.13</f>
        <v>4.8672566371681416</v>
      </c>
      <c r="I171" s="16">
        <v>3.4</v>
      </c>
      <c r="J171" s="19">
        <v>4.8000000000000001E-2</v>
      </c>
      <c r="K171" s="20">
        <v>4.7E-2</v>
      </c>
      <c r="L171" s="19">
        <f t="shared" si="59"/>
        <v>1.0000000000000009E-3</v>
      </c>
      <c r="M171" s="16">
        <f t="shared" si="60"/>
        <v>0.23022831858407078</v>
      </c>
      <c r="N171" s="16">
        <f t="shared" si="61"/>
        <v>0.46045663716814156</v>
      </c>
      <c r="O171" s="43" t="s">
        <v>41</v>
      </c>
      <c r="P171" s="43" t="s">
        <v>34</v>
      </c>
      <c r="Q171" s="42">
        <v>0.08</v>
      </c>
      <c r="R171" s="43"/>
      <c r="S171" s="42"/>
    </row>
    <row r="172" spans="1:19">
      <c r="A172" s="120"/>
      <c r="B172" s="120"/>
      <c r="C172" s="120"/>
      <c r="D172" s="123" t="s">
        <v>42</v>
      </c>
      <c r="E172" s="128">
        <v>2</v>
      </c>
      <c r="F172" s="128" t="s">
        <v>36</v>
      </c>
      <c r="G172" s="124" t="s">
        <v>43</v>
      </c>
      <c r="H172" s="132"/>
      <c r="I172" s="133"/>
      <c r="J172" s="138"/>
      <c r="K172" s="138"/>
      <c r="L172" s="136"/>
      <c r="M172" s="133"/>
      <c r="N172" s="133"/>
      <c r="O172" s="43" t="s">
        <v>44</v>
      </c>
      <c r="P172" s="43" t="s">
        <v>34</v>
      </c>
      <c r="Q172" s="42"/>
      <c r="R172" s="43"/>
      <c r="S172" s="42"/>
    </row>
    <row r="173" spans="1:19">
      <c r="A173" s="120"/>
      <c r="B173" s="120"/>
      <c r="C173" s="120"/>
      <c r="D173" s="123"/>
      <c r="E173" s="128"/>
      <c r="F173" s="128"/>
      <c r="G173" s="124"/>
      <c r="H173" s="132"/>
      <c r="I173" s="133"/>
      <c r="J173" s="138"/>
      <c r="K173" s="138"/>
      <c r="L173" s="136"/>
      <c r="M173" s="133"/>
      <c r="N173" s="133"/>
      <c r="O173" s="43" t="s">
        <v>45</v>
      </c>
      <c r="P173" s="43"/>
      <c r="Q173" s="42"/>
      <c r="R173" s="43"/>
      <c r="S173" s="42"/>
    </row>
    <row r="174" spans="1:19">
      <c r="A174" s="120"/>
      <c r="B174" s="120"/>
      <c r="C174" s="120"/>
      <c r="D174" s="123" t="s">
        <v>46</v>
      </c>
      <c r="E174" s="128">
        <v>2</v>
      </c>
      <c r="F174" s="128" t="s">
        <v>47</v>
      </c>
      <c r="G174" s="124" t="s">
        <v>48</v>
      </c>
      <c r="H174" s="132">
        <v>5.83</v>
      </c>
      <c r="I174" s="133">
        <v>3.4</v>
      </c>
      <c r="J174" s="138">
        <v>0.75</v>
      </c>
      <c r="K174" s="138">
        <v>0.51600000000000001</v>
      </c>
      <c r="L174" s="136">
        <f t="shared" ref="L174:L178" si="62">J174-K174</f>
        <v>0.23399999999999999</v>
      </c>
      <c r="M174" s="133">
        <f t="shared" ref="M174:M178" si="63">H174*J174-I174*L174</f>
        <v>3.5769000000000006</v>
      </c>
      <c r="N174" s="133">
        <f t="shared" ref="N174:N178" si="64">E174*M174</f>
        <v>7.1538000000000013</v>
      </c>
      <c r="O174" s="43" t="s">
        <v>49</v>
      </c>
      <c r="P174" s="43" t="s">
        <v>50</v>
      </c>
      <c r="Q174" s="42">
        <v>0.4</v>
      </c>
      <c r="R174" s="43"/>
      <c r="S174" s="42"/>
    </row>
    <row r="175" spans="1:19">
      <c r="A175" s="120"/>
      <c r="B175" s="120"/>
      <c r="C175" s="120"/>
      <c r="D175" s="123"/>
      <c r="E175" s="128"/>
      <c r="F175" s="128"/>
      <c r="G175" s="124"/>
      <c r="H175" s="132"/>
      <c r="I175" s="133"/>
      <c r="J175" s="138"/>
      <c r="K175" s="138"/>
      <c r="L175" s="136"/>
      <c r="M175" s="133"/>
      <c r="N175" s="133"/>
      <c r="O175" s="43" t="s">
        <v>51</v>
      </c>
      <c r="P175" s="43" t="s">
        <v>52</v>
      </c>
      <c r="Q175" s="42">
        <v>0.8</v>
      </c>
      <c r="R175" s="43"/>
      <c r="S175" s="42"/>
    </row>
    <row r="176" spans="1:19">
      <c r="A176" s="120"/>
      <c r="B176" s="120"/>
      <c r="C176" s="120"/>
      <c r="D176" s="123" t="s">
        <v>53</v>
      </c>
      <c r="E176" s="128">
        <v>1</v>
      </c>
      <c r="F176" s="128" t="s">
        <v>27</v>
      </c>
      <c r="G176" s="124" t="s">
        <v>54</v>
      </c>
      <c r="H176" s="132">
        <f>5.6/1.13</f>
        <v>4.9557522123893802</v>
      </c>
      <c r="I176" s="133">
        <v>3.4</v>
      </c>
      <c r="J176" s="138">
        <v>1.8009999999999999</v>
      </c>
      <c r="K176" s="138">
        <v>1.79</v>
      </c>
      <c r="L176" s="136">
        <f t="shared" si="62"/>
        <v>1.0999999999999899E-2</v>
      </c>
      <c r="M176" s="133">
        <f t="shared" si="63"/>
        <v>8.8879097345132738</v>
      </c>
      <c r="N176" s="133">
        <f t="shared" si="64"/>
        <v>8.8879097345132738</v>
      </c>
      <c r="O176" s="43" t="s">
        <v>55</v>
      </c>
      <c r="P176" s="43"/>
      <c r="Q176" s="42">
        <v>0.05</v>
      </c>
      <c r="R176" s="43"/>
      <c r="S176" s="42"/>
    </row>
    <row r="177" spans="1:19">
      <c r="A177" s="120"/>
      <c r="B177" s="120"/>
      <c r="C177" s="120"/>
      <c r="D177" s="123"/>
      <c r="E177" s="128"/>
      <c r="F177" s="128"/>
      <c r="G177" s="124"/>
      <c r="H177" s="132"/>
      <c r="I177" s="133"/>
      <c r="J177" s="138"/>
      <c r="K177" s="138"/>
      <c r="L177" s="136"/>
      <c r="M177" s="133"/>
      <c r="N177" s="133"/>
      <c r="O177" s="43" t="s">
        <v>56</v>
      </c>
      <c r="P177" s="43"/>
      <c r="Q177" s="42">
        <v>0.2</v>
      </c>
      <c r="R177" s="43"/>
      <c r="S177" s="42"/>
    </row>
    <row r="178" spans="1:19">
      <c r="A178" s="120"/>
      <c r="B178" s="120"/>
      <c r="C178" s="120"/>
      <c r="D178" s="123" t="s">
        <v>57</v>
      </c>
      <c r="E178" s="128">
        <v>2</v>
      </c>
      <c r="F178" s="128" t="s">
        <v>27</v>
      </c>
      <c r="G178" s="124" t="s">
        <v>58</v>
      </c>
      <c r="H178" s="132">
        <f>5.6/1.13</f>
        <v>4.9557522123893802</v>
      </c>
      <c r="I178" s="133">
        <v>3.4</v>
      </c>
      <c r="J178" s="138">
        <v>0.42499999999999999</v>
      </c>
      <c r="K178" s="138">
        <v>0.41299999999999998</v>
      </c>
      <c r="L178" s="136">
        <f t="shared" si="62"/>
        <v>1.2000000000000011E-2</v>
      </c>
      <c r="M178" s="133">
        <f t="shared" si="63"/>
        <v>2.0653946902654865</v>
      </c>
      <c r="N178" s="133">
        <f t="shared" si="64"/>
        <v>4.130789380530973</v>
      </c>
      <c r="O178" s="43" t="s">
        <v>59</v>
      </c>
      <c r="P178" s="43"/>
      <c r="Q178" s="42">
        <v>0.1</v>
      </c>
      <c r="R178" s="43"/>
      <c r="S178" s="42"/>
    </row>
    <row r="179" spans="1:19">
      <c r="A179" s="120"/>
      <c r="B179" s="120"/>
      <c r="C179" s="120"/>
      <c r="D179" s="123"/>
      <c r="E179" s="128"/>
      <c r="F179" s="128"/>
      <c r="G179" s="124"/>
      <c r="H179" s="132"/>
      <c r="I179" s="133"/>
      <c r="J179" s="138"/>
      <c r="K179" s="138"/>
      <c r="L179" s="136"/>
      <c r="M179" s="133"/>
      <c r="N179" s="133"/>
      <c r="O179" s="43" t="s">
        <v>60</v>
      </c>
      <c r="P179" s="43"/>
      <c r="Q179" s="42">
        <v>0.16</v>
      </c>
      <c r="R179" s="43"/>
      <c r="S179" s="42"/>
    </row>
    <row r="180" spans="1:19">
      <c r="A180" s="120"/>
      <c r="B180" s="120"/>
      <c r="C180" s="120"/>
      <c r="D180" s="123" t="s">
        <v>61</v>
      </c>
      <c r="E180" s="128">
        <v>1</v>
      </c>
      <c r="F180" s="128" t="s">
        <v>62</v>
      </c>
      <c r="G180" s="124" t="s">
        <v>63</v>
      </c>
      <c r="H180" s="132">
        <v>5.18</v>
      </c>
      <c r="I180" s="133">
        <v>3.4</v>
      </c>
      <c r="J180" s="138">
        <v>0.75900000000000001</v>
      </c>
      <c r="K180" s="138">
        <v>0.42399999999999999</v>
      </c>
      <c r="L180" s="136">
        <f t="shared" ref="L180:L184" si="65">J180-K180</f>
        <v>0.33500000000000002</v>
      </c>
      <c r="M180" s="133">
        <f t="shared" ref="M180:M184" si="66">H180*J180-I180*L180</f>
        <v>2.7926199999999994</v>
      </c>
      <c r="N180" s="133">
        <f t="shared" ref="N180:N184" si="67">E180*M180</f>
        <v>2.7926199999999994</v>
      </c>
      <c r="O180" s="43" t="s">
        <v>64</v>
      </c>
      <c r="P180" s="43" t="s">
        <v>65</v>
      </c>
      <c r="Q180" s="42">
        <v>0.12</v>
      </c>
      <c r="R180" s="43"/>
      <c r="S180" s="42"/>
    </row>
    <row r="181" spans="1:19">
      <c r="A181" s="120"/>
      <c r="B181" s="120"/>
      <c r="C181" s="120"/>
      <c r="D181" s="123"/>
      <c r="E181" s="128"/>
      <c r="F181" s="128"/>
      <c r="G181" s="124"/>
      <c r="H181" s="132"/>
      <c r="I181" s="133"/>
      <c r="J181" s="138"/>
      <c r="K181" s="138"/>
      <c r="L181" s="136"/>
      <c r="M181" s="133"/>
      <c r="N181" s="133"/>
      <c r="O181" s="43" t="s">
        <v>66</v>
      </c>
      <c r="P181" s="43" t="s">
        <v>52</v>
      </c>
      <c r="Q181" s="42">
        <v>0.16</v>
      </c>
      <c r="R181" s="43"/>
      <c r="S181" s="42"/>
    </row>
    <row r="182" spans="1:19">
      <c r="A182" s="120"/>
      <c r="B182" s="120"/>
      <c r="C182" s="120"/>
      <c r="D182" s="123" t="s">
        <v>67</v>
      </c>
      <c r="E182" s="128">
        <v>3</v>
      </c>
      <c r="F182" s="128" t="s">
        <v>36</v>
      </c>
      <c r="G182" s="124" t="s">
        <v>68</v>
      </c>
      <c r="H182" s="132">
        <v>4.8673000000000002</v>
      </c>
      <c r="I182" s="133">
        <v>3.4</v>
      </c>
      <c r="J182" s="138">
        <v>6.9000000000000006E-2</v>
      </c>
      <c r="K182" s="138">
        <v>6.6000000000000003E-2</v>
      </c>
      <c r="L182" s="136">
        <f t="shared" si="65"/>
        <v>3.0000000000000027E-3</v>
      </c>
      <c r="M182" s="133">
        <f t="shared" si="66"/>
        <v>0.32564370000000004</v>
      </c>
      <c r="N182" s="133">
        <f t="shared" si="67"/>
        <v>0.97693110000000005</v>
      </c>
      <c r="O182" s="43" t="s">
        <v>69</v>
      </c>
      <c r="P182" s="43" t="s">
        <v>34</v>
      </c>
      <c r="Q182" s="42">
        <v>0.12</v>
      </c>
      <c r="R182" s="43"/>
      <c r="S182" s="42"/>
    </row>
    <row r="183" spans="1:19">
      <c r="A183" s="120"/>
      <c r="B183" s="120"/>
      <c r="C183" s="120"/>
      <c r="D183" s="123"/>
      <c r="E183" s="128"/>
      <c r="F183" s="128"/>
      <c r="G183" s="124"/>
      <c r="H183" s="132"/>
      <c r="I183" s="133"/>
      <c r="J183" s="138"/>
      <c r="K183" s="138"/>
      <c r="L183" s="136"/>
      <c r="M183" s="133"/>
      <c r="N183" s="133"/>
      <c r="O183" s="43" t="s">
        <v>70</v>
      </c>
      <c r="P183" s="43" t="s">
        <v>71</v>
      </c>
      <c r="Q183" s="42">
        <v>0.15</v>
      </c>
      <c r="R183" s="43"/>
      <c r="S183" s="42"/>
    </row>
    <row r="184" spans="1:19">
      <c r="A184" s="120"/>
      <c r="B184" s="120"/>
      <c r="C184" s="120"/>
      <c r="D184" s="123" t="s">
        <v>72</v>
      </c>
      <c r="E184" s="128">
        <v>1</v>
      </c>
      <c r="F184" s="128" t="s">
        <v>36</v>
      </c>
      <c r="G184" s="124" t="s">
        <v>73</v>
      </c>
      <c r="H184" s="132">
        <v>4.8673000000000002</v>
      </c>
      <c r="I184" s="133">
        <v>3.4</v>
      </c>
      <c r="J184" s="138">
        <v>0.1</v>
      </c>
      <c r="K184" s="138">
        <v>9.0999999999999998E-2</v>
      </c>
      <c r="L184" s="136">
        <f t="shared" si="65"/>
        <v>9.000000000000008E-3</v>
      </c>
      <c r="M184" s="133">
        <f t="shared" si="66"/>
        <v>0.45613000000000004</v>
      </c>
      <c r="N184" s="133">
        <f t="shared" si="67"/>
        <v>0.45613000000000004</v>
      </c>
      <c r="O184" s="43" t="s">
        <v>38</v>
      </c>
      <c r="P184" s="43"/>
      <c r="Q184" s="42">
        <v>0.03</v>
      </c>
      <c r="R184" s="43"/>
      <c r="S184" s="42"/>
    </row>
    <row r="185" spans="1:19">
      <c r="A185" s="120"/>
      <c r="B185" s="120"/>
      <c r="C185" s="120"/>
      <c r="D185" s="123"/>
      <c r="E185" s="128"/>
      <c r="F185" s="128"/>
      <c r="G185" s="124"/>
      <c r="H185" s="132"/>
      <c r="I185" s="133"/>
      <c r="J185" s="138"/>
      <c r="K185" s="138"/>
      <c r="L185" s="136"/>
      <c r="M185" s="133"/>
      <c r="N185" s="133"/>
      <c r="O185" s="43" t="s">
        <v>74</v>
      </c>
      <c r="P185" s="43"/>
      <c r="Q185" s="42">
        <v>0.15</v>
      </c>
      <c r="R185" s="43"/>
      <c r="S185" s="42"/>
    </row>
    <row r="186" spans="1:19">
      <c r="A186" s="120"/>
      <c r="B186" s="120"/>
      <c r="C186" s="120"/>
      <c r="D186" s="123" t="s">
        <v>95</v>
      </c>
      <c r="E186" s="128">
        <v>1</v>
      </c>
      <c r="F186" s="128" t="s">
        <v>36</v>
      </c>
      <c r="G186" s="124" t="s">
        <v>96</v>
      </c>
      <c r="H186" s="132">
        <v>4.8673000000000002</v>
      </c>
      <c r="I186" s="133">
        <v>3.4</v>
      </c>
      <c r="J186" s="138">
        <v>0.14399999999999999</v>
      </c>
      <c r="K186" s="138">
        <v>0.14099999999999999</v>
      </c>
      <c r="L186" s="136">
        <f t="shared" ref="L186:L190" si="68">J186-K186</f>
        <v>3.0000000000000027E-3</v>
      </c>
      <c r="M186" s="133">
        <f t="shared" ref="M186:M190" si="69">H186*J186-I186*L186</f>
        <v>0.69069119999999995</v>
      </c>
      <c r="N186" s="133">
        <f t="shared" ref="N186:N190" si="70">E186*M186</f>
        <v>0.69069119999999995</v>
      </c>
      <c r="O186" s="43" t="s">
        <v>38</v>
      </c>
      <c r="P186" s="43"/>
      <c r="Q186" s="42">
        <v>0.03</v>
      </c>
      <c r="R186" s="43"/>
      <c r="S186" s="42"/>
    </row>
    <row r="187" spans="1:19">
      <c r="A187" s="120"/>
      <c r="B187" s="120"/>
      <c r="C187" s="120"/>
      <c r="D187" s="123"/>
      <c r="E187" s="128"/>
      <c r="F187" s="128"/>
      <c r="G187" s="124"/>
      <c r="H187" s="132"/>
      <c r="I187" s="133"/>
      <c r="J187" s="138"/>
      <c r="K187" s="138"/>
      <c r="L187" s="136"/>
      <c r="M187" s="133"/>
      <c r="N187" s="133"/>
      <c r="O187" s="43" t="s">
        <v>56</v>
      </c>
      <c r="P187" s="43"/>
      <c r="Q187" s="42">
        <v>0.12</v>
      </c>
      <c r="R187" s="43"/>
      <c r="S187" s="42"/>
    </row>
    <row r="188" spans="1:19">
      <c r="A188" s="120"/>
      <c r="B188" s="120"/>
      <c r="C188" s="120"/>
      <c r="D188" s="123" t="s">
        <v>81</v>
      </c>
      <c r="E188" s="128">
        <v>1</v>
      </c>
      <c r="F188" s="128" t="s">
        <v>36</v>
      </c>
      <c r="G188" s="124" t="s">
        <v>82</v>
      </c>
      <c r="H188" s="132">
        <v>4.8673000000000002</v>
      </c>
      <c r="I188" s="133">
        <v>3.4</v>
      </c>
      <c r="J188" s="138">
        <v>0.23300000000000001</v>
      </c>
      <c r="K188" s="138">
        <v>0.22800000000000001</v>
      </c>
      <c r="L188" s="136">
        <f t="shared" si="68"/>
        <v>5.0000000000000044E-3</v>
      </c>
      <c r="M188" s="133">
        <f t="shared" si="69"/>
        <v>1.1170808999999999</v>
      </c>
      <c r="N188" s="133">
        <f t="shared" si="70"/>
        <v>1.1170808999999999</v>
      </c>
      <c r="O188" s="43" t="s">
        <v>38</v>
      </c>
      <c r="P188" s="43"/>
      <c r="Q188" s="42">
        <v>0.03</v>
      </c>
      <c r="R188" s="43"/>
      <c r="S188" s="42"/>
    </row>
    <row r="189" spans="1:19">
      <c r="A189" s="120"/>
      <c r="B189" s="120"/>
      <c r="C189" s="120"/>
      <c r="D189" s="123"/>
      <c r="E189" s="128"/>
      <c r="F189" s="128"/>
      <c r="G189" s="124"/>
      <c r="H189" s="132"/>
      <c r="I189" s="133"/>
      <c r="J189" s="138"/>
      <c r="K189" s="138"/>
      <c r="L189" s="136"/>
      <c r="M189" s="133"/>
      <c r="N189" s="133"/>
      <c r="O189" s="43" t="s">
        <v>74</v>
      </c>
      <c r="P189" s="43"/>
      <c r="Q189" s="42">
        <v>0.15</v>
      </c>
      <c r="R189" s="43"/>
      <c r="S189" s="42"/>
    </row>
    <row r="190" spans="1:19">
      <c r="A190" s="120"/>
      <c r="B190" s="120"/>
      <c r="C190" s="120"/>
      <c r="D190" s="123" t="s">
        <v>97</v>
      </c>
      <c r="E190" s="128"/>
      <c r="F190" s="128" t="s">
        <v>36</v>
      </c>
      <c r="G190" s="124" t="s">
        <v>98</v>
      </c>
      <c r="H190" s="133">
        <f>5.5/1.13</f>
        <v>4.8672566371681416</v>
      </c>
      <c r="I190" s="133">
        <v>3.4</v>
      </c>
      <c r="J190" s="136">
        <v>3.5000000000000003E-2</v>
      </c>
      <c r="K190" s="136">
        <v>3.2000000000000001E-2</v>
      </c>
      <c r="L190" s="136">
        <f t="shared" si="68"/>
        <v>3.0000000000000027E-3</v>
      </c>
      <c r="M190" s="133">
        <f t="shared" si="69"/>
        <v>0.16015398230088496</v>
      </c>
      <c r="N190" s="133">
        <f t="shared" si="70"/>
        <v>0</v>
      </c>
      <c r="O190" s="43" t="s">
        <v>41</v>
      </c>
      <c r="P190" s="43"/>
      <c r="Q190" s="42"/>
      <c r="R190" s="43"/>
      <c r="S190" s="42"/>
    </row>
    <row r="191" spans="1:19">
      <c r="A191" s="120"/>
      <c r="B191" s="120"/>
      <c r="C191" s="120"/>
      <c r="D191" s="123"/>
      <c r="E191" s="128"/>
      <c r="F191" s="128"/>
      <c r="G191" s="124"/>
      <c r="H191" s="133"/>
      <c r="I191" s="133"/>
      <c r="J191" s="136"/>
      <c r="K191" s="136"/>
      <c r="L191" s="136"/>
      <c r="M191" s="133"/>
      <c r="N191" s="133"/>
      <c r="O191" s="43" t="s">
        <v>45</v>
      </c>
      <c r="P191" s="43"/>
      <c r="Q191" s="42"/>
      <c r="R191" s="43"/>
      <c r="S191" s="42"/>
    </row>
    <row r="192" spans="1:19">
      <c r="A192" s="120"/>
      <c r="B192" s="120"/>
      <c r="C192" s="120"/>
      <c r="D192" s="123" t="s">
        <v>99</v>
      </c>
      <c r="E192" s="128">
        <v>2</v>
      </c>
      <c r="F192" s="128" t="s">
        <v>36</v>
      </c>
      <c r="G192" s="124" t="s">
        <v>100</v>
      </c>
      <c r="H192" s="133">
        <f>5.5/1.13</f>
        <v>4.8672566371681416</v>
      </c>
      <c r="I192" s="133">
        <v>3.4</v>
      </c>
      <c r="J192" s="136">
        <v>0.214</v>
      </c>
      <c r="K192" s="136">
        <v>0.17899999999999999</v>
      </c>
      <c r="L192" s="136">
        <f>J192-K192</f>
        <v>3.5000000000000003E-2</v>
      </c>
      <c r="M192" s="133">
        <f>H192*J192-I192*L192</f>
        <v>0.92259292035398222</v>
      </c>
      <c r="N192" s="133">
        <f>E192*M192</f>
        <v>1.8451858407079644</v>
      </c>
      <c r="O192" s="43" t="s">
        <v>49</v>
      </c>
      <c r="P192" s="43" t="s">
        <v>52</v>
      </c>
      <c r="Q192" s="42">
        <v>0.16</v>
      </c>
      <c r="R192" s="43"/>
      <c r="S192" s="42"/>
    </row>
    <row r="193" spans="1:19">
      <c r="A193" s="120"/>
      <c r="B193" s="120"/>
      <c r="C193" s="120"/>
      <c r="D193" s="123"/>
      <c r="E193" s="128"/>
      <c r="F193" s="128"/>
      <c r="G193" s="124"/>
      <c r="H193" s="133"/>
      <c r="I193" s="133"/>
      <c r="J193" s="136"/>
      <c r="K193" s="136"/>
      <c r="L193" s="136"/>
      <c r="M193" s="133"/>
      <c r="N193" s="133"/>
      <c r="O193" s="43" t="s">
        <v>101</v>
      </c>
      <c r="P193" s="43" t="s">
        <v>34</v>
      </c>
      <c r="Q193" s="42">
        <v>0.06</v>
      </c>
      <c r="R193" s="43"/>
      <c r="S193" s="42"/>
    </row>
    <row r="194" spans="1:19">
      <c r="A194" s="120"/>
      <c r="B194" s="120"/>
      <c r="C194" s="120"/>
      <c r="D194" s="6" t="s">
        <v>102</v>
      </c>
      <c r="E194" s="40">
        <v>4</v>
      </c>
      <c r="F194" s="40"/>
      <c r="G194" s="39"/>
      <c r="H194" s="44">
        <v>9.7299999999999998E-2</v>
      </c>
      <c r="I194" s="44"/>
      <c r="J194" s="46"/>
      <c r="K194" s="46"/>
      <c r="L194" s="46"/>
      <c r="M194" s="44">
        <v>9.7299999999999998E-2</v>
      </c>
      <c r="N194" s="16">
        <f t="shared" ref="N194:N198" si="71">E194*M194</f>
        <v>0.38919999999999999</v>
      </c>
      <c r="O194" s="43" t="s">
        <v>66</v>
      </c>
      <c r="P194" s="43" t="s">
        <v>52</v>
      </c>
      <c r="Q194" s="42">
        <v>0.16</v>
      </c>
      <c r="R194" s="43"/>
      <c r="S194" s="42"/>
    </row>
    <row r="195" spans="1:19">
      <c r="A195" s="120"/>
      <c r="B195" s="120"/>
      <c r="C195" s="120"/>
      <c r="D195" s="6" t="s">
        <v>83</v>
      </c>
      <c r="E195" s="40">
        <v>1</v>
      </c>
      <c r="F195" s="40" t="s">
        <v>36</v>
      </c>
      <c r="G195" s="39" t="s">
        <v>84</v>
      </c>
      <c r="H195" s="10">
        <f>5.5/1.13</f>
        <v>4.8672566371681416</v>
      </c>
      <c r="I195" s="44">
        <v>3.4</v>
      </c>
      <c r="J195" s="48">
        <v>5.8999999999999997E-2</v>
      </c>
      <c r="K195" s="48">
        <v>5.7500000000000002E-2</v>
      </c>
      <c r="L195" s="46">
        <f t="shared" ref="L195:L198" si="72">J195-K195</f>
        <v>1.4999999999999944E-3</v>
      </c>
      <c r="M195" s="16">
        <f t="shared" ref="M195:M196" si="73">H195*J195-I195*L195</f>
        <v>0.28206814159292037</v>
      </c>
      <c r="N195" s="16">
        <f t="shared" si="71"/>
        <v>0.28206814159292037</v>
      </c>
      <c r="O195" s="43" t="s">
        <v>38</v>
      </c>
      <c r="P195" s="43" t="s">
        <v>85</v>
      </c>
      <c r="Q195" s="42">
        <v>0.03</v>
      </c>
      <c r="R195" s="43"/>
      <c r="S195" s="42"/>
    </row>
    <row r="196" spans="1:19">
      <c r="A196" s="120"/>
      <c r="B196" s="120"/>
      <c r="C196" s="120"/>
      <c r="D196" s="6" t="s">
        <v>86</v>
      </c>
      <c r="E196" s="40">
        <v>2</v>
      </c>
      <c r="F196" s="40" t="s">
        <v>36</v>
      </c>
      <c r="G196" s="39" t="s">
        <v>87</v>
      </c>
      <c r="H196" s="42">
        <v>4.8672566371681398</v>
      </c>
      <c r="I196" s="44">
        <v>3.4</v>
      </c>
      <c r="J196" s="46">
        <v>7.3999999999999996E-2</v>
      </c>
      <c r="K196" s="46">
        <v>7.0000000000000007E-2</v>
      </c>
      <c r="L196" s="46">
        <f t="shared" si="72"/>
        <v>3.9999999999999897E-3</v>
      </c>
      <c r="M196" s="44">
        <f t="shared" si="73"/>
        <v>0.34657699115044238</v>
      </c>
      <c r="N196" s="44">
        <f t="shared" si="71"/>
        <v>0.69315398230088476</v>
      </c>
      <c r="O196" s="43" t="s">
        <v>44</v>
      </c>
      <c r="P196" s="43" t="s">
        <v>34</v>
      </c>
      <c r="Q196" s="42">
        <v>0.06</v>
      </c>
      <c r="R196" s="43"/>
      <c r="S196" s="42"/>
    </row>
    <row r="197" spans="1:19">
      <c r="A197" s="120"/>
      <c r="B197" s="120"/>
      <c r="C197" s="120"/>
      <c r="D197" s="6" t="s">
        <v>103</v>
      </c>
      <c r="E197" s="40">
        <v>4</v>
      </c>
      <c r="F197" s="40"/>
      <c r="G197" s="43"/>
      <c r="H197" s="42">
        <v>0.1137</v>
      </c>
      <c r="I197" s="44"/>
      <c r="J197" s="46"/>
      <c r="K197" s="47"/>
      <c r="L197" s="46">
        <f t="shared" si="72"/>
        <v>0</v>
      </c>
      <c r="M197" s="44">
        <v>0.1137</v>
      </c>
      <c r="N197" s="44">
        <f t="shared" si="71"/>
        <v>0.45479999999999998</v>
      </c>
      <c r="O197" s="43" t="s">
        <v>89</v>
      </c>
      <c r="P197" s="43">
        <v>150</v>
      </c>
      <c r="Q197" s="42">
        <f>0.05*P197</f>
        <v>7.5</v>
      </c>
      <c r="R197" s="43"/>
      <c r="S197" s="42"/>
    </row>
    <row r="198" spans="1:19">
      <c r="A198" s="120"/>
      <c r="B198" s="120"/>
      <c r="C198" s="120"/>
      <c r="D198" s="6" t="s">
        <v>90</v>
      </c>
      <c r="E198" s="40">
        <v>1</v>
      </c>
      <c r="F198" s="40"/>
      <c r="G198" s="43"/>
      <c r="H198" s="42">
        <v>0.32</v>
      </c>
      <c r="I198" s="44"/>
      <c r="J198" s="46"/>
      <c r="K198" s="47"/>
      <c r="L198" s="46">
        <f t="shared" si="72"/>
        <v>0</v>
      </c>
      <c r="M198" s="44">
        <v>0.32</v>
      </c>
      <c r="N198" s="44">
        <f t="shared" si="71"/>
        <v>0.32</v>
      </c>
      <c r="O198" s="21" t="s">
        <v>91</v>
      </c>
      <c r="P198" s="43">
        <f>0.569-0.0182</f>
        <v>0.55079999999999996</v>
      </c>
      <c r="Q198" s="42">
        <f>7*P198</f>
        <v>3.8555999999999999</v>
      </c>
      <c r="R198" s="43"/>
      <c r="S198" s="42"/>
    </row>
    <row r="199" spans="1:19">
      <c r="A199" s="120"/>
      <c r="B199" s="120"/>
      <c r="C199" s="120"/>
      <c r="D199" s="43" t="s">
        <v>92</v>
      </c>
      <c r="E199" s="43"/>
      <c r="F199" s="43"/>
      <c r="G199" s="43"/>
      <c r="H199" s="42"/>
      <c r="I199" s="44"/>
      <c r="J199" s="48"/>
      <c r="K199" s="47"/>
      <c r="L199" s="46"/>
      <c r="M199" s="44"/>
      <c r="N199" s="44">
        <f>SUM(N166:N198)</f>
        <v>32.762746120353988</v>
      </c>
      <c r="O199" s="43"/>
      <c r="P199" s="43"/>
      <c r="Q199" s="44">
        <f>SUM(Q166:Q198)</f>
        <v>14.985599999999998</v>
      </c>
      <c r="R199" s="43"/>
      <c r="S199" s="42">
        <f>(N199+Q199)*1.12</f>
        <v>53.478147654796473</v>
      </c>
    </row>
    <row r="200" spans="1:19">
      <c r="A200" s="120">
        <v>7</v>
      </c>
      <c r="B200" s="120" t="s">
        <v>110</v>
      </c>
      <c r="C200" s="120" t="s">
        <v>25</v>
      </c>
      <c r="D200" s="123" t="s">
        <v>26</v>
      </c>
      <c r="E200" s="127">
        <v>1</v>
      </c>
      <c r="F200" s="127" t="s">
        <v>27</v>
      </c>
      <c r="G200" s="123" t="s">
        <v>28</v>
      </c>
      <c r="H200" s="131">
        <f>5.6/1.13</f>
        <v>4.9557522123893802</v>
      </c>
      <c r="I200" s="134">
        <v>3.4</v>
      </c>
      <c r="J200" s="137">
        <v>0.379</v>
      </c>
      <c r="K200" s="137">
        <v>0.37</v>
      </c>
      <c r="L200" s="135">
        <f t="shared" ref="L200:L205" si="74">J200-K200</f>
        <v>9.000000000000008E-3</v>
      </c>
      <c r="M200" s="134">
        <f t="shared" ref="M200:M205" si="75">H200*J200-I200*L200</f>
        <v>1.8476300884955752</v>
      </c>
      <c r="N200" s="134">
        <f t="shared" ref="N200:N205" si="76">E200*M200</f>
        <v>1.8476300884955752</v>
      </c>
      <c r="O200" s="43" t="s">
        <v>29</v>
      </c>
      <c r="P200" s="43"/>
      <c r="Q200" s="42">
        <v>0.05</v>
      </c>
      <c r="R200" s="43"/>
      <c r="S200" s="42"/>
    </row>
    <row r="201" spans="1:19">
      <c r="A201" s="120"/>
      <c r="B201" s="120"/>
      <c r="C201" s="120"/>
      <c r="D201" s="123"/>
      <c r="E201" s="127"/>
      <c r="F201" s="127"/>
      <c r="G201" s="123"/>
      <c r="H201" s="131"/>
      <c r="I201" s="134"/>
      <c r="J201" s="137"/>
      <c r="K201" s="137"/>
      <c r="L201" s="135"/>
      <c r="M201" s="134"/>
      <c r="N201" s="134"/>
      <c r="O201" s="43" t="s">
        <v>30</v>
      </c>
      <c r="P201" s="43"/>
      <c r="Q201" s="42">
        <v>0.1</v>
      </c>
      <c r="R201" s="43"/>
      <c r="S201" s="42"/>
    </row>
    <row r="202" spans="1:19">
      <c r="A202" s="120"/>
      <c r="B202" s="120"/>
      <c r="C202" s="120"/>
      <c r="D202" s="123"/>
      <c r="E202" s="127"/>
      <c r="F202" s="127"/>
      <c r="G202" s="123"/>
      <c r="H202" s="131"/>
      <c r="I202" s="134"/>
      <c r="J202" s="137"/>
      <c r="K202" s="137"/>
      <c r="L202" s="135"/>
      <c r="M202" s="134"/>
      <c r="N202" s="134"/>
      <c r="O202" s="43" t="s">
        <v>31</v>
      </c>
      <c r="P202" s="43" t="s">
        <v>32</v>
      </c>
      <c r="Q202" s="42">
        <v>0.08</v>
      </c>
      <c r="R202" s="43"/>
      <c r="S202" s="42"/>
    </row>
    <row r="203" spans="1:19">
      <c r="A203" s="120"/>
      <c r="B203" s="120"/>
      <c r="C203" s="120"/>
      <c r="D203" s="123"/>
      <c r="E203" s="127"/>
      <c r="F203" s="127"/>
      <c r="G203" s="123"/>
      <c r="H203" s="131"/>
      <c r="I203" s="134"/>
      <c r="J203" s="137"/>
      <c r="K203" s="137"/>
      <c r="L203" s="135"/>
      <c r="M203" s="134"/>
      <c r="N203" s="134"/>
      <c r="O203" s="43" t="s">
        <v>33</v>
      </c>
      <c r="P203" s="43" t="s">
        <v>34</v>
      </c>
      <c r="Q203" s="42">
        <v>0.04</v>
      </c>
      <c r="R203" s="43"/>
      <c r="S203" s="42"/>
    </row>
    <row r="204" spans="1:19">
      <c r="A204" s="120"/>
      <c r="B204" s="120"/>
      <c r="C204" s="120"/>
      <c r="D204" s="6" t="s">
        <v>35</v>
      </c>
      <c r="E204" s="8">
        <v>1</v>
      </c>
      <c r="F204" s="8" t="s">
        <v>36</v>
      </c>
      <c r="G204" s="15" t="s">
        <v>37</v>
      </c>
      <c r="H204" s="10">
        <f>5.5/1.13</f>
        <v>4.8672566371681416</v>
      </c>
      <c r="I204" s="16">
        <v>3.4</v>
      </c>
      <c r="J204" s="19">
        <v>5.5E-2</v>
      </c>
      <c r="K204" s="20">
        <v>5.3999999999999999E-2</v>
      </c>
      <c r="L204" s="19">
        <f t="shared" si="74"/>
        <v>1.0000000000000009E-3</v>
      </c>
      <c r="M204" s="16">
        <f t="shared" si="75"/>
        <v>0.2642991150442478</v>
      </c>
      <c r="N204" s="16">
        <f t="shared" si="76"/>
        <v>0.2642991150442478</v>
      </c>
      <c r="O204" s="43" t="s">
        <v>38</v>
      </c>
      <c r="P204" s="43" t="s">
        <v>34</v>
      </c>
      <c r="Q204" s="42">
        <v>0.04</v>
      </c>
      <c r="R204" s="43"/>
      <c r="S204" s="42"/>
    </row>
    <row r="205" spans="1:19">
      <c r="A205" s="120"/>
      <c r="B205" s="120"/>
      <c r="C205" s="120"/>
      <c r="D205" s="6" t="s">
        <v>39</v>
      </c>
      <c r="E205" s="8">
        <v>2</v>
      </c>
      <c r="F205" s="8" t="s">
        <v>36</v>
      </c>
      <c r="G205" s="15" t="s">
        <v>40</v>
      </c>
      <c r="H205" s="10">
        <f>5.5/1.13</f>
        <v>4.8672566371681416</v>
      </c>
      <c r="I205" s="16">
        <v>3.4</v>
      </c>
      <c r="J205" s="19">
        <v>4.8000000000000001E-2</v>
      </c>
      <c r="K205" s="20">
        <v>4.7E-2</v>
      </c>
      <c r="L205" s="19">
        <f t="shared" si="74"/>
        <v>1.0000000000000009E-3</v>
      </c>
      <c r="M205" s="16">
        <f t="shared" si="75"/>
        <v>0.23022831858407078</v>
      </c>
      <c r="N205" s="16">
        <f t="shared" si="76"/>
        <v>0.46045663716814156</v>
      </c>
      <c r="O205" s="43" t="s">
        <v>41</v>
      </c>
      <c r="P205" s="43" t="s">
        <v>34</v>
      </c>
      <c r="Q205" s="42">
        <v>0.08</v>
      </c>
      <c r="R205" s="43"/>
      <c r="S205" s="42"/>
    </row>
    <row r="206" spans="1:19">
      <c r="A206" s="120"/>
      <c r="B206" s="120"/>
      <c r="C206" s="120"/>
      <c r="D206" s="123" t="s">
        <v>42</v>
      </c>
      <c r="E206" s="128">
        <v>2</v>
      </c>
      <c r="F206" s="128" t="s">
        <v>36</v>
      </c>
      <c r="G206" s="124" t="s">
        <v>43</v>
      </c>
      <c r="H206" s="132"/>
      <c r="I206" s="133"/>
      <c r="J206" s="138"/>
      <c r="K206" s="138"/>
      <c r="L206" s="136"/>
      <c r="M206" s="133"/>
      <c r="N206" s="133"/>
      <c r="O206" s="43" t="s">
        <v>44</v>
      </c>
      <c r="P206" s="43" t="s">
        <v>34</v>
      </c>
      <c r="Q206" s="42"/>
      <c r="R206" s="43"/>
      <c r="S206" s="42"/>
    </row>
    <row r="207" spans="1:19">
      <c r="A207" s="120"/>
      <c r="B207" s="120"/>
      <c r="C207" s="120"/>
      <c r="D207" s="123"/>
      <c r="E207" s="128"/>
      <c r="F207" s="128"/>
      <c r="G207" s="124"/>
      <c r="H207" s="132"/>
      <c r="I207" s="133"/>
      <c r="J207" s="138"/>
      <c r="K207" s="138"/>
      <c r="L207" s="136"/>
      <c r="M207" s="133"/>
      <c r="N207" s="133"/>
      <c r="O207" s="43" t="s">
        <v>45</v>
      </c>
      <c r="P207" s="43"/>
      <c r="Q207" s="42"/>
      <c r="R207" s="43"/>
      <c r="S207" s="42"/>
    </row>
    <row r="208" spans="1:19">
      <c r="A208" s="120"/>
      <c r="B208" s="120"/>
      <c r="C208" s="120"/>
      <c r="D208" s="123" t="s">
        <v>46</v>
      </c>
      <c r="E208" s="128">
        <v>2</v>
      </c>
      <c r="F208" s="128" t="s">
        <v>47</v>
      </c>
      <c r="G208" s="124" t="s">
        <v>48</v>
      </c>
      <c r="H208" s="132">
        <v>5.83</v>
      </c>
      <c r="I208" s="133">
        <v>3.4</v>
      </c>
      <c r="J208" s="138">
        <v>0.75</v>
      </c>
      <c r="K208" s="138">
        <v>0.51600000000000001</v>
      </c>
      <c r="L208" s="136">
        <f t="shared" ref="L208:L212" si="77">J208-K208</f>
        <v>0.23399999999999999</v>
      </c>
      <c r="M208" s="133">
        <f t="shared" ref="M208:M212" si="78">H208*J208-I208*L208</f>
        <v>3.5769000000000006</v>
      </c>
      <c r="N208" s="133">
        <f t="shared" ref="N208:N212" si="79">E208*M208</f>
        <v>7.1538000000000013</v>
      </c>
      <c r="O208" s="43" t="s">
        <v>49</v>
      </c>
      <c r="P208" s="43" t="s">
        <v>50</v>
      </c>
      <c r="Q208" s="42">
        <v>0.4</v>
      </c>
      <c r="R208" s="43"/>
      <c r="S208" s="42"/>
    </row>
    <row r="209" spans="1:19">
      <c r="A209" s="120"/>
      <c r="B209" s="120"/>
      <c r="C209" s="120"/>
      <c r="D209" s="123"/>
      <c r="E209" s="128"/>
      <c r="F209" s="128"/>
      <c r="G209" s="124"/>
      <c r="H209" s="132"/>
      <c r="I209" s="133"/>
      <c r="J209" s="138"/>
      <c r="K209" s="138"/>
      <c r="L209" s="136"/>
      <c r="M209" s="133"/>
      <c r="N209" s="133"/>
      <c r="O209" s="43" t="s">
        <v>51</v>
      </c>
      <c r="P209" s="43" t="s">
        <v>52</v>
      </c>
      <c r="Q209" s="42">
        <v>0.8</v>
      </c>
      <c r="R209" s="43"/>
      <c r="S209" s="42"/>
    </row>
    <row r="210" spans="1:19">
      <c r="A210" s="120"/>
      <c r="B210" s="120"/>
      <c r="C210" s="120"/>
      <c r="D210" s="123" t="s">
        <v>53</v>
      </c>
      <c r="E210" s="128">
        <v>1</v>
      </c>
      <c r="F210" s="128" t="s">
        <v>27</v>
      </c>
      <c r="G210" s="124" t="s">
        <v>54</v>
      </c>
      <c r="H210" s="132">
        <f>5.6/1.13</f>
        <v>4.9557522123893802</v>
      </c>
      <c r="I210" s="133">
        <v>3.4</v>
      </c>
      <c r="J210" s="138">
        <v>1.8009999999999999</v>
      </c>
      <c r="K210" s="138">
        <v>1.79</v>
      </c>
      <c r="L210" s="136">
        <f t="shared" si="77"/>
        <v>1.0999999999999899E-2</v>
      </c>
      <c r="M210" s="133">
        <f t="shared" si="78"/>
        <v>8.8879097345132738</v>
      </c>
      <c r="N210" s="133">
        <f t="shared" si="79"/>
        <v>8.8879097345132738</v>
      </c>
      <c r="O210" s="43" t="s">
        <v>55</v>
      </c>
      <c r="P210" s="43"/>
      <c r="Q210" s="42">
        <v>0.05</v>
      </c>
      <c r="R210" s="43"/>
      <c r="S210" s="42"/>
    </row>
    <row r="211" spans="1:19">
      <c r="A211" s="120"/>
      <c r="B211" s="120"/>
      <c r="C211" s="120"/>
      <c r="D211" s="123"/>
      <c r="E211" s="128"/>
      <c r="F211" s="128"/>
      <c r="G211" s="124"/>
      <c r="H211" s="132"/>
      <c r="I211" s="133"/>
      <c r="J211" s="138"/>
      <c r="K211" s="138"/>
      <c r="L211" s="136"/>
      <c r="M211" s="133"/>
      <c r="N211" s="133"/>
      <c r="O211" s="43" t="s">
        <v>56</v>
      </c>
      <c r="P211" s="43"/>
      <c r="Q211" s="42">
        <v>0.2</v>
      </c>
      <c r="R211" s="43"/>
      <c r="S211" s="42"/>
    </row>
    <row r="212" spans="1:19">
      <c r="A212" s="120"/>
      <c r="B212" s="120"/>
      <c r="C212" s="120"/>
      <c r="D212" s="123" t="s">
        <v>57</v>
      </c>
      <c r="E212" s="128">
        <v>2</v>
      </c>
      <c r="F212" s="128" t="s">
        <v>27</v>
      </c>
      <c r="G212" s="124" t="s">
        <v>58</v>
      </c>
      <c r="H212" s="132">
        <f>5.6/1.13</f>
        <v>4.9557522123893802</v>
      </c>
      <c r="I212" s="133">
        <v>3.4</v>
      </c>
      <c r="J212" s="138">
        <v>0.42499999999999999</v>
      </c>
      <c r="K212" s="138">
        <v>0.41299999999999998</v>
      </c>
      <c r="L212" s="136">
        <f t="shared" si="77"/>
        <v>1.2000000000000011E-2</v>
      </c>
      <c r="M212" s="133">
        <f t="shared" si="78"/>
        <v>2.0653946902654865</v>
      </c>
      <c r="N212" s="133">
        <f t="shared" si="79"/>
        <v>4.130789380530973</v>
      </c>
      <c r="O212" s="43" t="s">
        <v>59</v>
      </c>
      <c r="P212" s="43"/>
      <c r="Q212" s="42">
        <v>0.1</v>
      </c>
      <c r="R212" s="43"/>
      <c r="S212" s="42"/>
    </row>
    <row r="213" spans="1:19">
      <c r="A213" s="120"/>
      <c r="B213" s="120"/>
      <c r="C213" s="120"/>
      <c r="D213" s="123"/>
      <c r="E213" s="128"/>
      <c r="F213" s="128"/>
      <c r="G213" s="124"/>
      <c r="H213" s="132"/>
      <c r="I213" s="133"/>
      <c r="J213" s="138"/>
      <c r="K213" s="138"/>
      <c r="L213" s="136"/>
      <c r="M213" s="133"/>
      <c r="N213" s="133"/>
      <c r="O213" s="43" t="s">
        <v>60</v>
      </c>
      <c r="P213" s="43"/>
      <c r="Q213" s="42">
        <v>0.16</v>
      </c>
      <c r="R213" s="43"/>
      <c r="S213" s="42"/>
    </row>
    <row r="214" spans="1:19">
      <c r="A214" s="120"/>
      <c r="B214" s="120"/>
      <c r="C214" s="120"/>
      <c r="D214" s="123" t="s">
        <v>61</v>
      </c>
      <c r="E214" s="128">
        <v>1</v>
      </c>
      <c r="F214" s="128" t="s">
        <v>62</v>
      </c>
      <c r="G214" s="124" t="s">
        <v>63</v>
      </c>
      <c r="H214" s="132">
        <v>5.18</v>
      </c>
      <c r="I214" s="133">
        <v>3.4</v>
      </c>
      <c r="J214" s="138">
        <v>0.75900000000000001</v>
      </c>
      <c r="K214" s="138">
        <v>0.42399999999999999</v>
      </c>
      <c r="L214" s="136">
        <f t="shared" ref="L214:L218" si="80">J214-K214</f>
        <v>0.33500000000000002</v>
      </c>
      <c r="M214" s="133">
        <f t="shared" ref="M214:M218" si="81">H214*J214-I214*L214</f>
        <v>2.7926199999999994</v>
      </c>
      <c r="N214" s="133">
        <f t="shared" ref="N214:N218" si="82">E214*M214</f>
        <v>2.7926199999999994</v>
      </c>
      <c r="O214" s="43" t="s">
        <v>64</v>
      </c>
      <c r="P214" s="43" t="s">
        <v>65</v>
      </c>
      <c r="Q214" s="42">
        <v>0.12</v>
      </c>
      <c r="R214" s="43"/>
      <c r="S214" s="42"/>
    </row>
    <row r="215" spans="1:19">
      <c r="A215" s="120"/>
      <c r="B215" s="120"/>
      <c r="C215" s="120"/>
      <c r="D215" s="123"/>
      <c r="E215" s="128"/>
      <c r="F215" s="128"/>
      <c r="G215" s="124"/>
      <c r="H215" s="132"/>
      <c r="I215" s="133"/>
      <c r="J215" s="138"/>
      <c r="K215" s="138"/>
      <c r="L215" s="136"/>
      <c r="M215" s="133"/>
      <c r="N215" s="133"/>
      <c r="O215" s="43" t="s">
        <v>66</v>
      </c>
      <c r="P215" s="43" t="s">
        <v>52</v>
      </c>
      <c r="Q215" s="42">
        <v>0.16</v>
      </c>
      <c r="R215" s="43"/>
      <c r="S215" s="42"/>
    </row>
    <row r="216" spans="1:19">
      <c r="A216" s="120"/>
      <c r="B216" s="120"/>
      <c r="C216" s="120"/>
      <c r="D216" s="123" t="s">
        <v>67</v>
      </c>
      <c r="E216" s="128">
        <v>3</v>
      </c>
      <c r="F216" s="128" t="s">
        <v>36</v>
      </c>
      <c r="G216" s="124" t="s">
        <v>68</v>
      </c>
      <c r="H216" s="132">
        <v>4.8673000000000002</v>
      </c>
      <c r="I216" s="133">
        <v>3.4</v>
      </c>
      <c r="J216" s="138">
        <v>6.9000000000000006E-2</v>
      </c>
      <c r="K216" s="138">
        <v>6.6000000000000003E-2</v>
      </c>
      <c r="L216" s="136">
        <f t="shared" si="80"/>
        <v>3.0000000000000027E-3</v>
      </c>
      <c r="M216" s="133">
        <f t="shared" si="81"/>
        <v>0.32564370000000004</v>
      </c>
      <c r="N216" s="133">
        <f t="shared" si="82"/>
        <v>0.97693110000000005</v>
      </c>
      <c r="O216" s="43" t="s">
        <v>69</v>
      </c>
      <c r="P216" s="43" t="s">
        <v>34</v>
      </c>
      <c r="Q216" s="42">
        <v>0.12</v>
      </c>
      <c r="R216" s="43"/>
      <c r="S216" s="42"/>
    </row>
    <row r="217" spans="1:19">
      <c r="A217" s="120"/>
      <c r="B217" s="120"/>
      <c r="C217" s="120"/>
      <c r="D217" s="123"/>
      <c r="E217" s="128"/>
      <c r="F217" s="128"/>
      <c r="G217" s="124"/>
      <c r="H217" s="132"/>
      <c r="I217" s="133"/>
      <c r="J217" s="138"/>
      <c r="K217" s="138"/>
      <c r="L217" s="136"/>
      <c r="M217" s="133"/>
      <c r="N217" s="133"/>
      <c r="O217" s="43" t="s">
        <v>70</v>
      </c>
      <c r="P217" s="43" t="s">
        <v>71</v>
      </c>
      <c r="Q217" s="42">
        <v>0.15</v>
      </c>
      <c r="R217" s="43"/>
      <c r="S217" s="42"/>
    </row>
    <row r="218" spans="1:19">
      <c r="A218" s="120"/>
      <c r="B218" s="120"/>
      <c r="C218" s="120"/>
      <c r="D218" s="123" t="s">
        <v>72</v>
      </c>
      <c r="E218" s="128">
        <v>1</v>
      </c>
      <c r="F218" s="128" t="s">
        <v>36</v>
      </c>
      <c r="G218" s="124" t="s">
        <v>73</v>
      </c>
      <c r="H218" s="132">
        <v>4.8673000000000002</v>
      </c>
      <c r="I218" s="133">
        <v>3.4</v>
      </c>
      <c r="J218" s="138">
        <v>0.1</v>
      </c>
      <c r="K218" s="138">
        <v>9.0999999999999998E-2</v>
      </c>
      <c r="L218" s="136">
        <f t="shared" si="80"/>
        <v>9.000000000000008E-3</v>
      </c>
      <c r="M218" s="133">
        <f t="shared" si="81"/>
        <v>0.45613000000000004</v>
      </c>
      <c r="N218" s="133">
        <f t="shared" si="82"/>
        <v>0.45613000000000004</v>
      </c>
      <c r="O218" s="43" t="s">
        <v>38</v>
      </c>
      <c r="P218" s="43"/>
      <c r="Q218" s="42">
        <v>0.03</v>
      </c>
      <c r="R218" s="43"/>
      <c r="S218" s="42"/>
    </row>
    <row r="219" spans="1:19">
      <c r="A219" s="120"/>
      <c r="B219" s="120"/>
      <c r="C219" s="120"/>
      <c r="D219" s="123"/>
      <c r="E219" s="128"/>
      <c r="F219" s="128"/>
      <c r="G219" s="124"/>
      <c r="H219" s="132"/>
      <c r="I219" s="133"/>
      <c r="J219" s="138"/>
      <c r="K219" s="138"/>
      <c r="L219" s="136"/>
      <c r="M219" s="133"/>
      <c r="N219" s="133"/>
      <c r="O219" s="43" t="s">
        <v>74</v>
      </c>
      <c r="P219" s="43"/>
      <c r="Q219" s="42">
        <v>0.15</v>
      </c>
      <c r="R219" s="43"/>
      <c r="S219" s="42"/>
    </row>
    <row r="220" spans="1:19">
      <c r="A220" s="120"/>
      <c r="B220" s="120"/>
      <c r="C220" s="120"/>
      <c r="D220" s="123" t="s">
        <v>95</v>
      </c>
      <c r="E220" s="128">
        <v>1</v>
      </c>
      <c r="F220" s="128" t="s">
        <v>36</v>
      </c>
      <c r="G220" s="124" t="s">
        <v>96</v>
      </c>
      <c r="H220" s="132">
        <v>4.8673000000000002</v>
      </c>
      <c r="I220" s="133">
        <v>3.4</v>
      </c>
      <c r="J220" s="138">
        <v>0.14399999999999999</v>
      </c>
      <c r="K220" s="138">
        <v>0.14099999999999999</v>
      </c>
      <c r="L220" s="136">
        <f t="shared" ref="L220:L224" si="83">J220-K220</f>
        <v>3.0000000000000027E-3</v>
      </c>
      <c r="M220" s="133">
        <f t="shared" ref="M220:M224" si="84">H220*J220-I220*L220</f>
        <v>0.69069119999999995</v>
      </c>
      <c r="N220" s="133">
        <f t="shared" ref="N220:N224" si="85">E220*M220</f>
        <v>0.69069119999999995</v>
      </c>
      <c r="O220" s="43" t="s">
        <v>38</v>
      </c>
      <c r="P220" s="43"/>
      <c r="Q220" s="42">
        <v>0.03</v>
      </c>
      <c r="R220" s="43"/>
      <c r="S220" s="42"/>
    </row>
    <row r="221" spans="1:19">
      <c r="A221" s="120"/>
      <c r="B221" s="120"/>
      <c r="C221" s="120"/>
      <c r="D221" s="123"/>
      <c r="E221" s="128"/>
      <c r="F221" s="128"/>
      <c r="G221" s="124"/>
      <c r="H221" s="132"/>
      <c r="I221" s="133"/>
      <c r="J221" s="138"/>
      <c r="K221" s="138"/>
      <c r="L221" s="136"/>
      <c r="M221" s="133"/>
      <c r="N221" s="133"/>
      <c r="O221" s="43" t="s">
        <v>56</v>
      </c>
      <c r="P221" s="43"/>
      <c r="Q221" s="42">
        <v>0.12</v>
      </c>
      <c r="R221" s="43"/>
      <c r="S221" s="42"/>
    </row>
    <row r="222" spans="1:19">
      <c r="A222" s="120"/>
      <c r="B222" s="120"/>
      <c r="C222" s="120"/>
      <c r="D222" s="123" t="s">
        <v>81</v>
      </c>
      <c r="E222" s="128">
        <v>1</v>
      </c>
      <c r="F222" s="128" t="s">
        <v>36</v>
      </c>
      <c r="G222" s="124" t="s">
        <v>82</v>
      </c>
      <c r="H222" s="132">
        <v>4.8673000000000002</v>
      </c>
      <c r="I222" s="133">
        <v>3.4</v>
      </c>
      <c r="J222" s="138">
        <v>0.23300000000000001</v>
      </c>
      <c r="K222" s="138">
        <v>0.22800000000000001</v>
      </c>
      <c r="L222" s="136">
        <f t="shared" si="83"/>
        <v>5.0000000000000044E-3</v>
      </c>
      <c r="M222" s="133">
        <f t="shared" si="84"/>
        <v>1.1170808999999999</v>
      </c>
      <c r="N222" s="133">
        <f t="shared" si="85"/>
        <v>1.1170808999999999</v>
      </c>
      <c r="O222" s="43" t="s">
        <v>38</v>
      </c>
      <c r="P222" s="43"/>
      <c r="Q222" s="42">
        <v>0.03</v>
      </c>
      <c r="R222" s="43"/>
      <c r="S222" s="42"/>
    </row>
    <row r="223" spans="1:19">
      <c r="A223" s="120"/>
      <c r="B223" s="120"/>
      <c r="C223" s="120"/>
      <c r="D223" s="123"/>
      <c r="E223" s="128"/>
      <c r="F223" s="128"/>
      <c r="G223" s="124"/>
      <c r="H223" s="132"/>
      <c r="I223" s="133"/>
      <c r="J223" s="138"/>
      <c r="K223" s="138"/>
      <c r="L223" s="136"/>
      <c r="M223" s="133"/>
      <c r="N223" s="133"/>
      <c r="O223" s="43" t="s">
        <v>74</v>
      </c>
      <c r="P223" s="43"/>
      <c r="Q223" s="42">
        <v>0.15</v>
      </c>
      <c r="R223" s="43"/>
      <c r="S223" s="42"/>
    </row>
    <row r="224" spans="1:19">
      <c r="A224" s="120"/>
      <c r="B224" s="120"/>
      <c r="C224" s="120"/>
      <c r="D224" s="123" t="s">
        <v>97</v>
      </c>
      <c r="E224" s="128"/>
      <c r="F224" s="128" t="s">
        <v>36</v>
      </c>
      <c r="G224" s="124" t="s">
        <v>98</v>
      </c>
      <c r="H224" s="133">
        <f>5.5/1.13</f>
        <v>4.8672566371681416</v>
      </c>
      <c r="I224" s="133">
        <v>3.4</v>
      </c>
      <c r="J224" s="136">
        <v>3.5000000000000003E-2</v>
      </c>
      <c r="K224" s="136">
        <v>3.2000000000000001E-2</v>
      </c>
      <c r="L224" s="136">
        <f t="shared" si="83"/>
        <v>3.0000000000000027E-3</v>
      </c>
      <c r="M224" s="133">
        <f t="shared" si="84"/>
        <v>0.16015398230088496</v>
      </c>
      <c r="N224" s="133">
        <f t="shared" si="85"/>
        <v>0</v>
      </c>
      <c r="O224" s="43" t="s">
        <v>41</v>
      </c>
      <c r="P224" s="43"/>
      <c r="Q224" s="42"/>
      <c r="R224" s="43"/>
      <c r="S224" s="42"/>
    </row>
    <row r="225" spans="1:19">
      <c r="A225" s="120"/>
      <c r="B225" s="120"/>
      <c r="C225" s="120"/>
      <c r="D225" s="123"/>
      <c r="E225" s="128"/>
      <c r="F225" s="128"/>
      <c r="G225" s="124"/>
      <c r="H225" s="133"/>
      <c r="I225" s="133"/>
      <c r="J225" s="136"/>
      <c r="K225" s="136"/>
      <c r="L225" s="136"/>
      <c r="M225" s="133"/>
      <c r="N225" s="133"/>
      <c r="O225" s="43" t="s">
        <v>45</v>
      </c>
      <c r="P225" s="43"/>
      <c r="Q225" s="42"/>
      <c r="R225" s="43"/>
      <c r="S225" s="42"/>
    </row>
    <row r="226" spans="1:19">
      <c r="A226" s="120"/>
      <c r="B226" s="120"/>
      <c r="C226" s="120"/>
      <c r="D226" s="123" t="s">
        <v>99</v>
      </c>
      <c r="E226" s="128">
        <v>1</v>
      </c>
      <c r="F226" s="128" t="s">
        <v>36</v>
      </c>
      <c r="G226" s="124" t="s">
        <v>100</v>
      </c>
      <c r="H226" s="133">
        <f>5.5/1.13</f>
        <v>4.8672566371681416</v>
      </c>
      <c r="I226" s="133">
        <v>3.4</v>
      </c>
      <c r="J226" s="136">
        <v>0.214</v>
      </c>
      <c r="K226" s="136">
        <v>0.17899999999999999</v>
      </c>
      <c r="L226" s="136">
        <f>J226-K226</f>
        <v>3.5000000000000003E-2</v>
      </c>
      <c r="M226" s="133">
        <f>H226*J226-I226*L226</f>
        <v>0.92259292035398222</v>
      </c>
      <c r="N226" s="133">
        <f>E226*M226</f>
        <v>0.92259292035398222</v>
      </c>
      <c r="O226" s="43" t="s">
        <v>64</v>
      </c>
      <c r="P226" s="43" t="s">
        <v>52</v>
      </c>
      <c r="Q226" s="42">
        <v>0.08</v>
      </c>
      <c r="R226" s="43"/>
      <c r="S226" s="42"/>
    </row>
    <row r="227" spans="1:19">
      <c r="A227" s="120"/>
      <c r="B227" s="120"/>
      <c r="C227" s="120"/>
      <c r="D227" s="123"/>
      <c r="E227" s="128"/>
      <c r="F227" s="128"/>
      <c r="G227" s="124"/>
      <c r="H227" s="133"/>
      <c r="I227" s="133"/>
      <c r="J227" s="136"/>
      <c r="K227" s="136"/>
      <c r="L227" s="136"/>
      <c r="M227" s="133"/>
      <c r="N227" s="133"/>
      <c r="O227" s="43" t="s">
        <v>33</v>
      </c>
      <c r="P227" s="43" t="s">
        <v>34</v>
      </c>
      <c r="Q227" s="42">
        <v>0.03</v>
      </c>
      <c r="R227" s="43"/>
      <c r="S227" s="42"/>
    </row>
    <row r="228" spans="1:19">
      <c r="A228" s="120"/>
      <c r="B228" s="120"/>
      <c r="C228" s="120"/>
      <c r="D228" s="6" t="s">
        <v>102</v>
      </c>
      <c r="E228" s="40">
        <v>4</v>
      </c>
      <c r="F228" s="40"/>
      <c r="G228" s="39"/>
      <c r="H228" s="44">
        <v>9.7299999999999998E-2</v>
      </c>
      <c r="I228" s="44"/>
      <c r="J228" s="46"/>
      <c r="K228" s="46"/>
      <c r="L228" s="46"/>
      <c r="M228" s="44">
        <v>9.7299999999999998E-2</v>
      </c>
      <c r="N228" s="16">
        <f t="shared" ref="N228:N232" si="86">E228*M228</f>
        <v>0.38919999999999999</v>
      </c>
      <c r="O228" s="43" t="s">
        <v>66</v>
      </c>
      <c r="P228" s="43" t="s">
        <v>52</v>
      </c>
      <c r="Q228" s="42">
        <v>0.16</v>
      </c>
      <c r="R228" s="43"/>
      <c r="S228" s="42"/>
    </row>
    <row r="229" spans="1:19">
      <c r="A229" s="120"/>
      <c r="B229" s="120"/>
      <c r="C229" s="120"/>
      <c r="D229" s="6" t="s">
        <v>83</v>
      </c>
      <c r="E229" s="40">
        <v>1</v>
      </c>
      <c r="F229" s="40" t="s">
        <v>36</v>
      </c>
      <c r="G229" s="39" t="s">
        <v>84</v>
      </c>
      <c r="H229" s="10">
        <f>5.5/1.13</f>
        <v>4.8672566371681416</v>
      </c>
      <c r="I229" s="44">
        <v>3.4</v>
      </c>
      <c r="J229" s="48">
        <v>5.8999999999999997E-2</v>
      </c>
      <c r="K229" s="48">
        <v>5.7500000000000002E-2</v>
      </c>
      <c r="L229" s="46">
        <f t="shared" ref="L229:L232" si="87">J229-K229</f>
        <v>1.4999999999999944E-3</v>
      </c>
      <c r="M229" s="16">
        <f t="shared" ref="M229:M230" si="88">H229*J229-I229*L229</f>
        <v>0.28206814159292037</v>
      </c>
      <c r="N229" s="16">
        <f t="shared" si="86"/>
        <v>0.28206814159292037</v>
      </c>
      <c r="O229" s="43" t="s">
        <v>38</v>
      </c>
      <c r="P229" s="43" t="s">
        <v>85</v>
      </c>
      <c r="Q229" s="42">
        <v>0.03</v>
      </c>
      <c r="R229" s="43"/>
      <c r="S229" s="42"/>
    </row>
    <row r="230" spans="1:19">
      <c r="A230" s="120"/>
      <c r="B230" s="120"/>
      <c r="C230" s="120"/>
      <c r="D230" s="6" t="s">
        <v>86</v>
      </c>
      <c r="E230" s="40">
        <v>2</v>
      </c>
      <c r="F230" s="40" t="s">
        <v>36</v>
      </c>
      <c r="G230" s="39" t="s">
        <v>87</v>
      </c>
      <c r="H230" s="42">
        <v>4.8672566371681398</v>
      </c>
      <c r="I230" s="44">
        <v>3.4</v>
      </c>
      <c r="J230" s="46">
        <v>7.3999999999999996E-2</v>
      </c>
      <c r="K230" s="46">
        <v>7.0000000000000007E-2</v>
      </c>
      <c r="L230" s="46">
        <f t="shared" si="87"/>
        <v>3.9999999999999897E-3</v>
      </c>
      <c r="M230" s="44">
        <f t="shared" si="88"/>
        <v>0.34657699115044238</v>
      </c>
      <c r="N230" s="44">
        <f t="shared" si="86"/>
        <v>0.69315398230088476</v>
      </c>
      <c r="O230" s="43" t="s">
        <v>44</v>
      </c>
      <c r="P230" s="43" t="s">
        <v>34</v>
      </c>
      <c r="Q230" s="42">
        <v>0.06</v>
      </c>
      <c r="R230" s="43"/>
      <c r="S230" s="42"/>
    </row>
    <row r="231" spans="1:19">
      <c r="A231" s="120"/>
      <c r="B231" s="120"/>
      <c r="C231" s="120"/>
      <c r="D231" s="6" t="s">
        <v>103</v>
      </c>
      <c r="E231" s="40">
        <v>4</v>
      </c>
      <c r="F231" s="40"/>
      <c r="G231" s="43"/>
      <c r="H231" s="42">
        <v>0.1137</v>
      </c>
      <c r="I231" s="44"/>
      <c r="J231" s="46"/>
      <c r="K231" s="47"/>
      <c r="L231" s="46">
        <f t="shared" si="87"/>
        <v>0</v>
      </c>
      <c r="M231" s="44">
        <v>0.1137</v>
      </c>
      <c r="N231" s="44">
        <f t="shared" si="86"/>
        <v>0.45479999999999998</v>
      </c>
      <c r="O231" s="43" t="s">
        <v>89</v>
      </c>
      <c r="P231" s="43">
        <v>150</v>
      </c>
      <c r="Q231" s="42">
        <f>0.05*P231</f>
        <v>7.5</v>
      </c>
      <c r="R231" s="43"/>
      <c r="S231" s="42"/>
    </row>
    <row r="232" spans="1:19">
      <c r="A232" s="120"/>
      <c r="B232" s="120"/>
      <c r="C232" s="120"/>
      <c r="D232" s="6" t="s">
        <v>90</v>
      </c>
      <c r="E232" s="40">
        <v>1</v>
      </c>
      <c r="F232" s="40"/>
      <c r="G232" s="43"/>
      <c r="H232" s="42">
        <v>0.32</v>
      </c>
      <c r="I232" s="44"/>
      <c r="J232" s="46"/>
      <c r="K232" s="47"/>
      <c r="L232" s="46">
        <f t="shared" si="87"/>
        <v>0</v>
      </c>
      <c r="M232" s="44">
        <v>0.32</v>
      </c>
      <c r="N232" s="44">
        <f t="shared" si="86"/>
        <v>0.32</v>
      </c>
      <c r="O232" s="21" t="s">
        <v>91</v>
      </c>
      <c r="P232" s="43">
        <f>0.569-0.0182</f>
        <v>0.55079999999999996</v>
      </c>
      <c r="Q232" s="42">
        <f>7*P232</f>
        <v>3.8555999999999999</v>
      </c>
      <c r="R232" s="43"/>
      <c r="S232" s="42"/>
    </row>
    <row r="233" spans="1:19">
      <c r="A233" s="120"/>
      <c r="B233" s="120"/>
      <c r="C233" s="120"/>
      <c r="D233" s="43" t="s">
        <v>92</v>
      </c>
      <c r="E233" s="43"/>
      <c r="F233" s="43"/>
      <c r="G233" s="43"/>
      <c r="H233" s="42"/>
      <c r="I233" s="44"/>
      <c r="J233" s="48"/>
      <c r="K233" s="47"/>
      <c r="L233" s="46"/>
      <c r="M233" s="44"/>
      <c r="N233" s="44">
        <f>SUM(N200:N232)</f>
        <v>31.840153200000003</v>
      </c>
      <c r="O233" s="43"/>
      <c r="P233" s="43"/>
      <c r="Q233" s="44">
        <f>SUM(Q200:Q232)</f>
        <v>14.875599999999999</v>
      </c>
      <c r="R233" s="43"/>
      <c r="S233" s="42">
        <f>(N233+Q233)*1.12</f>
        <v>52.321643584000007</v>
      </c>
    </row>
  </sheetData>
  <mergeCells count="913">
    <mergeCell ref="N214:N215"/>
    <mergeCell ref="N216:N217"/>
    <mergeCell ref="N218:N219"/>
    <mergeCell ref="N220:N221"/>
    <mergeCell ref="N222:N223"/>
    <mergeCell ref="N224:N225"/>
    <mergeCell ref="N226:N227"/>
    <mergeCell ref="N186:N187"/>
    <mergeCell ref="N188:N189"/>
    <mergeCell ref="N190:N191"/>
    <mergeCell ref="N192:N193"/>
    <mergeCell ref="N200:N203"/>
    <mergeCell ref="N206:N207"/>
    <mergeCell ref="N208:N209"/>
    <mergeCell ref="N210:N211"/>
    <mergeCell ref="N212:N213"/>
    <mergeCell ref="N158:N159"/>
    <mergeCell ref="N166:N169"/>
    <mergeCell ref="N172:N173"/>
    <mergeCell ref="N174:N175"/>
    <mergeCell ref="N176:N177"/>
    <mergeCell ref="N178:N179"/>
    <mergeCell ref="N180:N181"/>
    <mergeCell ref="N182:N183"/>
    <mergeCell ref="N184:N185"/>
    <mergeCell ref="N140:N141"/>
    <mergeCell ref="N142:N143"/>
    <mergeCell ref="N144:N145"/>
    <mergeCell ref="N146:N147"/>
    <mergeCell ref="N148:N149"/>
    <mergeCell ref="N150:N151"/>
    <mergeCell ref="N152:N153"/>
    <mergeCell ref="N154:N155"/>
    <mergeCell ref="N156:N157"/>
    <mergeCell ref="N112:N113"/>
    <mergeCell ref="N114:N115"/>
    <mergeCell ref="N116:N117"/>
    <mergeCell ref="N118:N119"/>
    <mergeCell ref="N120:N121"/>
    <mergeCell ref="N122:N123"/>
    <mergeCell ref="N124:N125"/>
    <mergeCell ref="N132:N135"/>
    <mergeCell ref="N138:N139"/>
    <mergeCell ref="N84:N85"/>
    <mergeCell ref="N86:N87"/>
    <mergeCell ref="N88:N89"/>
    <mergeCell ref="N90:N91"/>
    <mergeCell ref="N98:N101"/>
    <mergeCell ref="N104:N105"/>
    <mergeCell ref="N106:N107"/>
    <mergeCell ref="N108:N109"/>
    <mergeCell ref="N110:N111"/>
    <mergeCell ref="N56:N57"/>
    <mergeCell ref="N58:N59"/>
    <mergeCell ref="N60:N61"/>
    <mergeCell ref="N68:N71"/>
    <mergeCell ref="N74:N75"/>
    <mergeCell ref="N76:N77"/>
    <mergeCell ref="N78:N79"/>
    <mergeCell ref="N80:N81"/>
    <mergeCell ref="N82:N83"/>
    <mergeCell ref="M218:M219"/>
    <mergeCell ref="M220:M221"/>
    <mergeCell ref="M222:M223"/>
    <mergeCell ref="M224:M225"/>
    <mergeCell ref="M226:M227"/>
    <mergeCell ref="N4:N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34:N37"/>
    <mergeCell ref="N40:N41"/>
    <mergeCell ref="N42:N43"/>
    <mergeCell ref="N44:N45"/>
    <mergeCell ref="N46:N47"/>
    <mergeCell ref="N48:N49"/>
    <mergeCell ref="N50:N51"/>
    <mergeCell ref="N52:N53"/>
    <mergeCell ref="N54:N55"/>
    <mergeCell ref="M190:M191"/>
    <mergeCell ref="M192:M193"/>
    <mergeCell ref="M200:M203"/>
    <mergeCell ref="M206:M207"/>
    <mergeCell ref="M208:M209"/>
    <mergeCell ref="M210:M211"/>
    <mergeCell ref="M212:M213"/>
    <mergeCell ref="M214:M215"/>
    <mergeCell ref="M216:M217"/>
    <mergeCell ref="M172:M173"/>
    <mergeCell ref="M174:M175"/>
    <mergeCell ref="M176:M177"/>
    <mergeCell ref="M178:M179"/>
    <mergeCell ref="M180:M181"/>
    <mergeCell ref="M182:M183"/>
    <mergeCell ref="M184:M185"/>
    <mergeCell ref="M186:M187"/>
    <mergeCell ref="M188:M189"/>
    <mergeCell ref="M144:M145"/>
    <mergeCell ref="M146:M147"/>
    <mergeCell ref="M148:M149"/>
    <mergeCell ref="M150:M151"/>
    <mergeCell ref="M152:M153"/>
    <mergeCell ref="M154:M155"/>
    <mergeCell ref="M156:M157"/>
    <mergeCell ref="M158:M159"/>
    <mergeCell ref="M166:M169"/>
    <mergeCell ref="M116:M117"/>
    <mergeCell ref="M118:M119"/>
    <mergeCell ref="M120:M121"/>
    <mergeCell ref="M122:M123"/>
    <mergeCell ref="M124:M125"/>
    <mergeCell ref="M132:M135"/>
    <mergeCell ref="M138:M139"/>
    <mergeCell ref="M140:M141"/>
    <mergeCell ref="M142:M143"/>
    <mergeCell ref="M88:M89"/>
    <mergeCell ref="M90:M91"/>
    <mergeCell ref="M98:M101"/>
    <mergeCell ref="M104:M105"/>
    <mergeCell ref="M106:M107"/>
    <mergeCell ref="M108:M109"/>
    <mergeCell ref="M110:M111"/>
    <mergeCell ref="M112:M113"/>
    <mergeCell ref="M114:M115"/>
    <mergeCell ref="M60:M61"/>
    <mergeCell ref="M68:M71"/>
    <mergeCell ref="M74:M75"/>
    <mergeCell ref="M76:M77"/>
    <mergeCell ref="M78:M79"/>
    <mergeCell ref="M80:M81"/>
    <mergeCell ref="M82:M83"/>
    <mergeCell ref="M84:M85"/>
    <mergeCell ref="M86:M87"/>
    <mergeCell ref="L222:L223"/>
    <mergeCell ref="L224:L225"/>
    <mergeCell ref="L226:L227"/>
    <mergeCell ref="M4:M7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34:M37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L200:L203"/>
    <mergeCell ref="L206:L207"/>
    <mergeCell ref="L208:L209"/>
    <mergeCell ref="L210:L211"/>
    <mergeCell ref="L212:L213"/>
    <mergeCell ref="L214:L215"/>
    <mergeCell ref="L216:L217"/>
    <mergeCell ref="L218:L219"/>
    <mergeCell ref="L220:L221"/>
    <mergeCell ref="L176:L177"/>
    <mergeCell ref="L178:L179"/>
    <mergeCell ref="L180:L181"/>
    <mergeCell ref="L182:L183"/>
    <mergeCell ref="L184:L185"/>
    <mergeCell ref="L186:L187"/>
    <mergeCell ref="L188:L189"/>
    <mergeCell ref="L190:L191"/>
    <mergeCell ref="L192:L193"/>
    <mergeCell ref="L148:L149"/>
    <mergeCell ref="L150:L151"/>
    <mergeCell ref="L152:L153"/>
    <mergeCell ref="L154:L155"/>
    <mergeCell ref="L156:L157"/>
    <mergeCell ref="L158:L159"/>
    <mergeCell ref="L166:L169"/>
    <mergeCell ref="L172:L173"/>
    <mergeCell ref="L174:L175"/>
    <mergeCell ref="L120:L121"/>
    <mergeCell ref="L122:L123"/>
    <mergeCell ref="L124:L125"/>
    <mergeCell ref="L132:L135"/>
    <mergeCell ref="L138:L139"/>
    <mergeCell ref="L140:L141"/>
    <mergeCell ref="L142:L143"/>
    <mergeCell ref="L144:L145"/>
    <mergeCell ref="L146:L147"/>
    <mergeCell ref="L98:L101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74:L75"/>
    <mergeCell ref="L76:L77"/>
    <mergeCell ref="L78:L79"/>
    <mergeCell ref="L80:L81"/>
    <mergeCell ref="L82:L83"/>
    <mergeCell ref="L84:L85"/>
    <mergeCell ref="L86:L87"/>
    <mergeCell ref="L88:L89"/>
    <mergeCell ref="L90:L91"/>
    <mergeCell ref="K226:K227"/>
    <mergeCell ref="L4:L7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34:L37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L68:L71"/>
    <mergeCell ref="K208:K209"/>
    <mergeCell ref="K210:K211"/>
    <mergeCell ref="K212:K213"/>
    <mergeCell ref="K214:K215"/>
    <mergeCell ref="K216:K217"/>
    <mergeCell ref="K218:K219"/>
    <mergeCell ref="K220:K221"/>
    <mergeCell ref="K222:K223"/>
    <mergeCell ref="K224:K225"/>
    <mergeCell ref="K180:K181"/>
    <mergeCell ref="K182:K183"/>
    <mergeCell ref="K184:K185"/>
    <mergeCell ref="K186:K187"/>
    <mergeCell ref="K188:K189"/>
    <mergeCell ref="K190:K191"/>
    <mergeCell ref="K192:K193"/>
    <mergeCell ref="K200:K203"/>
    <mergeCell ref="K206:K207"/>
    <mergeCell ref="K152:K153"/>
    <mergeCell ref="K154:K155"/>
    <mergeCell ref="K156:K157"/>
    <mergeCell ref="K158:K159"/>
    <mergeCell ref="K166:K169"/>
    <mergeCell ref="K172:K173"/>
    <mergeCell ref="K174:K175"/>
    <mergeCell ref="K176:K177"/>
    <mergeCell ref="K178:K179"/>
    <mergeCell ref="K124:K125"/>
    <mergeCell ref="K132:K135"/>
    <mergeCell ref="K138:K139"/>
    <mergeCell ref="K140:K141"/>
    <mergeCell ref="K142:K143"/>
    <mergeCell ref="K144:K145"/>
    <mergeCell ref="K146:K147"/>
    <mergeCell ref="K148:K149"/>
    <mergeCell ref="K150:K151"/>
    <mergeCell ref="K106:K107"/>
    <mergeCell ref="K108:K109"/>
    <mergeCell ref="K110:K111"/>
    <mergeCell ref="K112:K113"/>
    <mergeCell ref="K114:K115"/>
    <mergeCell ref="K116:K117"/>
    <mergeCell ref="K118:K119"/>
    <mergeCell ref="K120:K121"/>
    <mergeCell ref="K122:K123"/>
    <mergeCell ref="K78:K79"/>
    <mergeCell ref="K80:K81"/>
    <mergeCell ref="K82:K83"/>
    <mergeCell ref="K84:K85"/>
    <mergeCell ref="K86:K87"/>
    <mergeCell ref="K88:K89"/>
    <mergeCell ref="K90:K91"/>
    <mergeCell ref="K98:K101"/>
    <mergeCell ref="K104:K105"/>
    <mergeCell ref="K50:K51"/>
    <mergeCell ref="K52:K53"/>
    <mergeCell ref="K54:K55"/>
    <mergeCell ref="K56:K57"/>
    <mergeCell ref="K58:K59"/>
    <mergeCell ref="K60:K61"/>
    <mergeCell ref="K68:K71"/>
    <mergeCell ref="K74:K75"/>
    <mergeCell ref="K76:K77"/>
    <mergeCell ref="J212:J213"/>
    <mergeCell ref="J214:J215"/>
    <mergeCell ref="J216:J217"/>
    <mergeCell ref="J218:J219"/>
    <mergeCell ref="J220:J221"/>
    <mergeCell ref="J222:J223"/>
    <mergeCell ref="J224:J225"/>
    <mergeCell ref="J226:J227"/>
    <mergeCell ref="K4:K7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34:K37"/>
    <mergeCell ref="K40:K41"/>
    <mergeCell ref="K42:K43"/>
    <mergeCell ref="K44:K45"/>
    <mergeCell ref="K46:K47"/>
    <mergeCell ref="K48:K49"/>
    <mergeCell ref="J184:J185"/>
    <mergeCell ref="J186:J187"/>
    <mergeCell ref="J188:J189"/>
    <mergeCell ref="J190:J191"/>
    <mergeCell ref="J192:J193"/>
    <mergeCell ref="J200:J203"/>
    <mergeCell ref="J206:J207"/>
    <mergeCell ref="J208:J209"/>
    <mergeCell ref="J210:J211"/>
    <mergeCell ref="J156:J157"/>
    <mergeCell ref="J158:J159"/>
    <mergeCell ref="J166:J169"/>
    <mergeCell ref="J172:J173"/>
    <mergeCell ref="J174:J175"/>
    <mergeCell ref="J176:J177"/>
    <mergeCell ref="J178:J179"/>
    <mergeCell ref="J180:J181"/>
    <mergeCell ref="J182:J183"/>
    <mergeCell ref="J138:J139"/>
    <mergeCell ref="J140:J141"/>
    <mergeCell ref="J142:J143"/>
    <mergeCell ref="J144:J145"/>
    <mergeCell ref="J146:J147"/>
    <mergeCell ref="J148:J149"/>
    <mergeCell ref="J150:J151"/>
    <mergeCell ref="J152:J153"/>
    <mergeCell ref="J154:J155"/>
    <mergeCell ref="J110:J111"/>
    <mergeCell ref="J112:J113"/>
    <mergeCell ref="J114:J115"/>
    <mergeCell ref="J116:J117"/>
    <mergeCell ref="J118:J119"/>
    <mergeCell ref="J120:J121"/>
    <mergeCell ref="J122:J123"/>
    <mergeCell ref="J124:J125"/>
    <mergeCell ref="J132:J135"/>
    <mergeCell ref="J82:J83"/>
    <mergeCell ref="J84:J85"/>
    <mergeCell ref="J86:J87"/>
    <mergeCell ref="J88:J89"/>
    <mergeCell ref="J90:J91"/>
    <mergeCell ref="J98:J101"/>
    <mergeCell ref="J104:J105"/>
    <mergeCell ref="J106:J107"/>
    <mergeCell ref="J108:J109"/>
    <mergeCell ref="J54:J55"/>
    <mergeCell ref="J56:J57"/>
    <mergeCell ref="J58:J59"/>
    <mergeCell ref="J60:J61"/>
    <mergeCell ref="J68:J71"/>
    <mergeCell ref="J74:J75"/>
    <mergeCell ref="J76:J77"/>
    <mergeCell ref="J78:J79"/>
    <mergeCell ref="J80:J81"/>
    <mergeCell ref="J26:J27"/>
    <mergeCell ref="J34:J37"/>
    <mergeCell ref="J40:J41"/>
    <mergeCell ref="J42:J43"/>
    <mergeCell ref="J44:J45"/>
    <mergeCell ref="J46:J47"/>
    <mergeCell ref="J48:J49"/>
    <mergeCell ref="J50:J51"/>
    <mergeCell ref="J52:J53"/>
    <mergeCell ref="J4:J7"/>
    <mergeCell ref="J10:J11"/>
    <mergeCell ref="J12:J13"/>
    <mergeCell ref="J14:J15"/>
    <mergeCell ref="J16:J17"/>
    <mergeCell ref="J18:J19"/>
    <mergeCell ref="J20:J21"/>
    <mergeCell ref="J22:J23"/>
    <mergeCell ref="J24:J25"/>
    <mergeCell ref="I210:I211"/>
    <mergeCell ref="I212:I213"/>
    <mergeCell ref="I214:I215"/>
    <mergeCell ref="I216:I217"/>
    <mergeCell ref="I218:I219"/>
    <mergeCell ref="I220:I221"/>
    <mergeCell ref="I222:I223"/>
    <mergeCell ref="I224:I225"/>
    <mergeCell ref="I226:I227"/>
    <mergeCell ref="I182:I183"/>
    <mergeCell ref="I184:I185"/>
    <mergeCell ref="I186:I187"/>
    <mergeCell ref="I188:I189"/>
    <mergeCell ref="I190:I191"/>
    <mergeCell ref="I192:I193"/>
    <mergeCell ref="I200:I203"/>
    <mergeCell ref="I206:I207"/>
    <mergeCell ref="I208:I209"/>
    <mergeCell ref="I154:I155"/>
    <mergeCell ref="I156:I157"/>
    <mergeCell ref="I158:I159"/>
    <mergeCell ref="I166:I169"/>
    <mergeCell ref="I172:I173"/>
    <mergeCell ref="I174:I175"/>
    <mergeCell ref="I176:I177"/>
    <mergeCell ref="I178:I179"/>
    <mergeCell ref="I180:I181"/>
    <mergeCell ref="I132:I135"/>
    <mergeCell ref="I138:I139"/>
    <mergeCell ref="I140:I141"/>
    <mergeCell ref="I142:I143"/>
    <mergeCell ref="I144:I145"/>
    <mergeCell ref="I146:I147"/>
    <mergeCell ref="I148:I149"/>
    <mergeCell ref="I150:I151"/>
    <mergeCell ref="I152:I153"/>
    <mergeCell ref="I108:I109"/>
    <mergeCell ref="I110:I111"/>
    <mergeCell ref="I112:I113"/>
    <mergeCell ref="I114:I115"/>
    <mergeCell ref="I116:I117"/>
    <mergeCell ref="I118:I119"/>
    <mergeCell ref="I120:I121"/>
    <mergeCell ref="I122:I123"/>
    <mergeCell ref="I124:I125"/>
    <mergeCell ref="I80:I81"/>
    <mergeCell ref="I82:I83"/>
    <mergeCell ref="I84:I85"/>
    <mergeCell ref="I86:I87"/>
    <mergeCell ref="I88:I89"/>
    <mergeCell ref="I90:I91"/>
    <mergeCell ref="I98:I101"/>
    <mergeCell ref="I104:I105"/>
    <mergeCell ref="I106:I107"/>
    <mergeCell ref="I52:I53"/>
    <mergeCell ref="I54:I55"/>
    <mergeCell ref="I56:I57"/>
    <mergeCell ref="I58:I59"/>
    <mergeCell ref="I60:I61"/>
    <mergeCell ref="I68:I71"/>
    <mergeCell ref="I74:I75"/>
    <mergeCell ref="I76:I77"/>
    <mergeCell ref="I78:I79"/>
    <mergeCell ref="H214:H215"/>
    <mergeCell ref="H216:H217"/>
    <mergeCell ref="H218:H219"/>
    <mergeCell ref="H220:H221"/>
    <mergeCell ref="H222:H223"/>
    <mergeCell ref="H224:H225"/>
    <mergeCell ref="H226:H227"/>
    <mergeCell ref="I4:I7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34:I37"/>
    <mergeCell ref="I40:I41"/>
    <mergeCell ref="I42:I43"/>
    <mergeCell ref="I44:I45"/>
    <mergeCell ref="I46:I47"/>
    <mergeCell ref="I48:I49"/>
    <mergeCell ref="I50:I51"/>
    <mergeCell ref="H186:H187"/>
    <mergeCell ref="H188:H189"/>
    <mergeCell ref="H190:H191"/>
    <mergeCell ref="H192:H193"/>
    <mergeCell ref="H200:H203"/>
    <mergeCell ref="H206:H207"/>
    <mergeCell ref="H208:H209"/>
    <mergeCell ref="H210:H211"/>
    <mergeCell ref="H212:H213"/>
    <mergeCell ref="H158:H159"/>
    <mergeCell ref="H166:H169"/>
    <mergeCell ref="H172:H173"/>
    <mergeCell ref="H174:H175"/>
    <mergeCell ref="H176:H177"/>
    <mergeCell ref="H178:H179"/>
    <mergeCell ref="H180:H181"/>
    <mergeCell ref="H182:H183"/>
    <mergeCell ref="H184:H185"/>
    <mergeCell ref="H140:H141"/>
    <mergeCell ref="H142:H143"/>
    <mergeCell ref="H144:H145"/>
    <mergeCell ref="H146:H147"/>
    <mergeCell ref="H148:H149"/>
    <mergeCell ref="H150:H151"/>
    <mergeCell ref="H152:H153"/>
    <mergeCell ref="H154:H155"/>
    <mergeCell ref="H156:H157"/>
    <mergeCell ref="H112:H113"/>
    <mergeCell ref="H114:H115"/>
    <mergeCell ref="H116:H117"/>
    <mergeCell ref="H118:H119"/>
    <mergeCell ref="H120:H121"/>
    <mergeCell ref="H122:H123"/>
    <mergeCell ref="H124:H125"/>
    <mergeCell ref="H132:H135"/>
    <mergeCell ref="H138:H139"/>
    <mergeCell ref="H84:H85"/>
    <mergeCell ref="H86:H87"/>
    <mergeCell ref="H88:H89"/>
    <mergeCell ref="H90:H91"/>
    <mergeCell ref="H98:H101"/>
    <mergeCell ref="H104:H105"/>
    <mergeCell ref="H106:H107"/>
    <mergeCell ref="H108:H109"/>
    <mergeCell ref="H110:H111"/>
    <mergeCell ref="H56:H57"/>
    <mergeCell ref="H58:H59"/>
    <mergeCell ref="H60:H61"/>
    <mergeCell ref="H68:H71"/>
    <mergeCell ref="H74:H75"/>
    <mergeCell ref="H76:H77"/>
    <mergeCell ref="H78:H79"/>
    <mergeCell ref="H80:H81"/>
    <mergeCell ref="H82:H83"/>
    <mergeCell ref="G218:G219"/>
    <mergeCell ref="G220:G221"/>
    <mergeCell ref="G222:G223"/>
    <mergeCell ref="G224:G225"/>
    <mergeCell ref="G226:G227"/>
    <mergeCell ref="H4:H7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34:H37"/>
    <mergeCell ref="H40:H41"/>
    <mergeCell ref="H42:H43"/>
    <mergeCell ref="H44:H45"/>
    <mergeCell ref="H46:H47"/>
    <mergeCell ref="H48:H49"/>
    <mergeCell ref="H50:H51"/>
    <mergeCell ref="H52:H53"/>
    <mergeCell ref="H54:H55"/>
    <mergeCell ref="G190:G191"/>
    <mergeCell ref="G192:G193"/>
    <mergeCell ref="G200:G203"/>
    <mergeCell ref="G206:G207"/>
    <mergeCell ref="G208:G209"/>
    <mergeCell ref="G210:G211"/>
    <mergeCell ref="G212:G213"/>
    <mergeCell ref="G214:G215"/>
    <mergeCell ref="G216:G217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6:G169"/>
    <mergeCell ref="G116:G117"/>
    <mergeCell ref="G118:G119"/>
    <mergeCell ref="G120:G121"/>
    <mergeCell ref="G122:G123"/>
    <mergeCell ref="G124:G125"/>
    <mergeCell ref="G132:G135"/>
    <mergeCell ref="G138:G139"/>
    <mergeCell ref="G140:G141"/>
    <mergeCell ref="G142:G143"/>
    <mergeCell ref="G88:G89"/>
    <mergeCell ref="G90:G91"/>
    <mergeCell ref="G98:G101"/>
    <mergeCell ref="G104:G105"/>
    <mergeCell ref="G106:G107"/>
    <mergeCell ref="G108:G109"/>
    <mergeCell ref="G110:G111"/>
    <mergeCell ref="G112:G113"/>
    <mergeCell ref="G114:G115"/>
    <mergeCell ref="G60:G61"/>
    <mergeCell ref="G68:G71"/>
    <mergeCell ref="G74:G75"/>
    <mergeCell ref="G76:G77"/>
    <mergeCell ref="G78:G79"/>
    <mergeCell ref="G80:G81"/>
    <mergeCell ref="G82:G83"/>
    <mergeCell ref="G84:G85"/>
    <mergeCell ref="G86:G87"/>
    <mergeCell ref="F224:F225"/>
    <mergeCell ref="F226:F227"/>
    <mergeCell ref="G2:G3"/>
    <mergeCell ref="G4:G7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34:G37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F206:F207"/>
    <mergeCell ref="F208:F209"/>
    <mergeCell ref="F210:F211"/>
    <mergeCell ref="F212:F213"/>
    <mergeCell ref="F214:F215"/>
    <mergeCell ref="F216:F217"/>
    <mergeCell ref="F218:F219"/>
    <mergeCell ref="F220:F221"/>
    <mergeCell ref="F222:F223"/>
    <mergeCell ref="F178:F179"/>
    <mergeCell ref="F180:F181"/>
    <mergeCell ref="F182:F183"/>
    <mergeCell ref="F184:F185"/>
    <mergeCell ref="F186:F187"/>
    <mergeCell ref="F188:F189"/>
    <mergeCell ref="F190:F191"/>
    <mergeCell ref="F192:F193"/>
    <mergeCell ref="F200:F203"/>
    <mergeCell ref="F150:F151"/>
    <mergeCell ref="F152:F153"/>
    <mergeCell ref="F154:F155"/>
    <mergeCell ref="F156:F157"/>
    <mergeCell ref="F158:F159"/>
    <mergeCell ref="F166:F169"/>
    <mergeCell ref="F172:F173"/>
    <mergeCell ref="F174:F175"/>
    <mergeCell ref="F176:F177"/>
    <mergeCell ref="F122:F123"/>
    <mergeCell ref="F124:F125"/>
    <mergeCell ref="F132:F135"/>
    <mergeCell ref="F138:F139"/>
    <mergeCell ref="F140:F141"/>
    <mergeCell ref="F142:F143"/>
    <mergeCell ref="F144:F145"/>
    <mergeCell ref="F146:F147"/>
    <mergeCell ref="F148:F149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76:F77"/>
    <mergeCell ref="F78:F79"/>
    <mergeCell ref="F80:F81"/>
    <mergeCell ref="F82:F83"/>
    <mergeCell ref="F84:F85"/>
    <mergeCell ref="F86:F87"/>
    <mergeCell ref="F88:F89"/>
    <mergeCell ref="F90:F91"/>
    <mergeCell ref="F98:F101"/>
    <mergeCell ref="F48:F49"/>
    <mergeCell ref="F50:F51"/>
    <mergeCell ref="F52:F53"/>
    <mergeCell ref="F54:F55"/>
    <mergeCell ref="F56:F57"/>
    <mergeCell ref="F58:F59"/>
    <mergeCell ref="F60:F61"/>
    <mergeCell ref="F68:F71"/>
    <mergeCell ref="F74:F75"/>
    <mergeCell ref="E212:E213"/>
    <mergeCell ref="E214:E215"/>
    <mergeCell ref="E216:E217"/>
    <mergeCell ref="E218:E219"/>
    <mergeCell ref="E220:E221"/>
    <mergeCell ref="E222:E223"/>
    <mergeCell ref="E224:E225"/>
    <mergeCell ref="E226:E227"/>
    <mergeCell ref="F2:F3"/>
    <mergeCell ref="F4:F7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34:F37"/>
    <mergeCell ref="F40:F41"/>
    <mergeCell ref="F42:F43"/>
    <mergeCell ref="F44:F45"/>
    <mergeCell ref="F46:F47"/>
    <mergeCell ref="E184:E185"/>
    <mergeCell ref="E186:E187"/>
    <mergeCell ref="E188:E189"/>
    <mergeCell ref="E190:E191"/>
    <mergeCell ref="E192:E193"/>
    <mergeCell ref="E200:E203"/>
    <mergeCell ref="E206:E207"/>
    <mergeCell ref="E208:E209"/>
    <mergeCell ref="E210:E211"/>
    <mergeCell ref="E156:E157"/>
    <mergeCell ref="E158:E159"/>
    <mergeCell ref="E166:E169"/>
    <mergeCell ref="E172:E173"/>
    <mergeCell ref="E174:E175"/>
    <mergeCell ref="E176:E177"/>
    <mergeCell ref="E178:E179"/>
    <mergeCell ref="E180:E181"/>
    <mergeCell ref="E182:E183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32:E135"/>
    <mergeCell ref="E82:E83"/>
    <mergeCell ref="E84:E85"/>
    <mergeCell ref="E86:E87"/>
    <mergeCell ref="E88:E89"/>
    <mergeCell ref="E90:E91"/>
    <mergeCell ref="E98:E101"/>
    <mergeCell ref="E104:E105"/>
    <mergeCell ref="E106:E107"/>
    <mergeCell ref="E108:E109"/>
    <mergeCell ref="E54:E55"/>
    <mergeCell ref="E56:E57"/>
    <mergeCell ref="E58:E59"/>
    <mergeCell ref="E60:E61"/>
    <mergeCell ref="E68:E71"/>
    <mergeCell ref="E74:E75"/>
    <mergeCell ref="E76:E77"/>
    <mergeCell ref="E78:E79"/>
    <mergeCell ref="E80:E81"/>
    <mergeCell ref="D218:D219"/>
    <mergeCell ref="D220:D221"/>
    <mergeCell ref="D222:D223"/>
    <mergeCell ref="D224:D225"/>
    <mergeCell ref="D226:D227"/>
    <mergeCell ref="E2:E3"/>
    <mergeCell ref="E4:E7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34:E37"/>
    <mergeCell ref="E40:E41"/>
    <mergeCell ref="E42:E43"/>
    <mergeCell ref="E44:E45"/>
    <mergeCell ref="E46:E47"/>
    <mergeCell ref="E48:E49"/>
    <mergeCell ref="E50:E51"/>
    <mergeCell ref="E52:E53"/>
    <mergeCell ref="D190:D191"/>
    <mergeCell ref="D192:D193"/>
    <mergeCell ref="D200:D203"/>
    <mergeCell ref="D206:D207"/>
    <mergeCell ref="D208:D209"/>
    <mergeCell ref="D210:D211"/>
    <mergeCell ref="D212:D213"/>
    <mergeCell ref="D214:D215"/>
    <mergeCell ref="D216:D217"/>
    <mergeCell ref="D172:D173"/>
    <mergeCell ref="D174:D175"/>
    <mergeCell ref="D176:D177"/>
    <mergeCell ref="D178:D179"/>
    <mergeCell ref="D180:D181"/>
    <mergeCell ref="D182:D183"/>
    <mergeCell ref="D184:D185"/>
    <mergeCell ref="D186:D187"/>
    <mergeCell ref="D188:D189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6:D169"/>
    <mergeCell ref="D116:D117"/>
    <mergeCell ref="D118:D119"/>
    <mergeCell ref="D120:D121"/>
    <mergeCell ref="D122:D123"/>
    <mergeCell ref="D124:D125"/>
    <mergeCell ref="D132:D135"/>
    <mergeCell ref="D138:D139"/>
    <mergeCell ref="D140:D141"/>
    <mergeCell ref="D142:D143"/>
    <mergeCell ref="D88:D89"/>
    <mergeCell ref="D90:D91"/>
    <mergeCell ref="D98:D101"/>
    <mergeCell ref="D104:D105"/>
    <mergeCell ref="D106:D107"/>
    <mergeCell ref="D108:D109"/>
    <mergeCell ref="D110:D111"/>
    <mergeCell ref="D112:D113"/>
    <mergeCell ref="D114:D115"/>
    <mergeCell ref="C98:C131"/>
    <mergeCell ref="C132:C165"/>
    <mergeCell ref="C166:C199"/>
    <mergeCell ref="C200:C233"/>
    <mergeCell ref="D2:D3"/>
    <mergeCell ref="D4:D7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34:D37"/>
    <mergeCell ref="D40:D41"/>
    <mergeCell ref="D42:D43"/>
    <mergeCell ref="D44:D45"/>
    <mergeCell ref="D46:D47"/>
    <mergeCell ref="D48:D49"/>
    <mergeCell ref="D50:D51"/>
    <mergeCell ref="D52:D53"/>
    <mergeCell ref="D54:D55"/>
    <mergeCell ref="A98:A131"/>
    <mergeCell ref="A132:A165"/>
    <mergeCell ref="A166:A199"/>
    <mergeCell ref="A200:A233"/>
    <mergeCell ref="B2:B3"/>
    <mergeCell ref="B4:B33"/>
    <mergeCell ref="B34:B67"/>
    <mergeCell ref="B68:B97"/>
    <mergeCell ref="B98:B131"/>
    <mergeCell ref="B132:B165"/>
    <mergeCell ref="B166:B199"/>
    <mergeCell ref="B200:B233"/>
    <mergeCell ref="A1:S1"/>
    <mergeCell ref="H2:I2"/>
    <mergeCell ref="J2:L2"/>
    <mergeCell ref="M2:N2"/>
    <mergeCell ref="O2:R2"/>
    <mergeCell ref="A2:A3"/>
    <mergeCell ref="A4:A33"/>
    <mergeCell ref="A34:A67"/>
    <mergeCell ref="A68:A97"/>
    <mergeCell ref="C2:C3"/>
    <mergeCell ref="C4:C33"/>
    <mergeCell ref="C34:C67"/>
    <mergeCell ref="C68:C97"/>
    <mergeCell ref="D56:D57"/>
    <mergeCell ref="D58:D59"/>
    <mergeCell ref="D60:D61"/>
    <mergeCell ref="D68:D71"/>
    <mergeCell ref="D74:D75"/>
    <mergeCell ref="D76:D77"/>
    <mergeCell ref="D78:D79"/>
    <mergeCell ref="D80:D81"/>
    <mergeCell ref="D82:D83"/>
    <mergeCell ref="D84:D85"/>
    <mergeCell ref="D86:D87"/>
  </mergeCells>
  <phoneticPr fontId="9" type="noConversion"/>
  <pageMargins left="0.55069444444444404" right="0.47222222222222199" top="0.59027777777777801" bottom="1" header="0.5" footer="0.5"/>
  <pageSetup paperSize="9" orientation="landscape"/>
  <ignoredErrors>
    <ignoredError sqref="N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6"/>
  <sheetViews>
    <sheetView topLeftCell="A4" workbookViewId="0">
      <selection activeCell="S27" sqref="S27"/>
    </sheetView>
  </sheetViews>
  <sheetFormatPr defaultColWidth="9" defaultRowHeight="13.5"/>
  <cols>
    <col min="1" max="1" width="4.375" style="1" customWidth="1"/>
    <col min="2" max="2" width="13.625" style="1" customWidth="1"/>
    <col min="3" max="3" width="13.5" style="1" customWidth="1"/>
    <col min="4" max="4" width="27.5" style="1" customWidth="1"/>
    <col min="5" max="5" width="6.25" style="1" customWidth="1"/>
    <col min="6" max="6" width="8.375" style="1" customWidth="1"/>
    <col min="7" max="7" width="11.5" style="1" customWidth="1"/>
    <col min="8" max="9" width="6.375" style="1" customWidth="1"/>
    <col min="10" max="12" width="7.375" style="1" customWidth="1"/>
    <col min="13" max="13" width="6.375" style="1" customWidth="1"/>
    <col min="14" max="14" width="7.375" style="1" customWidth="1"/>
    <col min="15" max="15" width="8.125" style="1" customWidth="1"/>
    <col min="16" max="18" width="7.375" style="1" customWidth="1"/>
    <col min="19" max="19" width="9" style="1"/>
    <col min="20" max="20" width="11.125" style="1" customWidth="1"/>
    <col min="21" max="22" width="11.5" style="1" customWidth="1"/>
    <col min="23" max="24" width="9" style="1"/>
    <col min="25" max="25" width="21.75" style="1" customWidth="1"/>
    <col min="26" max="16384" width="9" style="1"/>
  </cols>
  <sheetData>
    <row r="1" spans="1:23" ht="18.75">
      <c r="A1" s="104" t="s">
        <v>0</v>
      </c>
      <c r="B1" s="104"/>
      <c r="C1" s="104"/>
      <c r="D1" s="104"/>
      <c r="E1" s="104"/>
      <c r="F1" s="104"/>
      <c r="G1" s="104"/>
      <c r="H1" s="105"/>
      <c r="I1" s="105"/>
      <c r="J1" s="106"/>
      <c r="K1" s="106"/>
      <c r="L1" s="107"/>
      <c r="M1" s="105"/>
      <c r="N1" s="105"/>
      <c r="O1" s="104"/>
      <c r="P1" s="104"/>
      <c r="Q1" s="108"/>
      <c r="R1" s="108"/>
    </row>
    <row r="2" spans="1:23">
      <c r="A2" s="118" t="s">
        <v>1</v>
      </c>
      <c r="B2" s="121" t="s">
        <v>2</v>
      </c>
      <c r="C2" s="121" t="s">
        <v>3</v>
      </c>
      <c r="D2" s="125" t="s">
        <v>4</v>
      </c>
      <c r="E2" s="121" t="s">
        <v>5</v>
      </c>
      <c r="F2" s="129" t="s">
        <v>6</v>
      </c>
      <c r="G2" s="125" t="s">
        <v>7</v>
      </c>
      <c r="H2" s="109" t="s">
        <v>8</v>
      </c>
      <c r="I2" s="110"/>
      <c r="J2" s="111" t="s">
        <v>9</v>
      </c>
      <c r="K2" s="111"/>
      <c r="L2" s="112"/>
      <c r="M2" s="109" t="s">
        <v>10</v>
      </c>
      <c r="N2" s="109"/>
      <c r="O2" s="129" t="s">
        <v>11</v>
      </c>
      <c r="P2" s="129"/>
      <c r="Q2" s="109"/>
      <c r="R2" s="2" t="s">
        <v>12</v>
      </c>
    </row>
    <row r="3" spans="1:23">
      <c r="A3" s="139"/>
      <c r="B3" s="143"/>
      <c r="C3" s="143"/>
      <c r="D3" s="150"/>
      <c r="E3" s="143"/>
      <c r="F3" s="160"/>
      <c r="G3" s="150"/>
      <c r="H3" s="5" t="s">
        <v>13</v>
      </c>
      <c r="I3" s="5" t="s">
        <v>14</v>
      </c>
      <c r="J3" s="17" t="s">
        <v>15</v>
      </c>
      <c r="K3" s="17" t="s">
        <v>16</v>
      </c>
      <c r="L3" s="17" t="s">
        <v>14</v>
      </c>
      <c r="M3" s="5" t="s">
        <v>17</v>
      </c>
      <c r="N3" s="5" t="s">
        <v>18</v>
      </c>
      <c r="O3" s="3" t="s">
        <v>19</v>
      </c>
      <c r="P3" s="4" t="s">
        <v>20</v>
      </c>
      <c r="Q3" s="28" t="s">
        <v>21</v>
      </c>
      <c r="R3" s="5" t="s">
        <v>23</v>
      </c>
    </row>
    <row r="4" spans="1:23">
      <c r="A4" s="140">
        <v>1</v>
      </c>
      <c r="B4" s="144" t="s">
        <v>24</v>
      </c>
      <c r="C4" s="144" t="s">
        <v>25</v>
      </c>
      <c r="D4" s="123" t="s">
        <v>26</v>
      </c>
      <c r="E4" s="127">
        <v>1</v>
      </c>
      <c r="F4" s="127" t="s">
        <v>27</v>
      </c>
      <c r="G4" s="127" t="s">
        <v>111</v>
      </c>
      <c r="H4" s="131">
        <v>5.44</v>
      </c>
      <c r="I4" s="131">
        <v>3.2</v>
      </c>
      <c r="J4" s="137">
        <v>0.32200000000000001</v>
      </c>
      <c r="K4" s="137">
        <v>0.32</v>
      </c>
      <c r="L4" s="137">
        <f t="shared" ref="L4:L10" si="0">J4-K4</f>
        <v>2.0000000000000018E-3</v>
      </c>
      <c r="M4" s="131">
        <f t="shared" ref="M4:M9" si="1">H4*J4-I4*L4</f>
        <v>1.7452800000000002</v>
      </c>
      <c r="N4" s="131">
        <f t="shared" ref="N4:N9" si="2">E4*M4</f>
        <v>1.7452800000000002</v>
      </c>
      <c r="O4" s="15" t="s">
        <v>29</v>
      </c>
      <c r="P4" s="15"/>
      <c r="Q4" s="10">
        <v>0.05</v>
      </c>
      <c r="R4" s="10"/>
    </row>
    <row r="5" spans="1:23">
      <c r="A5" s="140"/>
      <c r="B5" s="144"/>
      <c r="C5" s="144"/>
      <c r="D5" s="123"/>
      <c r="E5" s="127"/>
      <c r="F5" s="127"/>
      <c r="G5" s="127"/>
      <c r="H5" s="131"/>
      <c r="I5" s="131"/>
      <c r="J5" s="137"/>
      <c r="K5" s="137"/>
      <c r="L5" s="137"/>
      <c r="M5" s="131"/>
      <c r="N5" s="131"/>
      <c r="O5" s="15" t="s">
        <v>30</v>
      </c>
      <c r="P5" s="15"/>
      <c r="Q5" s="10">
        <v>0.1</v>
      </c>
      <c r="R5" s="10"/>
    </row>
    <row r="6" spans="1:23">
      <c r="A6" s="140"/>
      <c r="B6" s="144"/>
      <c r="C6" s="144"/>
      <c r="D6" s="123"/>
      <c r="E6" s="127"/>
      <c r="F6" s="127"/>
      <c r="G6" s="127"/>
      <c r="H6" s="131"/>
      <c r="I6" s="131"/>
      <c r="J6" s="137"/>
      <c r="K6" s="137"/>
      <c r="L6" s="137"/>
      <c r="M6" s="131"/>
      <c r="N6" s="131"/>
      <c r="O6" s="15" t="s">
        <v>31</v>
      </c>
      <c r="P6" s="15" t="s">
        <v>32</v>
      </c>
      <c r="Q6" s="10">
        <v>0.08</v>
      </c>
      <c r="R6" s="10"/>
    </row>
    <row r="7" spans="1:23">
      <c r="A7" s="140"/>
      <c r="B7" s="144"/>
      <c r="C7" s="144"/>
      <c r="D7" s="123"/>
      <c r="E7" s="127"/>
      <c r="F7" s="127"/>
      <c r="G7" s="127"/>
      <c r="H7" s="131"/>
      <c r="I7" s="131"/>
      <c r="J7" s="137"/>
      <c r="K7" s="137"/>
      <c r="L7" s="137"/>
      <c r="M7" s="131"/>
      <c r="N7" s="131"/>
      <c r="O7" s="15" t="s">
        <v>33</v>
      </c>
      <c r="P7" s="15" t="s">
        <v>34</v>
      </c>
      <c r="Q7" s="10">
        <v>0.04</v>
      </c>
      <c r="R7" s="10"/>
      <c r="T7" s="64"/>
      <c r="U7" s="65" t="s">
        <v>118</v>
      </c>
      <c r="V7" s="65" t="s">
        <v>130</v>
      </c>
      <c r="W7" s="63" t="s">
        <v>131</v>
      </c>
    </row>
    <row r="8" spans="1:23">
      <c r="A8" s="140"/>
      <c r="B8" s="144"/>
      <c r="C8" s="144"/>
      <c r="D8" s="6" t="s">
        <v>35</v>
      </c>
      <c r="E8" s="7">
        <v>1</v>
      </c>
      <c r="F8" s="8" t="s">
        <v>36</v>
      </c>
      <c r="G8" s="6" t="s">
        <v>37</v>
      </c>
      <c r="H8" s="10">
        <f>5.5/1.13</f>
        <v>4.8672566371681416</v>
      </c>
      <c r="I8" s="16">
        <v>3.2</v>
      </c>
      <c r="J8" s="19">
        <v>5.5E-2</v>
      </c>
      <c r="K8" s="19">
        <v>5.3999999999999999E-2</v>
      </c>
      <c r="L8" s="19">
        <f t="shared" si="0"/>
        <v>1.0000000000000009E-3</v>
      </c>
      <c r="M8" s="16">
        <f t="shared" si="1"/>
        <v>0.26449911504424783</v>
      </c>
      <c r="N8" s="16">
        <f t="shared" si="2"/>
        <v>0.26449911504424783</v>
      </c>
      <c r="O8" s="15" t="s">
        <v>38</v>
      </c>
      <c r="P8" s="15" t="s">
        <v>34</v>
      </c>
      <c r="Q8" s="10">
        <v>0.04</v>
      </c>
      <c r="R8" s="10"/>
      <c r="T8" s="65" t="s">
        <v>117</v>
      </c>
      <c r="U8" s="65" t="s">
        <v>119</v>
      </c>
      <c r="V8" s="64">
        <f>(5500+5800)/2</f>
        <v>5650</v>
      </c>
      <c r="W8" s="64">
        <f>V8/1.13</f>
        <v>5000.0000000000009</v>
      </c>
    </row>
    <row r="9" spans="1:23">
      <c r="A9" s="140"/>
      <c r="B9" s="144"/>
      <c r="C9" s="144"/>
      <c r="D9" s="6" t="s">
        <v>39</v>
      </c>
      <c r="E9" s="7">
        <v>2</v>
      </c>
      <c r="F9" s="8" t="s">
        <v>36</v>
      </c>
      <c r="G9" s="6" t="s">
        <v>40</v>
      </c>
      <c r="H9" s="10">
        <f>5.5/1.13</f>
        <v>4.8672566371681416</v>
      </c>
      <c r="I9" s="16">
        <v>3.2</v>
      </c>
      <c r="J9" s="19">
        <v>4.8000000000000001E-2</v>
      </c>
      <c r="K9" s="19">
        <v>4.7E-2</v>
      </c>
      <c r="L9" s="19">
        <f t="shared" si="0"/>
        <v>1.0000000000000009E-3</v>
      </c>
      <c r="M9" s="16">
        <f t="shared" si="1"/>
        <v>0.23042831858407078</v>
      </c>
      <c r="N9" s="16">
        <f t="shared" si="2"/>
        <v>0.46085663716814157</v>
      </c>
      <c r="O9" s="15" t="s">
        <v>41</v>
      </c>
      <c r="P9" s="15" t="s">
        <v>34</v>
      </c>
      <c r="Q9" s="10">
        <v>0.08</v>
      </c>
      <c r="R9" s="10"/>
    </row>
    <row r="10" spans="1:23">
      <c r="A10" s="140"/>
      <c r="B10" s="144"/>
      <c r="C10" s="144"/>
      <c r="D10" s="151" t="s">
        <v>42</v>
      </c>
      <c r="E10" s="127">
        <v>2</v>
      </c>
      <c r="F10" s="127" t="s">
        <v>36</v>
      </c>
      <c r="G10" s="123" t="s">
        <v>43</v>
      </c>
      <c r="H10" s="131"/>
      <c r="I10" s="134"/>
      <c r="J10" s="135">
        <v>0.124</v>
      </c>
      <c r="K10" s="135">
        <v>0.124</v>
      </c>
      <c r="L10" s="135">
        <f t="shared" si="0"/>
        <v>0</v>
      </c>
      <c r="M10" s="134">
        <v>1.1000000000000001</v>
      </c>
      <c r="N10" s="134">
        <f>E10*M10</f>
        <v>2.2000000000000002</v>
      </c>
      <c r="O10" s="15" t="s">
        <v>44</v>
      </c>
      <c r="P10" s="15" t="s">
        <v>34</v>
      </c>
      <c r="Q10" s="10"/>
      <c r="R10" s="10"/>
    </row>
    <row r="11" spans="1:23">
      <c r="A11" s="140"/>
      <c r="B11" s="144"/>
      <c r="C11" s="144"/>
      <c r="D11" s="151"/>
      <c r="E11" s="127"/>
      <c r="F11" s="127"/>
      <c r="G11" s="123"/>
      <c r="H11" s="131"/>
      <c r="I11" s="134"/>
      <c r="J11" s="135"/>
      <c r="K11" s="135"/>
      <c r="L11" s="135"/>
      <c r="M11" s="134"/>
      <c r="N11" s="134"/>
      <c r="O11" s="15" t="s">
        <v>45</v>
      </c>
      <c r="P11" s="15"/>
      <c r="Q11" s="10"/>
      <c r="R11" s="10"/>
    </row>
    <row r="12" spans="1:23" s="68" customFormat="1">
      <c r="A12" s="140"/>
      <c r="B12" s="144"/>
      <c r="C12" s="144"/>
      <c r="D12" s="152" t="s">
        <v>121</v>
      </c>
      <c r="E12" s="156">
        <v>2</v>
      </c>
      <c r="F12" s="156" t="s">
        <v>47</v>
      </c>
      <c r="G12" s="153" t="s">
        <v>48</v>
      </c>
      <c r="H12" s="164">
        <v>5.83</v>
      </c>
      <c r="I12" s="168">
        <v>3.2</v>
      </c>
      <c r="J12" s="169">
        <v>0.75</v>
      </c>
      <c r="K12" s="169">
        <v>0.51600000000000001</v>
      </c>
      <c r="L12" s="169">
        <f t="shared" ref="L12:L17" si="3">J12-K12</f>
        <v>0.23399999999999999</v>
      </c>
      <c r="M12" s="168">
        <v>5.1933999999999996</v>
      </c>
      <c r="N12" s="168">
        <f>E12*M12</f>
        <v>10.386799999999999</v>
      </c>
      <c r="O12" s="66" t="s">
        <v>49</v>
      </c>
      <c r="P12" s="66" t="s">
        <v>50</v>
      </c>
      <c r="Q12" s="67"/>
      <c r="R12" s="67"/>
      <c r="T12" s="69" t="s">
        <v>120</v>
      </c>
      <c r="U12" s="69" t="s">
        <v>122</v>
      </c>
    </row>
    <row r="13" spans="1:23" s="68" customFormat="1">
      <c r="A13" s="140"/>
      <c r="B13" s="144"/>
      <c r="C13" s="144"/>
      <c r="D13" s="153"/>
      <c r="E13" s="156"/>
      <c r="F13" s="156"/>
      <c r="G13" s="153"/>
      <c r="H13" s="164"/>
      <c r="I13" s="168"/>
      <c r="J13" s="169"/>
      <c r="K13" s="169"/>
      <c r="L13" s="169"/>
      <c r="M13" s="168"/>
      <c r="N13" s="168"/>
      <c r="O13" s="66" t="s">
        <v>51</v>
      </c>
      <c r="P13" s="66" t="s">
        <v>52</v>
      </c>
      <c r="Q13" s="67"/>
      <c r="R13" s="67"/>
      <c r="T13" s="69" t="s">
        <v>123</v>
      </c>
    </row>
    <row r="14" spans="1:23">
      <c r="A14" s="140"/>
      <c r="B14" s="144"/>
      <c r="C14" s="144"/>
      <c r="D14" s="147" t="s">
        <v>53</v>
      </c>
      <c r="E14" s="157">
        <v>1</v>
      </c>
      <c r="F14" s="157" t="s">
        <v>27</v>
      </c>
      <c r="G14" s="161" t="s">
        <v>116</v>
      </c>
      <c r="H14" s="165">
        <v>5.44</v>
      </c>
      <c r="I14" s="165">
        <v>3.2</v>
      </c>
      <c r="J14" s="157">
        <v>1.8009999999999999</v>
      </c>
      <c r="K14" s="157">
        <v>1.79</v>
      </c>
      <c r="L14" s="157">
        <f t="shared" si="3"/>
        <v>1.0999999999999899E-2</v>
      </c>
      <c r="M14" s="165">
        <f>H14*J14-I14*L14</f>
        <v>9.7622400000000003</v>
      </c>
      <c r="N14" s="165">
        <f>E14*M14</f>
        <v>9.7622400000000003</v>
      </c>
      <c r="O14" s="15" t="s">
        <v>55</v>
      </c>
      <c r="P14" s="15"/>
      <c r="Q14" s="10">
        <v>0.05</v>
      </c>
      <c r="R14" s="10"/>
    </row>
    <row r="15" spans="1:23">
      <c r="A15" s="140"/>
      <c r="B15" s="144"/>
      <c r="C15" s="144"/>
      <c r="D15" s="148"/>
      <c r="E15" s="158"/>
      <c r="F15" s="158"/>
      <c r="G15" s="162"/>
      <c r="H15" s="166"/>
      <c r="I15" s="166"/>
      <c r="J15" s="158"/>
      <c r="K15" s="158"/>
      <c r="L15" s="158"/>
      <c r="M15" s="166"/>
      <c r="N15" s="166"/>
      <c r="O15" s="15" t="s">
        <v>56</v>
      </c>
      <c r="P15" s="15"/>
      <c r="Q15" s="10">
        <v>0.2</v>
      </c>
      <c r="R15" s="10"/>
    </row>
    <row r="16" spans="1:23">
      <c r="A16" s="140"/>
      <c r="B16" s="144"/>
      <c r="C16" s="144"/>
      <c r="D16" s="149"/>
      <c r="E16" s="159"/>
      <c r="F16" s="159"/>
      <c r="G16" s="163"/>
      <c r="H16" s="167"/>
      <c r="I16" s="167"/>
      <c r="J16" s="159"/>
      <c r="K16" s="159"/>
      <c r="L16" s="159"/>
      <c r="M16" s="167"/>
      <c r="N16" s="167"/>
      <c r="O16" s="6" t="s">
        <v>113</v>
      </c>
      <c r="P16" s="8" t="s">
        <v>34</v>
      </c>
      <c r="Q16" s="16">
        <v>0.05</v>
      </c>
      <c r="R16" s="10"/>
    </row>
    <row r="17" spans="1:25">
      <c r="A17" s="140"/>
      <c r="B17" s="144"/>
      <c r="C17" s="144"/>
      <c r="D17" s="123" t="s">
        <v>57</v>
      </c>
      <c r="E17" s="127">
        <v>2</v>
      </c>
      <c r="F17" s="127" t="s">
        <v>27</v>
      </c>
      <c r="G17" s="123" t="s">
        <v>58</v>
      </c>
      <c r="H17" s="131">
        <v>5.44</v>
      </c>
      <c r="I17" s="134">
        <v>3.2</v>
      </c>
      <c r="J17" s="135">
        <v>0.42499999999999999</v>
      </c>
      <c r="K17" s="135">
        <v>0.41299999999999998</v>
      </c>
      <c r="L17" s="135">
        <f t="shared" si="3"/>
        <v>1.2000000000000011E-2</v>
      </c>
      <c r="M17" s="134">
        <f>H17*J17-I17*L17</f>
        <v>2.2736000000000001</v>
      </c>
      <c r="N17" s="134">
        <f>E17*M17</f>
        <v>4.5472000000000001</v>
      </c>
      <c r="O17" s="15" t="s">
        <v>59</v>
      </c>
      <c r="P17" s="15"/>
      <c r="Q17" s="10">
        <v>0.1</v>
      </c>
      <c r="R17" s="10"/>
    </row>
    <row r="18" spans="1:25">
      <c r="A18" s="140"/>
      <c r="B18" s="144"/>
      <c r="C18" s="144"/>
      <c r="D18" s="123"/>
      <c r="E18" s="127"/>
      <c r="F18" s="127"/>
      <c r="G18" s="123"/>
      <c r="H18" s="131"/>
      <c r="I18" s="134"/>
      <c r="J18" s="135"/>
      <c r="K18" s="135"/>
      <c r="L18" s="135"/>
      <c r="M18" s="134"/>
      <c r="N18" s="134"/>
      <c r="O18" s="15" t="s">
        <v>60</v>
      </c>
      <c r="P18" s="15"/>
      <c r="Q18" s="10">
        <v>0.16</v>
      </c>
      <c r="R18" s="10"/>
    </row>
    <row r="19" spans="1:25">
      <c r="A19" s="140"/>
      <c r="B19" s="144"/>
      <c r="C19" s="144"/>
      <c r="D19" s="123" t="s">
        <v>61</v>
      </c>
      <c r="E19" s="127">
        <v>1</v>
      </c>
      <c r="F19" s="127" t="s">
        <v>62</v>
      </c>
      <c r="G19" s="123" t="s">
        <v>63</v>
      </c>
      <c r="H19" s="131">
        <v>5.18</v>
      </c>
      <c r="I19" s="134">
        <v>3.2</v>
      </c>
      <c r="J19" s="135">
        <v>0.75900000000000001</v>
      </c>
      <c r="K19" s="135">
        <v>0.42399999999999999</v>
      </c>
      <c r="L19" s="135">
        <f t="shared" ref="L19:L23" si="4">J19-K19</f>
        <v>0.33500000000000002</v>
      </c>
      <c r="M19" s="134">
        <f t="shared" ref="M19:M21" si="5">H19*J19-I19*L19</f>
        <v>2.8596199999999996</v>
      </c>
      <c r="N19" s="134">
        <f t="shared" ref="N19:N23" si="6">E19*M19</f>
        <v>2.8596199999999996</v>
      </c>
      <c r="O19" s="15" t="s">
        <v>64</v>
      </c>
      <c r="P19" s="15" t="s">
        <v>65</v>
      </c>
      <c r="Q19" s="10">
        <v>0.12</v>
      </c>
      <c r="R19" s="10"/>
    </row>
    <row r="20" spans="1:25">
      <c r="A20" s="140"/>
      <c r="B20" s="144"/>
      <c r="C20" s="144"/>
      <c r="D20" s="123"/>
      <c r="E20" s="127"/>
      <c r="F20" s="127"/>
      <c r="G20" s="123"/>
      <c r="H20" s="131"/>
      <c r="I20" s="134"/>
      <c r="J20" s="135"/>
      <c r="K20" s="135"/>
      <c r="L20" s="135"/>
      <c r="M20" s="134"/>
      <c r="N20" s="134"/>
      <c r="O20" s="15" t="s">
        <v>66</v>
      </c>
      <c r="P20" s="15" t="s">
        <v>52</v>
      </c>
      <c r="Q20" s="10">
        <v>0.16</v>
      </c>
      <c r="R20" s="10"/>
    </row>
    <row r="21" spans="1:25">
      <c r="A21" s="140"/>
      <c r="B21" s="144"/>
      <c r="C21" s="144"/>
      <c r="D21" s="123" t="s">
        <v>67</v>
      </c>
      <c r="E21" s="127">
        <v>3</v>
      </c>
      <c r="F21" s="127" t="s">
        <v>36</v>
      </c>
      <c r="G21" s="123" t="s">
        <v>68</v>
      </c>
      <c r="H21" s="131">
        <v>4.8673000000000002</v>
      </c>
      <c r="I21" s="134">
        <v>3.2</v>
      </c>
      <c r="J21" s="135">
        <v>6.9000000000000006E-2</v>
      </c>
      <c r="K21" s="135">
        <v>6.6000000000000003E-2</v>
      </c>
      <c r="L21" s="135">
        <f t="shared" si="4"/>
        <v>3.0000000000000027E-3</v>
      </c>
      <c r="M21" s="134">
        <f t="shared" si="5"/>
        <v>0.32624370000000003</v>
      </c>
      <c r="N21" s="134">
        <f t="shared" si="6"/>
        <v>0.97873110000000008</v>
      </c>
      <c r="O21" s="15" t="s">
        <v>69</v>
      </c>
      <c r="P21" s="15" t="s">
        <v>34</v>
      </c>
      <c r="Q21" s="10">
        <v>0.12</v>
      </c>
      <c r="R21" s="10"/>
    </row>
    <row r="22" spans="1:25">
      <c r="A22" s="140"/>
      <c r="B22" s="144"/>
      <c r="C22" s="144"/>
      <c r="D22" s="123"/>
      <c r="E22" s="127"/>
      <c r="F22" s="127"/>
      <c r="G22" s="123"/>
      <c r="H22" s="131"/>
      <c r="I22" s="134"/>
      <c r="J22" s="135"/>
      <c r="K22" s="135"/>
      <c r="L22" s="135"/>
      <c r="M22" s="134"/>
      <c r="N22" s="134"/>
      <c r="O22" s="15" t="s">
        <v>70</v>
      </c>
      <c r="P22" s="15" t="s">
        <v>71</v>
      </c>
      <c r="Q22" s="10">
        <v>0.15</v>
      </c>
      <c r="R22" s="10"/>
    </row>
    <row r="23" spans="1:25">
      <c r="A23" s="140"/>
      <c r="B23" s="144"/>
      <c r="C23" s="144"/>
      <c r="D23" s="123" t="s">
        <v>72</v>
      </c>
      <c r="E23" s="127">
        <v>1</v>
      </c>
      <c r="F23" s="127" t="s">
        <v>36</v>
      </c>
      <c r="G23" s="123" t="s">
        <v>73</v>
      </c>
      <c r="H23" s="131"/>
      <c r="I23" s="134"/>
      <c r="J23" s="135">
        <v>0.1</v>
      </c>
      <c r="K23" s="135">
        <v>9.0999999999999998E-2</v>
      </c>
      <c r="L23" s="135">
        <f t="shared" si="4"/>
        <v>9.000000000000008E-3</v>
      </c>
      <c r="M23" s="134">
        <v>0.8</v>
      </c>
      <c r="N23" s="134">
        <f t="shared" si="6"/>
        <v>0.8</v>
      </c>
      <c r="O23" s="15" t="s">
        <v>38</v>
      </c>
      <c r="P23" s="15"/>
      <c r="Q23" s="10"/>
      <c r="R23" s="10"/>
    </row>
    <row r="24" spans="1:25">
      <c r="A24" s="140"/>
      <c r="B24" s="144"/>
      <c r="C24" s="144"/>
      <c r="D24" s="123"/>
      <c r="E24" s="127"/>
      <c r="F24" s="127"/>
      <c r="G24" s="123"/>
      <c r="H24" s="131"/>
      <c r="I24" s="134"/>
      <c r="J24" s="135"/>
      <c r="K24" s="135"/>
      <c r="L24" s="135"/>
      <c r="M24" s="134"/>
      <c r="N24" s="134"/>
      <c r="O24" s="15" t="s">
        <v>74</v>
      </c>
      <c r="P24" s="15"/>
      <c r="Q24" s="10"/>
      <c r="R24" s="10"/>
    </row>
    <row r="25" spans="1:25">
      <c r="A25" s="140"/>
      <c r="B25" s="144"/>
      <c r="C25" s="144"/>
      <c r="D25" s="123" t="s">
        <v>95</v>
      </c>
      <c r="E25" s="127">
        <v>1</v>
      </c>
      <c r="F25" s="127" t="s">
        <v>36</v>
      </c>
      <c r="G25" s="123" t="s">
        <v>96</v>
      </c>
      <c r="H25" s="131">
        <v>4.8673000000000002</v>
      </c>
      <c r="I25" s="134">
        <v>3.2</v>
      </c>
      <c r="J25" s="137">
        <v>0.14399999999999999</v>
      </c>
      <c r="K25" s="137">
        <v>0.14099999999999999</v>
      </c>
      <c r="L25" s="135">
        <f t="shared" ref="L25:L30" si="7">J25-K25</f>
        <v>3.0000000000000027E-3</v>
      </c>
      <c r="M25" s="134">
        <f t="shared" ref="M25:M29" si="8">H25*J25-I25*L25</f>
        <v>0.69129119999999988</v>
      </c>
      <c r="N25" s="134">
        <f t="shared" ref="N25:N30" si="9">E25*M25</f>
        <v>0.69129119999999988</v>
      </c>
      <c r="O25" s="15" t="s">
        <v>38</v>
      </c>
      <c r="P25" s="15"/>
      <c r="Q25" s="10">
        <v>0.03</v>
      </c>
      <c r="R25" s="10"/>
    </row>
    <row r="26" spans="1:25">
      <c r="A26" s="140"/>
      <c r="B26" s="144"/>
      <c r="C26" s="144"/>
      <c r="D26" s="123"/>
      <c r="E26" s="127"/>
      <c r="F26" s="127"/>
      <c r="G26" s="123"/>
      <c r="H26" s="131"/>
      <c r="I26" s="134"/>
      <c r="J26" s="137"/>
      <c r="K26" s="137"/>
      <c r="L26" s="135"/>
      <c r="M26" s="134"/>
      <c r="N26" s="134"/>
      <c r="O26" s="15" t="s">
        <v>56</v>
      </c>
      <c r="P26" s="15"/>
      <c r="Q26" s="10">
        <v>0.12</v>
      </c>
      <c r="R26" s="10"/>
    </row>
    <row r="27" spans="1:25">
      <c r="A27" s="140"/>
      <c r="B27" s="144"/>
      <c r="C27" s="144"/>
      <c r="D27" s="6" t="s">
        <v>81</v>
      </c>
      <c r="E27" s="11">
        <v>1</v>
      </c>
      <c r="F27" s="8" t="s">
        <v>36</v>
      </c>
      <c r="G27" s="6" t="s">
        <v>82</v>
      </c>
      <c r="H27" s="9">
        <v>4.8673000000000002</v>
      </c>
      <c r="I27" s="16">
        <v>3.2</v>
      </c>
      <c r="J27" s="19">
        <v>0.23300000000000001</v>
      </c>
      <c r="K27" s="19">
        <v>0.22800000000000001</v>
      </c>
      <c r="L27" s="19">
        <f t="shared" si="7"/>
        <v>5.0000000000000044E-3</v>
      </c>
      <c r="M27" s="16">
        <f t="shared" si="8"/>
        <v>1.1180809</v>
      </c>
      <c r="N27" s="16">
        <f t="shared" si="9"/>
        <v>1.1180809</v>
      </c>
      <c r="O27" s="15" t="s">
        <v>38</v>
      </c>
      <c r="P27" s="15"/>
      <c r="Q27" s="10">
        <v>0.03</v>
      </c>
      <c r="R27" s="10"/>
      <c r="S27" s="63" t="s">
        <v>140</v>
      </c>
    </row>
    <row r="28" spans="1:25">
      <c r="A28" s="140"/>
      <c r="B28" s="144"/>
      <c r="C28" s="144"/>
      <c r="D28" s="6" t="s">
        <v>83</v>
      </c>
      <c r="E28" s="7">
        <v>3</v>
      </c>
      <c r="F28" s="8" t="s">
        <v>36</v>
      </c>
      <c r="G28" s="6" t="s">
        <v>84</v>
      </c>
      <c r="H28" s="10">
        <f>5.5/1.13</f>
        <v>4.8672566371681416</v>
      </c>
      <c r="I28" s="16">
        <v>3.2</v>
      </c>
      <c r="J28" s="19">
        <v>5.8999999999999997E-2</v>
      </c>
      <c r="K28" s="19">
        <v>5.7500000000000002E-2</v>
      </c>
      <c r="L28" s="19">
        <f t="shared" si="7"/>
        <v>1.4999999999999944E-3</v>
      </c>
      <c r="M28" s="16">
        <f t="shared" si="8"/>
        <v>0.2823681415929204</v>
      </c>
      <c r="N28" s="16">
        <f t="shared" si="9"/>
        <v>0.84710442477876113</v>
      </c>
      <c r="O28" s="15" t="s">
        <v>38</v>
      </c>
      <c r="P28" s="15" t="s">
        <v>85</v>
      </c>
      <c r="Q28" s="10">
        <v>0.03</v>
      </c>
      <c r="R28" s="10"/>
    </row>
    <row r="29" spans="1:25">
      <c r="A29" s="140"/>
      <c r="B29" s="144"/>
      <c r="C29" s="144"/>
      <c r="D29" s="6" t="s">
        <v>86</v>
      </c>
      <c r="E29" s="7">
        <v>2</v>
      </c>
      <c r="F29" s="8" t="s">
        <v>36</v>
      </c>
      <c r="G29" s="6" t="s">
        <v>87</v>
      </c>
      <c r="H29" s="10">
        <v>4.8672566371681398</v>
      </c>
      <c r="I29" s="16">
        <v>3.2</v>
      </c>
      <c r="J29" s="19">
        <v>7.3999999999999996E-2</v>
      </c>
      <c r="K29" s="19">
        <v>7.0000000000000007E-2</v>
      </c>
      <c r="L29" s="19">
        <f t="shared" si="7"/>
        <v>3.9999999999999897E-3</v>
      </c>
      <c r="M29" s="16">
        <f t="shared" si="8"/>
        <v>0.34737699115044235</v>
      </c>
      <c r="N29" s="16">
        <f t="shared" si="9"/>
        <v>0.6947539823008847</v>
      </c>
      <c r="O29" s="15" t="s">
        <v>44</v>
      </c>
      <c r="P29" s="15" t="s">
        <v>34</v>
      </c>
      <c r="Q29" s="10">
        <v>0.06</v>
      </c>
      <c r="R29" s="10"/>
    </row>
    <row r="30" spans="1:25">
      <c r="A30" s="140"/>
      <c r="B30" s="144"/>
      <c r="C30" s="144"/>
      <c r="D30" s="6" t="s">
        <v>90</v>
      </c>
      <c r="E30" s="8">
        <v>1</v>
      </c>
      <c r="F30" s="8"/>
      <c r="G30" s="6"/>
      <c r="H30" s="10">
        <v>0.32</v>
      </c>
      <c r="I30" s="16"/>
      <c r="J30" s="19"/>
      <c r="K30" s="20"/>
      <c r="L30" s="19">
        <f t="shared" si="7"/>
        <v>0</v>
      </c>
      <c r="M30" s="16">
        <v>0.32</v>
      </c>
      <c r="N30" s="16">
        <f t="shared" si="9"/>
        <v>0.32</v>
      </c>
      <c r="O30" s="15" t="s">
        <v>89</v>
      </c>
      <c r="P30" s="15">
        <v>170</v>
      </c>
      <c r="Q30" s="10">
        <f>0.05*P30</f>
        <v>8.5</v>
      </c>
      <c r="R30" s="10"/>
    </row>
    <row r="31" spans="1:25">
      <c r="A31" s="140"/>
      <c r="B31" s="144"/>
      <c r="C31" s="144"/>
      <c r="D31" s="6"/>
      <c r="E31" s="8"/>
      <c r="F31" s="8"/>
      <c r="G31" s="6"/>
      <c r="H31" s="10"/>
      <c r="I31" s="16"/>
      <c r="J31" s="19"/>
      <c r="K31" s="20"/>
      <c r="L31" s="19"/>
      <c r="M31" s="16"/>
      <c r="N31" s="16"/>
      <c r="O31" s="21" t="s">
        <v>91</v>
      </c>
      <c r="P31" s="15">
        <v>0.39600000000000002</v>
      </c>
      <c r="Q31" s="10">
        <v>3</v>
      </c>
      <c r="R31" s="10"/>
      <c r="T31" s="63" t="s">
        <v>124</v>
      </c>
      <c r="U31" s="63" t="s">
        <v>125</v>
      </c>
      <c r="V31" s="63" t="s">
        <v>126</v>
      </c>
      <c r="W31" s="70" t="s">
        <v>127</v>
      </c>
      <c r="X31" s="70" t="s">
        <v>128</v>
      </c>
      <c r="Y31" s="70" t="s">
        <v>129</v>
      </c>
    </row>
    <row r="32" spans="1:25">
      <c r="A32" s="141"/>
      <c r="B32" s="145"/>
      <c r="C32" s="145"/>
      <c r="D32" s="12" t="s">
        <v>92</v>
      </c>
      <c r="E32" s="12"/>
      <c r="F32" s="12"/>
      <c r="G32" s="13"/>
      <c r="H32" s="14"/>
      <c r="I32" s="22"/>
      <c r="J32" s="23"/>
      <c r="K32" s="24"/>
      <c r="L32" s="25"/>
      <c r="M32" s="22"/>
      <c r="N32" s="22">
        <f>SUM(N4:N31)</f>
        <v>37.676457359292037</v>
      </c>
      <c r="O32" s="12"/>
      <c r="P32" s="12"/>
      <c r="Q32" s="22">
        <f>SUM(Q4:Q31)</f>
        <v>13.27</v>
      </c>
      <c r="R32" s="14">
        <f>(N32+Q32)*1.12</f>
        <v>57.06003224240709</v>
      </c>
      <c r="X32" s="71">
        <v>0.1</v>
      </c>
    </row>
    <row r="33" spans="1:18">
      <c r="A33" s="142">
        <v>2</v>
      </c>
      <c r="B33" s="146" t="s">
        <v>93</v>
      </c>
      <c r="C33" s="146" t="s">
        <v>94</v>
      </c>
      <c r="D33" s="123" t="s">
        <v>26</v>
      </c>
      <c r="E33" s="127">
        <v>1</v>
      </c>
      <c r="F33" s="127" t="s">
        <v>27</v>
      </c>
      <c r="G33" s="127" t="s">
        <v>111</v>
      </c>
      <c r="H33" s="131">
        <v>5.44</v>
      </c>
      <c r="I33" s="131">
        <v>3.2</v>
      </c>
      <c r="J33" s="137">
        <v>0.32200000000000001</v>
      </c>
      <c r="K33" s="137">
        <v>0.32</v>
      </c>
      <c r="L33" s="137">
        <f t="shared" ref="L33:L38" si="10">J33-K33</f>
        <v>2.0000000000000018E-3</v>
      </c>
      <c r="M33" s="131">
        <f t="shared" ref="M33:M38" si="11">H33*J33-I33*L33</f>
        <v>1.7452800000000002</v>
      </c>
      <c r="N33" s="131">
        <f t="shared" ref="N33:N39" si="12">E33*M33</f>
        <v>1.7452800000000002</v>
      </c>
      <c r="O33" s="26" t="s">
        <v>29</v>
      </c>
      <c r="P33" s="26"/>
      <c r="Q33" s="29">
        <v>0.05</v>
      </c>
      <c r="R33" s="29"/>
    </row>
    <row r="34" spans="1:18">
      <c r="A34" s="140"/>
      <c r="B34" s="144"/>
      <c r="C34" s="144"/>
      <c r="D34" s="123"/>
      <c r="E34" s="127"/>
      <c r="F34" s="127"/>
      <c r="G34" s="127"/>
      <c r="H34" s="131"/>
      <c r="I34" s="131"/>
      <c r="J34" s="137"/>
      <c r="K34" s="137"/>
      <c r="L34" s="137"/>
      <c r="M34" s="131"/>
      <c r="N34" s="131"/>
      <c r="O34" s="15" t="s">
        <v>30</v>
      </c>
      <c r="P34" s="15"/>
      <c r="Q34" s="10">
        <v>0.1</v>
      </c>
      <c r="R34" s="10"/>
    </row>
    <row r="35" spans="1:18">
      <c r="A35" s="140"/>
      <c r="B35" s="144"/>
      <c r="C35" s="144"/>
      <c r="D35" s="123"/>
      <c r="E35" s="127"/>
      <c r="F35" s="127"/>
      <c r="G35" s="127"/>
      <c r="H35" s="131"/>
      <c r="I35" s="131"/>
      <c r="J35" s="137"/>
      <c r="K35" s="137"/>
      <c r="L35" s="137"/>
      <c r="M35" s="131"/>
      <c r="N35" s="131"/>
      <c r="O35" s="15" t="s">
        <v>31</v>
      </c>
      <c r="P35" s="15" t="s">
        <v>32</v>
      </c>
      <c r="Q35" s="10">
        <v>0.08</v>
      </c>
      <c r="R35" s="10"/>
    </row>
    <row r="36" spans="1:18">
      <c r="A36" s="140"/>
      <c r="B36" s="144"/>
      <c r="C36" s="144"/>
      <c r="D36" s="123"/>
      <c r="E36" s="127"/>
      <c r="F36" s="127"/>
      <c r="G36" s="127"/>
      <c r="H36" s="131"/>
      <c r="I36" s="131"/>
      <c r="J36" s="137"/>
      <c r="K36" s="137"/>
      <c r="L36" s="137"/>
      <c r="M36" s="131"/>
      <c r="N36" s="131"/>
      <c r="O36" s="15" t="s">
        <v>33</v>
      </c>
      <c r="P36" s="15" t="s">
        <v>34</v>
      </c>
      <c r="Q36" s="10">
        <v>0.04</v>
      </c>
      <c r="R36" s="10"/>
    </row>
    <row r="37" spans="1:18">
      <c r="A37" s="140"/>
      <c r="B37" s="144"/>
      <c r="C37" s="144"/>
      <c r="D37" s="6" t="s">
        <v>35</v>
      </c>
      <c r="E37" s="8">
        <v>1</v>
      </c>
      <c r="F37" s="8" t="s">
        <v>36</v>
      </c>
      <c r="G37" s="15" t="s">
        <v>37</v>
      </c>
      <c r="H37" s="10">
        <f>5.5/1.13</f>
        <v>4.8672566371681416</v>
      </c>
      <c r="I37" s="16">
        <v>3.2</v>
      </c>
      <c r="J37" s="19">
        <v>5.5E-2</v>
      </c>
      <c r="K37" s="20">
        <v>5.3999999999999999E-2</v>
      </c>
      <c r="L37" s="19">
        <f t="shared" si="10"/>
        <v>1.0000000000000009E-3</v>
      </c>
      <c r="M37" s="16">
        <f t="shared" si="11"/>
        <v>0.26449911504424783</v>
      </c>
      <c r="N37" s="16">
        <f t="shared" si="12"/>
        <v>0.26449911504424783</v>
      </c>
      <c r="O37" s="15" t="s">
        <v>38</v>
      </c>
      <c r="P37" s="15" t="s">
        <v>34</v>
      </c>
      <c r="Q37" s="10">
        <v>0.04</v>
      </c>
      <c r="R37" s="10"/>
    </row>
    <row r="38" spans="1:18">
      <c r="A38" s="140"/>
      <c r="B38" s="144"/>
      <c r="C38" s="144"/>
      <c r="D38" s="6" t="s">
        <v>39</v>
      </c>
      <c r="E38" s="8">
        <v>2</v>
      </c>
      <c r="F38" s="8" t="s">
        <v>36</v>
      </c>
      <c r="G38" s="15" t="s">
        <v>40</v>
      </c>
      <c r="H38" s="10">
        <f>5.5/1.13</f>
        <v>4.8672566371681416</v>
      </c>
      <c r="I38" s="16">
        <v>3.2</v>
      </c>
      <c r="J38" s="19">
        <v>4.8000000000000001E-2</v>
      </c>
      <c r="K38" s="20">
        <v>4.7E-2</v>
      </c>
      <c r="L38" s="19">
        <f t="shared" si="10"/>
        <v>1.0000000000000009E-3</v>
      </c>
      <c r="M38" s="16">
        <f t="shared" si="11"/>
        <v>0.23042831858407078</v>
      </c>
      <c r="N38" s="16">
        <f t="shared" si="12"/>
        <v>0.46085663716814157</v>
      </c>
      <c r="O38" s="15" t="s">
        <v>41</v>
      </c>
      <c r="P38" s="15" t="s">
        <v>34</v>
      </c>
      <c r="Q38" s="10">
        <v>0.08</v>
      </c>
      <c r="R38" s="10"/>
    </row>
    <row r="39" spans="1:18">
      <c r="A39" s="140"/>
      <c r="B39" s="144"/>
      <c r="C39" s="144"/>
      <c r="D39" s="123" t="s">
        <v>42</v>
      </c>
      <c r="E39" s="127">
        <v>2</v>
      </c>
      <c r="F39" s="127" t="s">
        <v>36</v>
      </c>
      <c r="G39" s="123" t="s">
        <v>43</v>
      </c>
      <c r="H39" s="131"/>
      <c r="I39" s="134"/>
      <c r="J39" s="137"/>
      <c r="K39" s="137"/>
      <c r="L39" s="135"/>
      <c r="M39" s="134">
        <v>1.1000000000000001</v>
      </c>
      <c r="N39" s="134">
        <f t="shared" si="12"/>
        <v>2.2000000000000002</v>
      </c>
      <c r="O39" s="15" t="s">
        <v>44</v>
      </c>
      <c r="P39" s="15" t="s">
        <v>34</v>
      </c>
      <c r="Q39" s="10"/>
      <c r="R39" s="10"/>
    </row>
    <row r="40" spans="1:18">
      <c r="A40" s="140"/>
      <c r="B40" s="144"/>
      <c r="C40" s="144"/>
      <c r="D40" s="123"/>
      <c r="E40" s="127"/>
      <c r="F40" s="127"/>
      <c r="G40" s="123"/>
      <c r="H40" s="131"/>
      <c r="I40" s="134"/>
      <c r="J40" s="137"/>
      <c r="K40" s="137"/>
      <c r="L40" s="135"/>
      <c r="M40" s="134"/>
      <c r="N40" s="134"/>
      <c r="O40" s="15" t="s">
        <v>45</v>
      </c>
      <c r="P40" s="15"/>
      <c r="Q40" s="10"/>
      <c r="R40" s="10"/>
    </row>
    <row r="41" spans="1:18" s="68" customFormat="1">
      <c r="A41" s="140"/>
      <c r="B41" s="144"/>
      <c r="C41" s="144"/>
      <c r="D41" s="153" t="s">
        <v>46</v>
      </c>
      <c r="E41" s="156">
        <v>2</v>
      </c>
      <c r="F41" s="156" t="s">
        <v>47</v>
      </c>
      <c r="G41" s="153" t="s">
        <v>48</v>
      </c>
      <c r="H41" s="164">
        <v>5.83</v>
      </c>
      <c r="I41" s="168">
        <v>3.2</v>
      </c>
      <c r="J41" s="170">
        <v>0.75</v>
      </c>
      <c r="K41" s="170">
        <v>0.51600000000000001</v>
      </c>
      <c r="L41" s="169">
        <f t="shared" ref="L41:L45" si="13">J41-K41</f>
        <v>0.23399999999999999</v>
      </c>
      <c r="M41" s="168">
        <v>5.1933999999999996</v>
      </c>
      <c r="N41" s="168">
        <f t="shared" ref="N41:N45" si="14">E41*M41</f>
        <v>10.386799999999999</v>
      </c>
      <c r="O41" s="66" t="s">
        <v>49</v>
      </c>
      <c r="P41" s="66" t="s">
        <v>50</v>
      </c>
      <c r="Q41" s="67"/>
      <c r="R41" s="67"/>
    </row>
    <row r="42" spans="1:18" s="68" customFormat="1">
      <c r="A42" s="140"/>
      <c r="B42" s="144"/>
      <c r="C42" s="144"/>
      <c r="D42" s="153"/>
      <c r="E42" s="156"/>
      <c r="F42" s="156"/>
      <c r="G42" s="153"/>
      <c r="H42" s="164"/>
      <c r="I42" s="168"/>
      <c r="J42" s="170"/>
      <c r="K42" s="170"/>
      <c r="L42" s="169"/>
      <c r="M42" s="168"/>
      <c r="N42" s="168"/>
      <c r="O42" s="66" t="s">
        <v>51</v>
      </c>
      <c r="P42" s="66" t="s">
        <v>52</v>
      </c>
      <c r="Q42" s="67"/>
      <c r="R42" s="67"/>
    </row>
    <row r="43" spans="1:18">
      <c r="A43" s="140"/>
      <c r="B43" s="144"/>
      <c r="C43" s="144"/>
      <c r="D43" s="123" t="s">
        <v>53</v>
      </c>
      <c r="E43" s="127">
        <v>1</v>
      </c>
      <c r="F43" s="127" t="s">
        <v>27</v>
      </c>
      <c r="G43" s="123" t="s">
        <v>112</v>
      </c>
      <c r="H43" s="131">
        <v>5.44</v>
      </c>
      <c r="I43" s="134">
        <v>3.2</v>
      </c>
      <c r="J43" s="137">
        <v>1.8009999999999999</v>
      </c>
      <c r="K43" s="137">
        <v>1.79</v>
      </c>
      <c r="L43" s="135">
        <f t="shared" si="13"/>
        <v>1.0999999999999899E-2</v>
      </c>
      <c r="M43" s="134">
        <f t="shared" ref="M43:M45" si="15">H43*J43-I43*L43</f>
        <v>9.7622400000000003</v>
      </c>
      <c r="N43" s="134">
        <f t="shared" si="14"/>
        <v>9.7622400000000003</v>
      </c>
      <c r="O43" s="15" t="s">
        <v>55</v>
      </c>
      <c r="P43" s="15"/>
      <c r="Q43" s="10">
        <v>0.05</v>
      </c>
      <c r="R43" s="10"/>
    </row>
    <row r="44" spans="1:18">
      <c r="A44" s="140"/>
      <c r="B44" s="144"/>
      <c r="C44" s="144"/>
      <c r="D44" s="123"/>
      <c r="E44" s="127"/>
      <c r="F44" s="127"/>
      <c r="G44" s="123"/>
      <c r="H44" s="131"/>
      <c r="I44" s="134"/>
      <c r="J44" s="137"/>
      <c r="K44" s="137"/>
      <c r="L44" s="135"/>
      <c r="M44" s="134"/>
      <c r="N44" s="134"/>
      <c r="O44" s="15" t="s">
        <v>56</v>
      </c>
      <c r="P44" s="15"/>
      <c r="Q44" s="10">
        <v>0.2</v>
      </c>
      <c r="R44" s="10"/>
    </row>
    <row r="45" spans="1:18">
      <c r="A45" s="140"/>
      <c r="B45" s="144"/>
      <c r="C45" s="144"/>
      <c r="D45" s="123" t="s">
        <v>57</v>
      </c>
      <c r="E45" s="127">
        <v>2</v>
      </c>
      <c r="F45" s="127" t="s">
        <v>27</v>
      </c>
      <c r="G45" s="123" t="s">
        <v>58</v>
      </c>
      <c r="H45" s="131">
        <v>5.44</v>
      </c>
      <c r="I45" s="134">
        <v>3.2</v>
      </c>
      <c r="J45" s="137">
        <v>0.42499999999999999</v>
      </c>
      <c r="K45" s="137">
        <v>0.41299999999999998</v>
      </c>
      <c r="L45" s="135">
        <f t="shared" si="13"/>
        <v>1.2000000000000011E-2</v>
      </c>
      <c r="M45" s="134">
        <f t="shared" si="15"/>
        <v>2.2736000000000001</v>
      </c>
      <c r="N45" s="134">
        <f t="shared" si="14"/>
        <v>4.5472000000000001</v>
      </c>
      <c r="O45" s="15" t="s">
        <v>59</v>
      </c>
      <c r="P45" s="15"/>
      <c r="Q45" s="10">
        <v>0.1</v>
      </c>
      <c r="R45" s="10"/>
    </row>
    <row r="46" spans="1:18">
      <c r="A46" s="140"/>
      <c r="B46" s="144"/>
      <c r="C46" s="144"/>
      <c r="D46" s="123"/>
      <c r="E46" s="127"/>
      <c r="F46" s="127"/>
      <c r="G46" s="123"/>
      <c r="H46" s="131"/>
      <c r="I46" s="134"/>
      <c r="J46" s="137"/>
      <c r="K46" s="137"/>
      <c r="L46" s="135"/>
      <c r="M46" s="134"/>
      <c r="N46" s="134"/>
      <c r="O46" s="15" t="s">
        <v>60</v>
      </c>
      <c r="P46" s="15"/>
      <c r="Q46" s="10">
        <v>0.16</v>
      </c>
      <c r="R46" s="10"/>
    </row>
    <row r="47" spans="1:18">
      <c r="A47" s="140"/>
      <c r="B47" s="144"/>
      <c r="C47" s="144"/>
      <c r="D47" s="123" t="s">
        <v>61</v>
      </c>
      <c r="E47" s="127">
        <v>1</v>
      </c>
      <c r="F47" s="127" t="s">
        <v>62</v>
      </c>
      <c r="G47" s="123" t="s">
        <v>63</v>
      </c>
      <c r="H47" s="131">
        <v>5.18</v>
      </c>
      <c r="I47" s="134">
        <v>3.2</v>
      </c>
      <c r="J47" s="137">
        <v>0.75900000000000001</v>
      </c>
      <c r="K47" s="137">
        <v>0.42399999999999999</v>
      </c>
      <c r="L47" s="135">
        <f t="shared" ref="L47:L51" si="16">J47-K47</f>
        <v>0.33500000000000002</v>
      </c>
      <c r="M47" s="134">
        <f t="shared" ref="M47:M49" si="17">H47*J47-I47*L47</f>
        <v>2.8596199999999996</v>
      </c>
      <c r="N47" s="134">
        <f t="shared" ref="N47:N49" si="18">E47*M47</f>
        <v>2.8596199999999996</v>
      </c>
      <c r="O47" s="15" t="s">
        <v>64</v>
      </c>
      <c r="P47" s="15" t="s">
        <v>65</v>
      </c>
      <c r="Q47" s="10">
        <v>0.12</v>
      </c>
      <c r="R47" s="10"/>
    </row>
    <row r="48" spans="1:18">
      <c r="A48" s="140"/>
      <c r="B48" s="144"/>
      <c r="C48" s="144"/>
      <c r="D48" s="123"/>
      <c r="E48" s="127"/>
      <c r="F48" s="127"/>
      <c r="G48" s="123"/>
      <c r="H48" s="131"/>
      <c r="I48" s="134"/>
      <c r="J48" s="137"/>
      <c r="K48" s="137"/>
      <c r="L48" s="135"/>
      <c r="M48" s="134"/>
      <c r="N48" s="134"/>
      <c r="O48" s="15" t="s">
        <v>66</v>
      </c>
      <c r="P48" s="15" t="s">
        <v>52</v>
      </c>
      <c r="Q48" s="10">
        <v>0.16</v>
      </c>
      <c r="R48" s="10"/>
    </row>
    <row r="49" spans="1:18">
      <c r="A49" s="140"/>
      <c r="B49" s="144"/>
      <c r="C49" s="144"/>
      <c r="D49" s="123" t="s">
        <v>67</v>
      </c>
      <c r="E49" s="127">
        <v>3</v>
      </c>
      <c r="F49" s="127" t="s">
        <v>36</v>
      </c>
      <c r="G49" s="123" t="s">
        <v>68</v>
      </c>
      <c r="H49" s="131">
        <v>4.8673000000000002</v>
      </c>
      <c r="I49" s="134">
        <v>3.2</v>
      </c>
      <c r="J49" s="137">
        <v>6.9000000000000006E-2</v>
      </c>
      <c r="K49" s="137">
        <v>6.6000000000000003E-2</v>
      </c>
      <c r="L49" s="135">
        <f t="shared" si="16"/>
        <v>3.0000000000000027E-3</v>
      </c>
      <c r="M49" s="134">
        <f t="shared" si="17"/>
        <v>0.32624370000000003</v>
      </c>
      <c r="N49" s="134">
        <f t="shared" si="18"/>
        <v>0.97873110000000008</v>
      </c>
      <c r="O49" s="15" t="s">
        <v>69</v>
      </c>
      <c r="P49" s="15" t="s">
        <v>34</v>
      </c>
      <c r="Q49" s="10">
        <v>0.12</v>
      </c>
      <c r="R49" s="10"/>
    </row>
    <row r="50" spans="1:18">
      <c r="A50" s="140"/>
      <c r="B50" s="144"/>
      <c r="C50" s="144"/>
      <c r="D50" s="123"/>
      <c r="E50" s="127"/>
      <c r="F50" s="127"/>
      <c r="G50" s="123"/>
      <c r="H50" s="131"/>
      <c r="I50" s="134"/>
      <c r="J50" s="137"/>
      <c r="K50" s="137"/>
      <c r="L50" s="135"/>
      <c r="M50" s="134"/>
      <c r="N50" s="134"/>
      <c r="O50" s="15" t="s">
        <v>70</v>
      </c>
      <c r="P50" s="15" t="s">
        <v>71</v>
      </c>
      <c r="Q50" s="10">
        <v>0.15</v>
      </c>
      <c r="R50" s="10"/>
    </row>
    <row r="51" spans="1:18">
      <c r="A51" s="140"/>
      <c r="B51" s="144"/>
      <c r="C51" s="144"/>
      <c r="D51" s="123" t="s">
        <v>72</v>
      </c>
      <c r="E51" s="127">
        <v>1</v>
      </c>
      <c r="F51" s="127" t="s">
        <v>36</v>
      </c>
      <c r="G51" s="123" t="s">
        <v>73</v>
      </c>
      <c r="H51" s="131">
        <v>4.8673000000000002</v>
      </c>
      <c r="I51" s="134">
        <v>3.2</v>
      </c>
      <c r="J51" s="137">
        <v>0.1</v>
      </c>
      <c r="K51" s="137">
        <v>9.0999999999999998E-2</v>
      </c>
      <c r="L51" s="135">
        <f t="shared" si="16"/>
        <v>9.000000000000008E-3</v>
      </c>
      <c r="M51" s="134">
        <v>0.8</v>
      </c>
      <c r="N51" s="134">
        <f>E51*M51</f>
        <v>0.8</v>
      </c>
      <c r="O51" s="15" t="s">
        <v>38</v>
      </c>
      <c r="P51" s="15"/>
      <c r="Q51" s="10"/>
      <c r="R51" s="10"/>
    </row>
    <row r="52" spans="1:18">
      <c r="A52" s="140"/>
      <c r="B52" s="144"/>
      <c r="C52" s="144"/>
      <c r="D52" s="123"/>
      <c r="E52" s="127"/>
      <c r="F52" s="127"/>
      <c r="G52" s="123"/>
      <c r="H52" s="131"/>
      <c r="I52" s="134"/>
      <c r="J52" s="137"/>
      <c r="K52" s="137"/>
      <c r="L52" s="135"/>
      <c r="M52" s="134"/>
      <c r="N52" s="134"/>
      <c r="O52" s="15" t="s">
        <v>74</v>
      </c>
      <c r="P52" s="15"/>
      <c r="Q52" s="10"/>
      <c r="R52" s="10"/>
    </row>
    <row r="53" spans="1:18">
      <c r="A53" s="140"/>
      <c r="B53" s="144"/>
      <c r="C53" s="144"/>
      <c r="D53" s="123" t="s">
        <v>95</v>
      </c>
      <c r="E53" s="127">
        <v>1</v>
      </c>
      <c r="F53" s="127" t="s">
        <v>36</v>
      </c>
      <c r="G53" s="123" t="s">
        <v>96</v>
      </c>
      <c r="H53" s="131">
        <v>4.8673000000000002</v>
      </c>
      <c r="I53" s="134">
        <v>3.2</v>
      </c>
      <c r="J53" s="137">
        <v>0.14399999999999999</v>
      </c>
      <c r="K53" s="137">
        <v>0.14099999999999999</v>
      </c>
      <c r="L53" s="135">
        <f t="shared" ref="L53:L57" si="19">J53-K53</f>
        <v>3.0000000000000027E-3</v>
      </c>
      <c r="M53" s="134">
        <f t="shared" ref="M53:M57" si="20">H53*J53-I53*L53</f>
        <v>0.69129119999999988</v>
      </c>
      <c r="N53" s="134">
        <f t="shared" ref="N53:N57" si="21">E53*M53</f>
        <v>0.69129119999999988</v>
      </c>
      <c r="O53" s="15" t="s">
        <v>38</v>
      </c>
      <c r="P53" s="15"/>
      <c r="Q53" s="10">
        <v>0.03</v>
      </c>
      <c r="R53" s="10"/>
    </row>
    <row r="54" spans="1:18">
      <c r="A54" s="140"/>
      <c r="B54" s="144"/>
      <c r="C54" s="144"/>
      <c r="D54" s="123"/>
      <c r="E54" s="127"/>
      <c r="F54" s="127"/>
      <c r="G54" s="123"/>
      <c r="H54" s="131"/>
      <c r="I54" s="134"/>
      <c r="J54" s="137"/>
      <c r="K54" s="137"/>
      <c r="L54" s="135"/>
      <c r="M54" s="134"/>
      <c r="N54" s="134"/>
      <c r="O54" s="15" t="s">
        <v>56</v>
      </c>
      <c r="P54" s="15"/>
      <c r="Q54" s="10">
        <v>0.12</v>
      </c>
      <c r="R54" s="10"/>
    </row>
    <row r="55" spans="1:18">
      <c r="A55" s="140"/>
      <c r="B55" s="144"/>
      <c r="C55" s="144"/>
      <c r="D55" s="123" t="s">
        <v>81</v>
      </c>
      <c r="E55" s="127">
        <v>1</v>
      </c>
      <c r="F55" s="127" t="s">
        <v>36</v>
      </c>
      <c r="G55" s="123" t="s">
        <v>82</v>
      </c>
      <c r="H55" s="131">
        <v>4.8673000000000002</v>
      </c>
      <c r="I55" s="134">
        <v>3.2</v>
      </c>
      <c r="J55" s="137">
        <v>0.23300000000000001</v>
      </c>
      <c r="K55" s="137">
        <v>0.22800000000000001</v>
      </c>
      <c r="L55" s="135">
        <f t="shared" si="19"/>
        <v>5.0000000000000044E-3</v>
      </c>
      <c r="M55" s="134">
        <f t="shared" si="20"/>
        <v>1.1180809</v>
      </c>
      <c r="N55" s="134">
        <f t="shared" si="21"/>
        <v>1.1180809</v>
      </c>
      <c r="O55" s="15" t="s">
        <v>38</v>
      </c>
      <c r="P55" s="15"/>
      <c r="Q55" s="10">
        <v>0.03</v>
      </c>
      <c r="R55" s="10"/>
    </row>
    <row r="56" spans="1:18">
      <c r="A56" s="140"/>
      <c r="B56" s="144"/>
      <c r="C56" s="144"/>
      <c r="D56" s="123"/>
      <c r="E56" s="127"/>
      <c r="F56" s="127"/>
      <c r="G56" s="123"/>
      <c r="H56" s="131"/>
      <c r="I56" s="134"/>
      <c r="J56" s="137"/>
      <c r="K56" s="137"/>
      <c r="L56" s="135"/>
      <c r="M56" s="134"/>
      <c r="N56" s="134"/>
      <c r="O56" s="15" t="s">
        <v>74</v>
      </c>
      <c r="P56" s="15"/>
      <c r="Q56" s="10">
        <v>0.15</v>
      </c>
      <c r="R56" s="10"/>
    </row>
    <row r="57" spans="1:18">
      <c r="A57" s="140"/>
      <c r="B57" s="144"/>
      <c r="C57" s="144"/>
      <c r="D57" s="123" t="s">
        <v>97</v>
      </c>
      <c r="E57" s="127">
        <v>2</v>
      </c>
      <c r="F57" s="127" t="s">
        <v>36</v>
      </c>
      <c r="G57" s="123" t="s">
        <v>98</v>
      </c>
      <c r="H57" s="134">
        <f t="shared" ref="H57:H62" si="22">5.5/1.13</f>
        <v>4.8672566371681416</v>
      </c>
      <c r="I57" s="134">
        <v>3.2</v>
      </c>
      <c r="J57" s="135">
        <v>3.5000000000000003E-2</v>
      </c>
      <c r="K57" s="135">
        <v>3.2000000000000001E-2</v>
      </c>
      <c r="L57" s="135">
        <f t="shared" si="19"/>
        <v>3.0000000000000027E-3</v>
      </c>
      <c r="M57" s="134">
        <f t="shared" si="20"/>
        <v>0.16075398230088497</v>
      </c>
      <c r="N57" s="134">
        <f t="shared" si="21"/>
        <v>0.32150796460176995</v>
      </c>
      <c r="O57" s="15" t="s">
        <v>41</v>
      </c>
      <c r="P57" s="15"/>
      <c r="Q57" s="10">
        <v>0.06</v>
      </c>
      <c r="R57" s="10"/>
    </row>
    <row r="58" spans="1:18">
      <c r="A58" s="140"/>
      <c r="B58" s="144"/>
      <c r="C58" s="144"/>
      <c r="D58" s="123"/>
      <c r="E58" s="127"/>
      <c r="F58" s="127"/>
      <c r="G58" s="123"/>
      <c r="H58" s="134"/>
      <c r="I58" s="134"/>
      <c r="J58" s="135"/>
      <c r="K58" s="135"/>
      <c r="L58" s="135"/>
      <c r="M58" s="134"/>
      <c r="N58" s="134"/>
      <c r="O58" s="15" t="s">
        <v>45</v>
      </c>
      <c r="P58" s="15"/>
      <c r="Q58" s="10">
        <v>0.24</v>
      </c>
      <c r="R58" s="10"/>
    </row>
    <row r="59" spans="1:18">
      <c r="A59" s="140"/>
      <c r="B59" s="144"/>
      <c r="C59" s="144"/>
      <c r="D59" s="147" t="s">
        <v>99</v>
      </c>
      <c r="E59" s="157">
        <v>2</v>
      </c>
      <c r="F59" s="157" t="s">
        <v>36</v>
      </c>
      <c r="G59" s="147" t="s">
        <v>100</v>
      </c>
      <c r="H59" s="165">
        <f t="shared" si="22"/>
        <v>4.8672566371681416</v>
      </c>
      <c r="I59" s="165">
        <v>3.2</v>
      </c>
      <c r="J59" s="157">
        <v>0.214</v>
      </c>
      <c r="K59" s="157">
        <v>0.17899999999999999</v>
      </c>
      <c r="L59" s="157">
        <f t="shared" ref="L59:L64" si="23">J59-K59</f>
        <v>3.5000000000000003E-2</v>
      </c>
      <c r="M59" s="157">
        <f t="shared" ref="M59:M63" si="24">H59*J59-I59*L59</f>
        <v>0.92959292035398222</v>
      </c>
      <c r="N59" s="165">
        <f t="shared" ref="N59:N64" si="25">E59*M59</f>
        <v>1.8591858407079644</v>
      </c>
      <c r="O59" s="15" t="s">
        <v>49</v>
      </c>
      <c r="P59" s="15" t="s">
        <v>52</v>
      </c>
      <c r="Q59" s="10">
        <v>0.16</v>
      </c>
      <c r="R59" s="10"/>
    </row>
    <row r="60" spans="1:18">
      <c r="A60" s="140"/>
      <c r="B60" s="144"/>
      <c r="C60" s="144"/>
      <c r="D60" s="148"/>
      <c r="E60" s="158"/>
      <c r="F60" s="158"/>
      <c r="G60" s="148"/>
      <c r="H60" s="166"/>
      <c r="I60" s="166"/>
      <c r="J60" s="158"/>
      <c r="K60" s="158"/>
      <c r="L60" s="158"/>
      <c r="M60" s="158"/>
      <c r="N60" s="166"/>
      <c r="O60" s="15" t="s">
        <v>101</v>
      </c>
      <c r="P60" s="15" t="s">
        <v>34</v>
      </c>
      <c r="Q60" s="10">
        <v>0.06</v>
      </c>
      <c r="R60" s="10"/>
    </row>
    <row r="61" spans="1:18">
      <c r="A61" s="140"/>
      <c r="B61" s="144"/>
      <c r="C61" s="144"/>
      <c r="D61" s="149"/>
      <c r="E61" s="159"/>
      <c r="F61" s="159"/>
      <c r="G61" s="149"/>
      <c r="H61" s="167"/>
      <c r="I61" s="167"/>
      <c r="J61" s="159"/>
      <c r="K61" s="159"/>
      <c r="L61" s="159"/>
      <c r="M61" s="159"/>
      <c r="N61" s="167"/>
      <c r="O61" s="15" t="s">
        <v>66</v>
      </c>
      <c r="P61" s="15" t="s">
        <v>52</v>
      </c>
      <c r="Q61" s="10">
        <v>0.16</v>
      </c>
      <c r="R61" s="10"/>
    </row>
    <row r="62" spans="1:18">
      <c r="A62" s="140"/>
      <c r="B62" s="144"/>
      <c r="C62" s="144"/>
      <c r="D62" s="6" t="s">
        <v>83</v>
      </c>
      <c r="E62" s="8">
        <v>1</v>
      </c>
      <c r="F62" s="8" t="s">
        <v>36</v>
      </c>
      <c r="G62" s="6" t="s">
        <v>84</v>
      </c>
      <c r="H62" s="10">
        <f t="shared" si="22"/>
        <v>4.8672566371681416</v>
      </c>
      <c r="I62" s="16">
        <v>3.2</v>
      </c>
      <c r="J62" s="18">
        <v>5.8999999999999997E-2</v>
      </c>
      <c r="K62" s="18">
        <v>5.7500000000000002E-2</v>
      </c>
      <c r="L62" s="19">
        <f t="shared" si="23"/>
        <v>1.4999999999999944E-3</v>
      </c>
      <c r="M62" s="16">
        <f t="shared" si="24"/>
        <v>0.2823681415929204</v>
      </c>
      <c r="N62" s="16">
        <f t="shared" si="25"/>
        <v>0.2823681415929204</v>
      </c>
      <c r="O62" s="15" t="s">
        <v>38</v>
      </c>
      <c r="P62" s="15" t="s">
        <v>85</v>
      </c>
      <c r="Q62" s="10">
        <v>0.03</v>
      </c>
      <c r="R62" s="10"/>
    </row>
    <row r="63" spans="1:18">
      <c r="A63" s="140"/>
      <c r="B63" s="144"/>
      <c r="C63" s="144"/>
      <c r="D63" s="6" t="s">
        <v>86</v>
      </c>
      <c r="E63" s="8">
        <v>2</v>
      </c>
      <c r="F63" s="8" t="s">
        <v>36</v>
      </c>
      <c r="G63" s="6" t="s">
        <v>87</v>
      </c>
      <c r="H63" s="10">
        <v>4.8672566371681398</v>
      </c>
      <c r="I63" s="16">
        <v>3.2</v>
      </c>
      <c r="J63" s="19">
        <v>7.3999999999999996E-2</v>
      </c>
      <c r="K63" s="19">
        <v>7.0000000000000007E-2</v>
      </c>
      <c r="L63" s="19">
        <f t="shared" si="23"/>
        <v>3.9999999999999897E-3</v>
      </c>
      <c r="M63" s="16">
        <f t="shared" si="24"/>
        <v>0.34737699115044235</v>
      </c>
      <c r="N63" s="16">
        <f t="shared" si="25"/>
        <v>0.6947539823008847</v>
      </c>
      <c r="O63" s="15" t="s">
        <v>44</v>
      </c>
      <c r="P63" s="15" t="s">
        <v>34</v>
      </c>
      <c r="Q63" s="10">
        <v>0.06</v>
      </c>
      <c r="R63" s="10"/>
    </row>
    <row r="64" spans="1:18">
      <c r="A64" s="140"/>
      <c r="B64" s="144"/>
      <c r="C64" s="144"/>
      <c r="D64" s="6" t="s">
        <v>90</v>
      </c>
      <c r="E64" s="8">
        <v>1</v>
      </c>
      <c r="F64" s="8"/>
      <c r="G64" s="15"/>
      <c r="H64" s="10">
        <v>0.32</v>
      </c>
      <c r="I64" s="16"/>
      <c r="J64" s="19"/>
      <c r="K64" s="20"/>
      <c r="L64" s="19">
        <f t="shared" si="23"/>
        <v>0</v>
      </c>
      <c r="M64" s="16">
        <v>0.32</v>
      </c>
      <c r="N64" s="16">
        <f t="shared" si="25"/>
        <v>0.32</v>
      </c>
      <c r="O64" s="15" t="s">
        <v>89</v>
      </c>
      <c r="P64" s="27">
        <v>170</v>
      </c>
      <c r="Q64" s="10">
        <f>0.05*P64</f>
        <v>8.5</v>
      </c>
      <c r="R64" s="10"/>
    </row>
    <row r="65" spans="1:18">
      <c r="A65" s="140"/>
      <c r="B65" s="144"/>
      <c r="C65" s="144"/>
      <c r="D65" s="6"/>
      <c r="E65" s="8"/>
      <c r="F65" s="8"/>
      <c r="G65" s="15"/>
      <c r="H65" s="10"/>
      <c r="I65" s="16"/>
      <c r="J65" s="19"/>
      <c r="K65" s="20"/>
      <c r="L65" s="19"/>
      <c r="M65" s="16"/>
      <c r="N65" s="16"/>
      <c r="O65" s="21" t="s">
        <v>91</v>
      </c>
      <c r="P65" s="15">
        <v>0.56899999999999995</v>
      </c>
      <c r="Q65" s="10">
        <v>3</v>
      </c>
      <c r="R65" s="10"/>
    </row>
    <row r="66" spans="1:18">
      <c r="A66" s="141"/>
      <c r="B66" s="145"/>
      <c r="C66" s="145"/>
      <c r="D66" s="12" t="s">
        <v>92</v>
      </c>
      <c r="E66" s="12"/>
      <c r="F66" s="12"/>
      <c r="G66" s="12"/>
      <c r="H66" s="14"/>
      <c r="I66" s="22"/>
      <c r="J66" s="23"/>
      <c r="K66" s="24"/>
      <c r="L66" s="25"/>
      <c r="M66" s="22"/>
      <c r="N66" s="22">
        <f>SUM(N33:N65)</f>
        <v>39.29241488141593</v>
      </c>
      <c r="O66" s="12"/>
      <c r="P66" s="12"/>
      <c r="Q66" s="22">
        <f>SUM(Q33:Q65)</f>
        <v>14.05</v>
      </c>
      <c r="R66" s="14">
        <f>(N66+Q66)*1.12</f>
        <v>59.743504667185853</v>
      </c>
    </row>
    <row r="67" spans="1:18">
      <c r="A67" s="142">
        <v>3</v>
      </c>
      <c r="B67" s="146" t="s">
        <v>104</v>
      </c>
      <c r="C67" s="146" t="s">
        <v>105</v>
      </c>
      <c r="D67" s="123" t="s">
        <v>26</v>
      </c>
      <c r="E67" s="127">
        <v>1</v>
      </c>
      <c r="F67" s="127" t="s">
        <v>27</v>
      </c>
      <c r="G67" s="127" t="s">
        <v>111</v>
      </c>
      <c r="H67" s="131">
        <v>5.44</v>
      </c>
      <c r="I67" s="131">
        <v>3.2</v>
      </c>
      <c r="J67" s="137">
        <v>0.32200000000000001</v>
      </c>
      <c r="K67" s="137">
        <v>0.32</v>
      </c>
      <c r="L67" s="137">
        <f t="shared" ref="L67:L73" si="26">J67-K67</f>
        <v>2.0000000000000018E-3</v>
      </c>
      <c r="M67" s="131">
        <f t="shared" ref="M67:M72" si="27">H67*J67-I67*L67</f>
        <v>1.7452800000000002</v>
      </c>
      <c r="N67" s="131">
        <f t="shared" ref="N67:N73" si="28">E67*M67</f>
        <v>1.7452800000000002</v>
      </c>
      <c r="O67" s="26" t="s">
        <v>29</v>
      </c>
      <c r="P67" s="26"/>
      <c r="Q67" s="29">
        <v>0.05</v>
      </c>
      <c r="R67" s="29"/>
    </row>
    <row r="68" spans="1:18">
      <c r="A68" s="140"/>
      <c r="B68" s="144"/>
      <c r="C68" s="144"/>
      <c r="D68" s="123"/>
      <c r="E68" s="127"/>
      <c r="F68" s="127"/>
      <c r="G68" s="127"/>
      <c r="H68" s="131"/>
      <c r="I68" s="131"/>
      <c r="J68" s="137"/>
      <c r="K68" s="137"/>
      <c r="L68" s="137"/>
      <c r="M68" s="131"/>
      <c r="N68" s="131"/>
      <c r="O68" s="15" t="s">
        <v>30</v>
      </c>
      <c r="P68" s="15"/>
      <c r="Q68" s="10">
        <v>0.1</v>
      </c>
      <c r="R68" s="10"/>
    </row>
    <row r="69" spans="1:18">
      <c r="A69" s="140"/>
      <c r="B69" s="144"/>
      <c r="C69" s="144"/>
      <c r="D69" s="123"/>
      <c r="E69" s="127"/>
      <c r="F69" s="127"/>
      <c r="G69" s="127"/>
      <c r="H69" s="131"/>
      <c r="I69" s="131"/>
      <c r="J69" s="137"/>
      <c r="K69" s="137"/>
      <c r="L69" s="137"/>
      <c r="M69" s="131"/>
      <c r="N69" s="131"/>
      <c r="O69" s="15" t="s">
        <v>31</v>
      </c>
      <c r="P69" s="15" t="s">
        <v>32</v>
      </c>
      <c r="Q69" s="10">
        <v>0.08</v>
      </c>
      <c r="R69" s="10"/>
    </row>
    <row r="70" spans="1:18">
      <c r="A70" s="140"/>
      <c r="B70" s="144"/>
      <c r="C70" s="144"/>
      <c r="D70" s="123"/>
      <c r="E70" s="127"/>
      <c r="F70" s="127"/>
      <c r="G70" s="127"/>
      <c r="H70" s="131"/>
      <c r="I70" s="131"/>
      <c r="J70" s="137"/>
      <c r="K70" s="137"/>
      <c r="L70" s="137"/>
      <c r="M70" s="131"/>
      <c r="N70" s="131"/>
      <c r="O70" s="15" t="s">
        <v>33</v>
      </c>
      <c r="P70" s="15" t="s">
        <v>34</v>
      </c>
      <c r="Q70" s="10">
        <v>0.04</v>
      </c>
      <c r="R70" s="10"/>
    </row>
    <row r="71" spans="1:18">
      <c r="A71" s="140"/>
      <c r="B71" s="144"/>
      <c r="C71" s="144"/>
      <c r="D71" s="6" t="s">
        <v>35</v>
      </c>
      <c r="E71" s="8">
        <v>1</v>
      </c>
      <c r="F71" s="8" t="s">
        <v>36</v>
      </c>
      <c r="G71" s="6" t="s">
        <v>37</v>
      </c>
      <c r="H71" s="10">
        <f>5.5/1.13</f>
        <v>4.8672566371681416</v>
      </c>
      <c r="I71" s="16">
        <v>3.2</v>
      </c>
      <c r="J71" s="19">
        <v>5.5E-2</v>
      </c>
      <c r="K71" s="19">
        <v>5.3999999999999999E-2</v>
      </c>
      <c r="L71" s="19">
        <f t="shared" si="26"/>
        <v>1.0000000000000009E-3</v>
      </c>
      <c r="M71" s="16">
        <f t="shared" si="27"/>
        <v>0.26449911504424783</v>
      </c>
      <c r="N71" s="16">
        <f t="shared" si="28"/>
        <v>0.26449911504424783</v>
      </c>
      <c r="O71" s="15" t="s">
        <v>38</v>
      </c>
      <c r="P71" s="15" t="s">
        <v>34</v>
      </c>
      <c r="Q71" s="10">
        <v>0.04</v>
      </c>
      <c r="R71" s="10"/>
    </row>
    <row r="72" spans="1:18">
      <c r="A72" s="140"/>
      <c r="B72" s="144"/>
      <c r="C72" s="144"/>
      <c r="D72" s="6" t="s">
        <v>39</v>
      </c>
      <c r="E72" s="8">
        <v>2</v>
      </c>
      <c r="F72" s="8" t="s">
        <v>36</v>
      </c>
      <c r="G72" s="6" t="s">
        <v>40</v>
      </c>
      <c r="H72" s="10">
        <f>5.5/1.13</f>
        <v>4.8672566371681416</v>
      </c>
      <c r="I72" s="16">
        <v>3.2</v>
      </c>
      <c r="J72" s="19">
        <v>4.8000000000000001E-2</v>
      </c>
      <c r="K72" s="19">
        <v>4.7E-2</v>
      </c>
      <c r="L72" s="19">
        <f t="shared" si="26"/>
        <v>1.0000000000000009E-3</v>
      </c>
      <c r="M72" s="16">
        <f t="shared" si="27"/>
        <v>0.23042831858407078</v>
      </c>
      <c r="N72" s="16">
        <f t="shared" si="28"/>
        <v>0.46085663716814157</v>
      </c>
      <c r="O72" s="15" t="s">
        <v>41</v>
      </c>
      <c r="P72" s="15" t="s">
        <v>34</v>
      </c>
      <c r="Q72" s="10">
        <v>0.08</v>
      </c>
      <c r="R72" s="10"/>
    </row>
    <row r="73" spans="1:18">
      <c r="A73" s="140"/>
      <c r="B73" s="144"/>
      <c r="C73" s="144"/>
      <c r="D73" s="123" t="s">
        <v>42</v>
      </c>
      <c r="E73" s="127">
        <v>2</v>
      </c>
      <c r="F73" s="127" t="s">
        <v>36</v>
      </c>
      <c r="G73" s="123" t="s">
        <v>43</v>
      </c>
      <c r="H73" s="131">
        <v>4.8673000000000002</v>
      </c>
      <c r="I73" s="134">
        <v>3.2</v>
      </c>
      <c r="J73" s="135">
        <v>0.124</v>
      </c>
      <c r="K73" s="135">
        <v>0.124</v>
      </c>
      <c r="L73" s="135">
        <f t="shared" si="26"/>
        <v>0</v>
      </c>
      <c r="M73" s="134">
        <v>1.1000000000000001</v>
      </c>
      <c r="N73" s="134">
        <f t="shared" si="28"/>
        <v>2.2000000000000002</v>
      </c>
      <c r="O73" s="15" t="s">
        <v>44</v>
      </c>
      <c r="P73" s="15" t="s">
        <v>34</v>
      </c>
      <c r="Q73" s="10"/>
      <c r="R73" s="10"/>
    </row>
    <row r="74" spans="1:18">
      <c r="A74" s="140"/>
      <c r="B74" s="144"/>
      <c r="C74" s="144"/>
      <c r="D74" s="123"/>
      <c r="E74" s="127"/>
      <c r="F74" s="127"/>
      <c r="G74" s="123"/>
      <c r="H74" s="131"/>
      <c r="I74" s="134"/>
      <c r="J74" s="135"/>
      <c r="K74" s="135"/>
      <c r="L74" s="135"/>
      <c r="M74" s="134"/>
      <c r="N74" s="134"/>
      <c r="O74" s="15" t="s">
        <v>45</v>
      </c>
      <c r="P74" s="15"/>
      <c r="Q74" s="10"/>
      <c r="R74" s="10"/>
    </row>
    <row r="75" spans="1:18">
      <c r="A75" s="140"/>
      <c r="B75" s="144"/>
      <c r="C75" s="144"/>
      <c r="D75" s="123" t="s">
        <v>46</v>
      </c>
      <c r="E75" s="127">
        <v>2</v>
      </c>
      <c r="F75" s="127" t="s">
        <v>47</v>
      </c>
      <c r="G75" s="123" t="s">
        <v>48</v>
      </c>
      <c r="H75" s="131">
        <v>5.83</v>
      </c>
      <c r="I75" s="134">
        <v>3.2</v>
      </c>
      <c r="J75" s="135">
        <v>0.75</v>
      </c>
      <c r="K75" s="135">
        <v>0.51600000000000001</v>
      </c>
      <c r="L75" s="135">
        <f t="shared" ref="L75:L79" si="29">J75-K75</f>
        <v>0.23399999999999999</v>
      </c>
      <c r="M75" s="134">
        <v>5.1933999999999996</v>
      </c>
      <c r="N75" s="134">
        <f>E75*M75</f>
        <v>10.386799999999999</v>
      </c>
      <c r="O75" s="15" t="s">
        <v>49</v>
      </c>
      <c r="P75" s="15" t="s">
        <v>50</v>
      </c>
      <c r="Q75" s="10"/>
      <c r="R75" s="10"/>
    </row>
    <row r="76" spans="1:18">
      <c r="A76" s="140"/>
      <c r="B76" s="144"/>
      <c r="C76" s="144"/>
      <c r="D76" s="123"/>
      <c r="E76" s="127"/>
      <c r="F76" s="127"/>
      <c r="G76" s="123"/>
      <c r="H76" s="131"/>
      <c r="I76" s="134"/>
      <c r="J76" s="135"/>
      <c r="K76" s="135"/>
      <c r="L76" s="135"/>
      <c r="M76" s="134"/>
      <c r="N76" s="134"/>
      <c r="O76" s="15" t="s">
        <v>51</v>
      </c>
      <c r="P76" s="15" t="s">
        <v>52</v>
      </c>
      <c r="Q76" s="10"/>
      <c r="R76" s="10"/>
    </row>
    <row r="77" spans="1:18">
      <c r="A77" s="140"/>
      <c r="B77" s="144"/>
      <c r="C77" s="144"/>
      <c r="D77" s="123" t="s">
        <v>53</v>
      </c>
      <c r="E77" s="127">
        <v>1</v>
      </c>
      <c r="F77" s="127" t="s">
        <v>27</v>
      </c>
      <c r="G77" s="123" t="s">
        <v>112</v>
      </c>
      <c r="H77" s="131">
        <v>5.44</v>
      </c>
      <c r="I77" s="134">
        <v>3.2</v>
      </c>
      <c r="J77" s="135">
        <v>1.8009999999999999</v>
      </c>
      <c r="K77" s="135">
        <v>1.79</v>
      </c>
      <c r="L77" s="135">
        <f t="shared" si="29"/>
        <v>1.0999999999999899E-2</v>
      </c>
      <c r="M77" s="134">
        <f t="shared" ref="M77:M79" si="30">H77*J77-I77*L77</f>
        <v>9.7622400000000003</v>
      </c>
      <c r="N77" s="134">
        <f t="shared" ref="N77:N79" si="31">E77*M77</f>
        <v>9.7622400000000003</v>
      </c>
      <c r="O77" s="15" t="s">
        <v>55</v>
      </c>
      <c r="P77" s="15"/>
      <c r="Q77" s="10">
        <v>0.05</v>
      </c>
      <c r="R77" s="10"/>
    </row>
    <row r="78" spans="1:18">
      <c r="A78" s="140"/>
      <c r="B78" s="144"/>
      <c r="C78" s="144"/>
      <c r="D78" s="123"/>
      <c r="E78" s="127"/>
      <c r="F78" s="127"/>
      <c r="G78" s="123"/>
      <c r="H78" s="131"/>
      <c r="I78" s="134"/>
      <c r="J78" s="135"/>
      <c r="K78" s="135"/>
      <c r="L78" s="135"/>
      <c r="M78" s="134"/>
      <c r="N78" s="134"/>
      <c r="O78" s="15" t="s">
        <v>56</v>
      </c>
      <c r="P78" s="15"/>
      <c r="Q78" s="10">
        <v>0.2</v>
      </c>
      <c r="R78" s="10"/>
    </row>
    <row r="79" spans="1:18">
      <c r="A79" s="140"/>
      <c r="B79" s="144"/>
      <c r="C79" s="144"/>
      <c r="D79" s="147" t="s">
        <v>57</v>
      </c>
      <c r="E79" s="157">
        <v>2</v>
      </c>
      <c r="F79" s="157" t="s">
        <v>27</v>
      </c>
      <c r="G79" s="147" t="s">
        <v>58</v>
      </c>
      <c r="H79" s="165">
        <v>5.44</v>
      </c>
      <c r="I79" s="165">
        <v>3.2</v>
      </c>
      <c r="J79" s="157">
        <v>0.42499999999999999</v>
      </c>
      <c r="K79" s="157">
        <v>0.41299999999999998</v>
      </c>
      <c r="L79" s="157">
        <f t="shared" si="29"/>
        <v>1.2000000000000011E-2</v>
      </c>
      <c r="M79" s="157">
        <f t="shared" si="30"/>
        <v>2.2736000000000001</v>
      </c>
      <c r="N79" s="171">
        <f t="shared" si="31"/>
        <v>4.5472000000000001</v>
      </c>
      <c r="O79" s="15" t="s">
        <v>59</v>
      </c>
      <c r="P79" s="15"/>
      <c r="Q79" s="10">
        <v>0.1</v>
      </c>
      <c r="R79" s="10"/>
    </row>
    <row r="80" spans="1:18">
      <c r="A80" s="140"/>
      <c r="B80" s="144"/>
      <c r="C80" s="144"/>
      <c r="D80" s="148"/>
      <c r="E80" s="158"/>
      <c r="F80" s="158"/>
      <c r="G80" s="148"/>
      <c r="H80" s="166"/>
      <c r="I80" s="166"/>
      <c r="J80" s="158"/>
      <c r="K80" s="158"/>
      <c r="L80" s="158"/>
      <c r="M80" s="158"/>
      <c r="N80" s="172"/>
      <c r="O80" s="15" t="s">
        <v>60</v>
      </c>
      <c r="P80" s="15"/>
      <c r="Q80" s="10">
        <v>0.16</v>
      </c>
      <c r="R80" s="10"/>
    </row>
    <row r="81" spans="1:18">
      <c r="A81" s="140"/>
      <c r="B81" s="144"/>
      <c r="C81" s="144"/>
      <c r="D81" s="149"/>
      <c r="E81" s="159"/>
      <c r="F81" s="159"/>
      <c r="G81" s="149"/>
      <c r="H81" s="167"/>
      <c r="I81" s="167"/>
      <c r="J81" s="159"/>
      <c r="K81" s="159"/>
      <c r="L81" s="159"/>
      <c r="M81" s="159"/>
      <c r="N81" s="173"/>
      <c r="O81" s="15" t="s">
        <v>106</v>
      </c>
      <c r="P81" s="15"/>
      <c r="Q81" s="10">
        <v>0.2</v>
      </c>
      <c r="R81" s="10"/>
    </row>
    <row r="82" spans="1:18">
      <c r="A82" s="140"/>
      <c r="B82" s="144"/>
      <c r="C82" s="144"/>
      <c r="D82" s="123" t="s">
        <v>67</v>
      </c>
      <c r="E82" s="127">
        <v>3</v>
      </c>
      <c r="F82" s="127" t="s">
        <v>36</v>
      </c>
      <c r="G82" s="123" t="s">
        <v>68</v>
      </c>
      <c r="H82" s="131">
        <v>4.8673000000000002</v>
      </c>
      <c r="I82" s="134">
        <v>3.2</v>
      </c>
      <c r="J82" s="135">
        <v>6.9000000000000006E-2</v>
      </c>
      <c r="K82" s="135">
        <v>6.6000000000000003E-2</v>
      </c>
      <c r="L82" s="135">
        <f t="shared" ref="L82:L88" si="32">J82-K82</f>
        <v>3.0000000000000027E-3</v>
      </c>
      <c r="M82" s="134">
        <f t="shared" ref="M82:M88" si="33">H82*J82-I82*L82</f>
        <v>0.32624370000000003</v>
      </c>
      <c r="N82" s="134">
        <f t="shared" ref="N82:N88" si="34">E82*M82</f>
        <v>0.97873110000000008</v>
      </c>
      <c r="O82" s="15" t="s">
        <v>69</v>
      </c>
      <c r="P82" s="15" t="s">
        <v>34</v>
      </c>
      <c r="Q82" s="10">
        <v>0.12</v>
      </c>
      <c r="R82" s="10"/>
    </row>
    <row r="83" spans="1:18">
      <c r="A83" s="140"/>
      <c r="B83" s="144"/>
      <c r="C83" s="144"/>
      <c r="D83" s="123"/>
      <c r="E83" s="127"/>
      <c r="F83" s="127"/>
      <c r="G83" s="123"/>
      <c r="H83" s="131"/>
      <c r="I83" s="134"/>
      <c r="J83" s="135"/>
      <c r="K83" s="135"/>
      <c r="L83" s="135"/>
      <c r="M83" s="134"/>
      <c r="N83" s="134"/>
      <c r="O83" s="15" t="s">
        <v>70</v>
      </c>
      <c r="P83" s="15" t="s">
        <v>71</v>
      </c>
      <c r="Q83" s="10">
        <v>0.15</v>
      </c>
      <c r="R83" s="10"/>
    </row>
    <row r="84" spans="1:18">
      <c r="A84" s="140"/>
      <c r="B84" s="144"/>
      <c r="C84" s="144"/>
      <c r="D84" s="123" t="s">
        <v>75</v>
      </c>
      <c r="E84" s="127">
        <v>1</v>
      </c>
      <c r="F84" s="127" t="s">
        <v>36</v>
      </c>
      <c r="G84" s="123" t="s">
        <v>76</v>
      </c>
      <c r="H84" s="131">
        <v>4.8673000000000002</v>
      </c>
      <c r="I84" s="134">
        <v>3.2</v>
      </c>
      <c r="J84" s="135">
        <v>7.1999999999999995E-2</v>
      </c>
      <c r="K84" s="135">
        <v>7.0999999999999994E-2</v>
      </c>
      <c r="L84" s="135">
        <f t="shared" si="32"/>
        <v>1.0000000000000009E-3</v>
      </c>
      <c r="M84" s="134">
        <f t="shared" si="33"/>
        <v>0.34724559999999999</v>
      </c>
      <c r="N84" s="134">
        <f t="shared" si="34"/>
        <v>0.34724559999999999</v>
      </c>
      <c r="O84" s="15" t="s">
        <v>38</v>
      </c>
      <c r="P84" s="15"/>
      <c r="Q84" s="10">
        <v>0.03</v>
      </c>
      <c r="R84" s="10"/>
    </row>
    <row r="85" spans="1:18">
      <c r="A85" s="140"/>
      <c r="B85" s="144"/>
      <c r="C85" s="144"/>
      <c r="D85" s="123"/>
      <c r="E85" s="127"/>
      <c r="F85" s="127"/>
      <c r="G85" s="123"/>
      <c r="H85" s="131"/>
      <c r="I85" s="134"/>
      <c r="J85" s="135"/>
      <c r="K85" s="135"/>
      <c r="L85" s="135"/>
      <c r="M85" s="134"/>
      <c r="N85" s="134"/>
      <c r="O85" s="15" t="s">
        <v>56</v>
      </c>
      <c r="P85" s="15"/>
      <c r="Q85" s="10">
        <v>0.12</v>
      </c>
      <c r="R85" s="10"/>
    </row>
    <row r="86" spans="1:18">
      <c r="A86" s="140"/>
      <c r="B86" s="144"/>
      <c r="C86" s="144"/>
      <c r="D86" s="30" t="s">
        <v>81</v>
      </c>
      <c r="E86" s="8">
        <v>1</v>
      </c>
      <c r="F86" s="8" t="s">
        <v>36</v>
      </c>
      <c r="G86" s="6" t="s">
        <v>82</v>
      </c>
      <c r="H86" s="9">
        <v>4.8673000000000002</v>
      </c>
      <c r="I86" s="16">
        <v>3.2</v>
      </c>
      <c r="J86" s="19">
        <v>0.23300000000000001</v>
      </c>
      <c r="K86" s="19">
        <v>0.22800000000000001</v>
      </c>
      <c r="L86" s="19">
        <f t="shared" si="32"/>
        <v>5.0000000000000044E-3</v>
      </c>
      <c r="M86" s="16">
        <f t="shared" si="33"/>
        <v>1.1180809</v>
      </c>
      <c r="N86" s="16">
        <f t="shared" si="34"/>
        <v>1.1180809</v>
      </c>
      <c r="O86" s="15" t="s">
        <v>38</v>
      </c>
      <c r="P86" s="15"/>
      <c r="Q86" s="10">
        <v>0.03</v>
      </c>
      <c r="R86" s="10"/>
    </row>
    <row r="87" spans="1:18">
      <c r="A87" s="140"/>
      <c r="B87" s="144"/>
      <c r="C87" s="144"/>
      <c r="D87" s="6" t="s">
        <v>83</v>
      </c>
      <c r="E87" s="8">
        <v>2</v>
      </c>
      <c r="F87" s="8" t="s">
        <v>36</v>
      </c>
      <c r="G87" s="6" t="s">
        <v>84</v>
      </c>
      <c r="H87" s="10">
        <f>5.5/1.13</f>
        <v>4.8672566371681416</v>
      </c>
      <c r="I87" s="16">
        <v>3.2</v>
      </c>
      <c r="J87" s="19">
        <v>5.8999999999999997E-2</v>
      </c>
      <c r="K87" s="19">
        <v>5.7500000000000002E-2</v>
      </c>
      <c r="L87" s="19">
        <f t="shared" si="32"/>
        <v>1.4999999999999944E-3</v>
      </c>
      <c r="M87" s="16">
        <f t="shared" si="33"/>
        <v>0.2823681415929204</v>
      </c>
      <c r="N87" s="16">
        <f t="shared" si="34"/>
        <v>0.56473628318584079</v>
      </c>
      <c r="O87" s="15" t="s">
        <v>38</v>
      </c>
      <c r="P87" s="15" t="s">
        <v>85</v>
      </c>
      <c r="Q87" s="10">
        <v>0.03</v>
      </c>
      <c r="R87" s="10"/>
    </row>
    <row r="88" spans="1:18">
      <c r="A88" s="140"/>
      <c r="B88" s="144"/>
      <c r="C88" s="144"/>
      <c r="D88" s="6" t="s">
        <v>86</v>
      </c>
      <c r="E88" s="8">
        <v>2</v>
      </c>
      <c r="F88" s="8" t="s">
        <v>36</v>
      </c>
      <c r="G88" s="6" t="s">
        <v>87</v>
      </c>
      <c r="H88" s="10">
        <v>4.8672566371681398</v>
      </c>
      <c r="I88" s="16">
        <v>3.2</v>
      </c>
      <c r="J88" s="19">
        <v>7.3999999999999996E-2</v>
      </c>
      <c r="K88" s="19">
        <v>7.0000000000000007E-2</v>
      </c>
      <c r="L88" s="19">
        <f t="shared" si="32"/>
        <v>3.9999999999999897E-3</v>
      </c>
      <c r="M88" s="16">
        <f t="shared" si="33"/>
        <v>0.34737699115044235</v>
      </c>
      <c r="N88" s="16">
        <f t="shared" si="34"/>
        <v>0.6947539823008847</v>
      </c>
      <c r="O88" s="15" t="s">
        <v>44</v>
      </c>
      <c r="P88" s="15" t="s">
        <v>34</v>
      </c>
      <c r="Q88" s="10">
        <v>0.06</v>
      </c>
      <c r="R88" s="10"/>
    </row>
    <row r="89" spans="1:18">
      <c r="A89" s="140"/>
      <c r="B89" s="144"/>
      <c r="C89" s="144"/>
      <c r="D89" s="6"/>
      <c r="E89" s="8"/>
      <c r="F89" s="8"/>
      <c r="G89" s="6"/>
      <c r="H89" s="10"/>
      <c r="I89" s="16"/>
      <c r="J89" s="19"/>
      <c r="K89" s="20"/>
      <c r="L89" s="19"/>
      <c r="M89" s="16"/>
      <c r="N89" s="16"/>
      <c r="O89" s="15" t="s">
        <v>89</v>
      </c>
      <c r="P89" s="15">
        <v>154</v>
      </c>
      <c r="Q89" s="10">
        <f>0.05*P89</f>
        <v>7.7</v>
      </c>
      <c r="R89" s="10"/>
    </row>
    <row r="90" spans="1:18">
      <c r="A90" s="140"/>
      <c r="B90" s="144"/>
      <c r="C90" s="144"/>
      <c r="D90" s="6"/>
      <c r="E90" s="8"/>
      <c r="F90" s="8"/>
      <c r="G90" s="6"/>
      <c r="H90" s="10"/>
      <c r="I90" s="16"/>
      <c r="J90" s="19"/>
      <c r="K90" s="20"/>
      <c r="L90" s="19"/>
      <c r="M90" s="16"/>
      <c r="N90" s="16"/>
      <c r="O90" s="21" t="s">
        <v>91</v>
      </c>
      <c r="P90" s="15">
        <v>0.39600000000000002</v>
      </c>
      <c r="Q90" s="10">
        <v>3</v>
      </c>
      <c r="R90" s="10"/>
    </row>
    <row r="91" spans="1:18">
      <c r="A91" s="141"/>
      <c r="B91" s="145"/>
      <c r="C91" s="145"/>
      <c r="D91" s="12" t="s">
        <v>92</v>
      </c>
      <c r="E91" s="12"/>
      <c r="F91" s="12"/>
      <c r="G91" s="13"/>
      <c r="H91" s="14"/>
      <c r="I91" s="22"/>
      <c r="J91" s="23"/>
      <c r="K91" s="24"/>
      <c r="L91" s="25"/>
      <c r="M91" s="22"/>
      <c r="N91" s="22">
        <f>SUM(N67:N90)</f>
        <v>33.07042361769912</v>
      </c>
      <c r="O91" s="12"/>
      <c r="P91" s="12"/>
      <c r="Q91" s="22">
        <f>SUM(Q67:Q90)</f>
        <v>12.34</v>
      </c>
      <c r="R91" s="14">
        <f>(N91+Q91)*1.12</f>
        <v>50.859674451823025</v>
      </c>
    </row>
    <row r="92" spans="1:18">
      <c r="A92" s="142">
        <v>4</v>
      </c>
      <c r="B92" s="146" t="s">
        <v>107</v>
      </c>
      <c r="C92" s="146" t="s">
        <v>108</v>
      </c>
      <c r="D92" s="154" t="s">
        <v>26</v>
      </c>
      <c r="E92" s="127">
        <v>1</v>
      </c>
      <c r="F92" s="127" t="s">
        <v>27</v>
      </c>
      <c r="G92" s="127" t="s">
        <v>111</v>
      </c>
      <c r="H92" s="131">
        <v>5.44</v>
      </c>
      <c r="I92" s="131">
        <v>3.2</v>
      </c>
      <c r="J92" s="137">
        <v>0.32200000000000001</v>
      </c>
      <c r="K92" s="137">
        <v>0.32</v>
      </c>
      <c r="L92" s="137">
        <f t="shared" ref="L92:L98" si="35">J92-K92</f>
        <v>2.0000000000000018E-3</v>
      </c>
      <c r="M92" s="131">
        <f t="shared" ref="M92:M97" si="36">H92*J92-I92*L92</f>
        <v>1.7452800000000002</v>
      </c>
      <c r="N92" s="131">
        <f t="shared" ref="N92:N98" si="37">E92*M92</f>
        <v>1.7452800000000002</v>
      </c>
      <c r="O92" s="26" t="s">
        <v>29</v>
      </c>
      <c r="P92" s="26"/>
      <c r="Q92" s="29">
        <v>0.05</v>
      </c>
      <c r="R92" s="29"/>
    </row>
    <row r="93" spans="1:18">
      <c r="A93" s="140"/>
      <c r="B93" s="144"/>
      <c r="C93" s="144"/>
      <c r="D93" s="123"/>
      <c r="E93" s="127"/>
      <c r="F93" s="127"/>
      <c r="G93" s="127"/>
      <c r="H93" s="131"/>
      <c r="I93" s="131"/>
      <c r="J93" s="137"/>
      <c r="K93" s="137"/>
      <c r="L93" s="137"/>
      <c r="M93" s="131"/>
      <c r="N93" s="131"/>
      <c r="O93" s="15" t="s">
        <v>30</v>
      </c>
      <c r="P93" s="15"/>
      <c r="Q93" s="10">
        <v>0.1</v>
      </c>
      <c r="R93" s="10"/>
    </row>
    <row r="94" spans="1:18">
      <c r="A94" s="140"/>
      <c r="B94" s="144"/>
      <c r="C94" s="144"/>
      <c r="D94" s="123"/>
      <c r="E94" s="127"/>
      <c r="F94" s="127"/>
      <c r="G94" s="127"/>
      <c r="H94" s="131"/>
      <c r="I94" s="131"/>
      <c r="J94" s="137"/>
      <c r="K94" s="137"/>
      <c r="L94" s="137"/>
      <c r="M94" s="131"/>
      <c r="N94" s="131"/>
      <c r="O94" s="15" t="s">
        <v>31</v>
      </c>
      <c r="P94" s="15" t="s">
        <v>32</v>
      </c>
      <c r="Q94" s="10">
        <v>0.08</v>
      </c>
      <c r="R94" s="10"/>
    </row>
    <row r="95" spans="1:18">
      <c r="A95" s="140"/>
      <c r="B95" s="144"/>
      <c r="C95" s="144"/>
      <c r="D95" s="123"/>
      <c r="E95" s="127"/>
      <c r="F95" s="127"/>
      <c r="G95" s="127"/>
      <c r="H95" s="131"/>
      <c r="I95" s="131"/>
      <c r="J95" s="137"/>
      <c r="K95" s="137"/>
      <c r="L95" s="137"/>
      <c r="M95" s="131"/>
      <c r="N95" s="131"/>
      <c r="O95" s="15" t="s">
        <v>33</v>
      </c>
      <c r="P95" s="15" t="s">
        <v>34</v>
      </c>
      <c r="Q95" s="10">
        <v>0.04</v>
      </c>
      <c r="R95" s="10"/>
    </row>
    <row r="96" spans="1:18">
      <c r="A96" s="140"/>
      <c r="B96" s="144"/>
      <c r="C96" s="144"/>
      <c r="D96" s="6" t="s">
        <v>35</v>
      </c>
      <c r="E96" s="8">
        <v>1</v>
      </c>
      <c r="F96" s="8" t="s">
        <v>36</v>
      </c>
      <c r="G96" s="15" t="s">
        <v>37</v>
      </c>
      <c r="H96" s="10">
        <f>5.5/1.13</f>
        <v>4.8672566371681416</v>
      </c>
      <c r="I96" s="16">
        <v>3.2</v>
      </c>
      <c r="J96" s="19">
        <v>5.5E-2</v>
      </c>
      <c r="K96" s="20">
        <v>5.3999999999999999E-2</v>
      </c>
      <c r="L96" s="19">
        <f t="shared" si="35"/>
        <v>1.0000000000000009E-3</v>
      </c>
      <c r="M96" s="16">
        <f t="shared" si="36"/>
        <v>0.26449911504424783</v>
      </c>
      <c r="N96" s="16">
        <f t="shared" si="37"/>
        <v>0.26449911504424783</v>
      </c>
      <c r="O96" s="15" t="s">
        <v>38</v>
      </c>
      <c r="P96" s="15" t="s">
        <v>34</v>
      </c>
      <c r="Q96" s="10">
        <v>0.04</v>
      </c>
      <c r="R96" s="10"/>
    </row>
    <row r="97" spans="1:18">
      <c r="A97" s="140"/>
      <c r="B97" s="144"/>
      <c r="C97" s="144"/>
      <c r="D97" s="6" t="s">
        <v>39</v>
      </c>
      <c r="E97" s="8">
        <v>2</v>
      </c>
      <c r="F97" s="8" t="s">
        <v>36</v>
      </c>
      <c r="G97" s="15" t="s">
        <v>40</v>
      </c>
      <c r="H97" s="10">
        <f>5.5/1.13</f>
        <v>4.8672566371681416</v>
      </c>
      <c r="I97" s="16">
        <v>3.2</v>
      </c>
      <c r="J97" s="19">
        <v>4.8000000000000001E-2</v>
      </c>
      <c r="K97" s="20">
        <v>4.7E-2</v>
      </c>
      <c r="L97" s="19">
        <f t="shared" si="35"/>
        <v>1.0000000000000009E-3</v>
      </c>
      <c r="M97" s="16">
        <f t="shared" si="36"/>
        <v>0.23042831858407078</v>
      </c>
      <c r="N97" s="16">
        <f t="shared" si="37"/>
        <v>0.46085663716814157</v>
      </c>
      <c r="O97" s="15" t="s">
        <v>41</v>
      </c>
      <c r="P97" s="15" t="s">
        <v>34</v>
      </c>
      <c r="Q97" s="10">
        <v>0.08</v>
      </c>
      <c r="R97" s="10"/>
    </row>
    <row r="98" spans="1:18">
      <c r="A98" s="140"/>
      <c r="B98" s="144"/>
      <c r="C98" s="144"/>
      <c r="D98" s="123" t="s">
        <v>42</v>
      </c>
      <c r="E98" s="127">
        <v>2</v>
      </c>
      <c r="F98" s="127" t="s">
        <v>36</v>
      </c>
      <c r="G98" s="123" t="s">
        <v>43</v>
      </c>
      <c r="H98" s="131">
        <v>4.8673000000000002</v>
      </c>
      <c r="I98" s="134">
        <v>3.2</v>
      </c>
      <c r="J98" s="135">
        <v>0.124</v>
      </c>
      <c r="K98" s="135">
        <v>0.124</v>
      </c>
      <c r="L98" s="135">
        <f t="shared" si="35"/>
        <v>0</v>
      </c>
      <c r="M98" s="134">
        <v>1.1000000000000001</v>
      </c>
      <c r="N98" s="134">
        <f t="shared" si="37"/>
        <v>2.2000000000000002</v>
      </c>
      <c r="O98" s="15" t="s">
        <v>44</v>
      </c>
      <c r="P98" s="15" t="s">
        <v>34</v>
      </c>
      <c r="Q98" s="10"/>
      <c r="R98" s="10"/>
    </row>
    <row r="99" spans="1:18">
      <c r="A99" s="140"/>
      <c r="B99" s="144"/>
      <c r="C99" s="144"/>
      <c r="D99" s="123"/>
      <c r="E99" s="127"/>
      <c r="F99" s="127"/>
      <c r="G99" s="123"/>
      <c r="H99" s="131"/>
      <c r="I99" s="134"/>
      <c r="J99" s="135"/>
      <c r="K99" s="135"/>
      <c r="L99" s="135"/>
      <c r="M99" s="134"/>
      <c r="N99" s="134"/>
      <c r="O99" s="15" t="s">
        <v>45</v>
      </c>
      <c r="P99" s="15"/>
      <c r="Q99" s="10"/>
      <c r="R99" s="10"/>
    </row>
    <row r="100" spans="1:18">
      <c r="A100" s="140"/>
      <c r="B100" s="144"/>
      <c r="C100" s="144"/>
      <c r="D100" s="123" t="s">
        <v>46</v>
      </c>
      <c r="E100" s="127">
        <v>2</v>
      </c>
      <c r="F100" s="127" t="s">
        <v>47</v>
      </c>
      <c r="G100" s="123" t="s">
        <v>48</v>
      </c>
      <c r="H100" s="131">
        <v>5.83</v>
      </c>
      <c r="I100" s="134">
        <v>3.2</v>
      </c>
      <c r="J100" s="137">
        <v>0.75</v>
      </c>
      <c r="K100" s="137">
        <v>0.51600000000000001</v>
      </c>
      <c r="L100" s="135">
        <f t="shared" ref="L100:L104" si="38">J100-K100</f>
        <v>0.23399999999999999</v>
      </c>
      <c r="M100" s="134">
        <v>5.1933999999999996</v>
      </c>
      <c r="N100" s="134">
        <f>E100*M100</f>
        <v>10.386799999999999</v>
      </c>
      <c r="O100" s="15" t="s">
        <v>49</v>
      </c>
      <c r="P100" s="15" t="s">
        <v>50</v>
      </c>
      <c r="Q100" s="10"/>
      <c r="R100" s="10"/>
    </row>
    <row r="101" spans="1:18">
      <c r="A101" s="140"/>
      <c r="B101" s="144"/>
      <c r="C101" s="144"/>
      <c r="D101" s="123"/>
      <c r="E101" s="127"/>
      <c r="F101" s="127"/>
      <c r="G101" s="123"/>
      <c r="H101" s="131"/>
      <c r="I101" s="134"/>
      <c r="J101" s="137"/>
      <c r="K101" s="137"/>
      <c r="L101" s="135"/>
      <c r="M101" s="134"/>
      <c r="N101" s="134"/>
      <c r="O101" s="15" t="s">
        <v>51</v>
      </c>
      <c r="P101" s="15" t="s">
        <v>52</v>
      </c>
      <c r="Q101" s="10"/>
      <c r="R101" s="10"/>
    </row>
    <row r="102" spans="1:18">
      <c r="A102" s="140"/>
      <c r="B102" s="144"/>
      <c r="C102" s="144"/>
      <c r="D102" s="123" t="s">
        <v>53</v>
      </c>
      <c r="E102" s="127">
        <v>1</v>
      </c>
      <c r="F102" s="127" t="s">
        <v>27</v>
      </c>
      <c r="G102" s="123" t="s">
        <v>54</v>
      </c>
      <c r="H102" s="131">
        <f>5.6/1.13</f>
        <v>4.9557522123893802</v>
      </c>
      <c r="I102" s="134">
        <v>3.2</v>
      </c>
      <c r="J102" s="137">
        <v>1.8009999999999999</v>
      </c>
      <c r="K102" s="137">
        <v>1.79</v>
      </c>
      <c r="L102" s="135">
        <f t="shared" si="38"/>
        <v>1.0999999999999899E-2</v>
      </c>
      <c r="M102" s="134">
        <f t="shared" ref="M102:M104" si="39">H102*J102-I102*L102</f>
        <v>8.890109734513274</v>
      </c>
      <c r="N102" s="134">
        <f t="shared" ref="N102:N104" si="40">E102*M102</f>
        <v>8.890109734513274</v>
      </c>
      <c r="O102" s="15" t="s">
        <v>55</v>
      </c>
      <c r="P102" s="15"/>
      <c r="Q102" s="10">
        <v>0.05</v>
      </c>
      <c r="R102" s="10"/>
    </row>
    <row r="103" spans="1:18">
      <c r="A103" s="140"/>
      <c r="B103" s="144"/>
      <c r="C103" s="144"/>
      <c r="D103" s="123"/>
      <c r="E103" s="127"/>
      <c r="F103" s="127"/>
      <c r="G103" s="123"/>
      <c r="H103" s="131"/>
      <c r="I103" s="134"/>
      <c r="J103" s="137"/>
      <c r="K103" s="137"/>
      <c r="L103" s="135"/>
      <c r="M103" s="134"/>
      <c r="N103" s="134"/>
      <c r="O103" s="15" t="s">
        <v>56</v>
      </c>
      <c r="P103" s="15"/>
      <c r="Q103" s="10">
        <v>0.2</v>
      </c>
      <c r="R103" s="10"/>
    </row>
    <row r="104" spans="1:18">
      <c r="A104" s="140"/>
      <c r="B104" s="144"/>
      <c r="C104" s="144"/>
      <c r="D104" s="123" t="s">
        <v>57</v>
      </c>
      <c r="E104" s="127">
        <v>2</v>
      </c>
      <c r="F104" s="127" t="s">
        <v>27</v>
      </c>
      <c r="G104" s="123" t="s">
        <v>58</v>
      </c>
      <c r="H104" s="131">
        <f>5.6/1.13</f>
        <v>4.9557522123893802</v>
      </c>
      <c r="I104" s="134">
        <v>3.2</v>
      </c>
      <c r="J104" s="137">
        <v>0.42499999999999999</v>
      </c>
      <c r="K104" s="137">
        <v>0.41299999999999998</v>
      </c>
      <c r="L104" s="135">
        <f t="shared" si="38"/>
        <v>1.2000000000000011E-2</v>
      </c>
      <c r="M104" s="134">
        <f t="shared" si="39"/>
        <v>2.0677946902654862</v>
      </c>
      <c r="N104" s="134">
        <f t="shared" si="40"/>
        <v>4.1355893805309725</v>
      </c>
      <c r="O104" s="15" t="s">
        <v>59</v>
      </c>
      <c r="P104" s="15"/>
      <c r="Q104" s="10">
        <v>0.1</v>
      </c>
      <c r="R104" s="10"/>
    </row>
    <row r="105" spans="1:18">
      <c r="A105" s="140"/>
      <c r="B105" s="144"/>
      <c r="C105" s="144"/>
      <c r="D105" s="123"/>
      <c r="E105" s="127"/>
      <c r="F105" s="127"/>
      <c r="G105" s="123"/>
      <c r="H105" s="131"/>
      <c r="I105" s="134"/>
      <c r="J105" s="137"/>
      <c r="K105" s="137"/>
      <c r="L105" s="135"/>
      <c r="M105" s="134"/>
      <c r="N105" s="134"/>
      <c r="O105" s="15" t="s">
        <v>60</v>
      </c>
      <c r="P105" s="15"/>
      <c r="Q105" s="10">
        <v>0.16</v>
      </c>
      <c r="R105" s="10"/>
    </row>
    <row r="106" spans="1:18">
      <c r="A106" s="140"/>
      <c r="B106" s="144"/>
      <c r="C106" s="144"/>
      <c r="D106" s="123" t="s">
        <v>61</v>
      </c>
      <c r="E106" s="127">
        <v>1</v>
      </c>
      <c r="F106" s="127" t="s">
        <v>62</v>
      </c>
      <c r="G106" s="123" t="s">
        <v>63</v>
      </c>
      <c r="H106" s="131">
        <v>5.18</v>
      </c>
      <c r="I106" s="134">
        <v>3.2</v>
      </c>
      <c r="J106" s="137">
        <v>0.75900000000000001</v>
      </c>
      <c r="K106" s="137">
        <v>0.42399999999999999</v>
      </c>
      <c r="L106" s="135">
        <f t="shared" ref="L106:L110" si="41">J106-K106</f>
        <v>0.33500000000000002</v>
      </c>
      <c r="M106" s="134">
        <f t="shared" ref="M106:M108" si="42">H106*J106-I106*L106</f>
        <v>2.8596199999999996</v>
      </c>
      <c r="N106" s="134">
        <f t="shared" ref="N106:N108" si="43">E106*M106</f>
        <v>2.8596199999999996</v>
      </c>
      <c r="O106" s="15" t="s">
        <v>64</v>
      </c>
      <c r="P106" s="15" t="s">
        <v>65</v>
      </c>
      <c r="Q106" s="10">
        <v>0.12</v>
      </c>
      <c r="R106" s="10"/>
    </row>
    <row r="107" spans="1:18">
      <c r="A107" s="140"/>
      <c r="B107" s="144"/>
      <c r="C107" s="144"/>
      <c r="D107" s="123"/>
      <c r="E107" s="127"/>
      <c r="F107" s="127"/>
      <c r="G107" s="123"/>
      <c r="H107" s="131"/>
      <c r="I107" s="134"/>
      <c r="J107" s="137"/>
      <c r="K107" s="137"/>
      <c r="L107" s="135"/>
      <c r="M107" s="134"/>
      <c r="N107" s="134"/>
      <c r="O107" s="15" t="s">
        <v>66</v>
      </c>
      <c r="P107" s="15" t="s">
        <v>52</v>
      </c>
      <c r="Q107" s="10">
        <v>0.16</v>
      </c>
      <c r="R107" s="10"/>
    </row>
    <row r="108" spans="1:18">
      <c r="A108" s="140"/>
      <c r="B108" s="144"/>
      <c r="C108" s="144"/>
      <c r="D108" s="123" t="s">
        <v>67</v>
      </c>
      <c r="E108" s="127">
        <v>3</v>
      </c>
      <c r="F108" s="127" t="s">
        <v>36</v>
      </c>
      <c r="G108" s="123" t="s">
        <v>68</v>
      </c>
      <c r="H108" s="131">
        <v>4.8673000000000002</v>
      </c>
      <c r="I108" s="134">
        <v>3.2</v>
      </c>
      <c r="J108" s="137">
        <v>6.9000000000000006E-2</v>
      </c>
      <c r="K108" s="137">
        <v>6.6000000000000003E-2</v>
      </c>
      <c r="L108" s="135">
        <f t="shared" si="41"/>
        <v>3.0000000000000027E-3</v>
      </c>
      <c r="M108" s="134">
        <f t="shared" si="42"/>
        <v>0.32624370000000003</v>
      </c>
      <c r="N108" s="134">
        <f t="shared" si="43"/>
        <v>0.97873110000000008</v>
      </c>
      <c r="O108" s="15" t="s">
        <v>69</v>
      </c>
      <c r="P108" s="15" t="s">
        <v>34</v>
      </c>
      <c r="Q108" s="10">
        <v>0.12</v>
      </c>
      <c r="R108" s="10"/>
    </row>
    <row r="109" spans="1:18">
      <c r="A109" s="140"/>
      <c r="B109" s="144"/>
      <c r="C109" s="144"/>
      <c r="D109" s="123"/>
      <c r="E109" s="127"/>
      <c r="F109" s="127"/>
      <c r="G109" s="123"/>
      <c r="H109" s="131"/>
      <c r="I109" s="134"/>
      <c r="J109" s="137"/>
      <c r="K109" s="137"/>
      <c r="L109" s="135"/>
      <c r="M109" s="134"/>
      <c r="N109" s="134"/>
      <c r="O109" s="15" t="s">
        <v>70</v>
      </c>
      <c r="P109" s="15" t="s">
        <v>71</v>
      </c>
      <c r="Q109" s="10">
        <v>0.15</v>
      </c>
      <c r="R109" s="10"/>
    </row>
    <row r="110" spans="1:18">
      <c r="A110" s="140"/>
      <c r="B110" s="144"/>
      <c r="C110" s="144"/>
      <c r="D110" s="123" t="s">
        <v>72</v>
      </c>
      <c r="E110" s="127">
        <v>1</v>
      </c>
      <c r="F110" s="127" t="s">
        <v>36</v>
      </c>
      <c r="G110" s="123" t="s">
        <v>73</v>
      </c>
      <c r="H110" s="131">
        <v>4.8673000000000002</v>
      </c>
      <c r="I110" s="134">
        <v>3.2</v>
      </c>
      <c r="J110" s="137">
        <v>0.1</v>
      </c>
      <c r="K110" s="137">
        <v>9.0999999999999998E-2</v>
      </c>
      <c r="L110" s="135">
        <f t="shared" si="41"/>
        <v>9.000000000000008E-3</v>
      </c>
      <c r="M110" s="134">
        <v>0.8</v>
      </c>
      <c r="N110" s="134">
        <f>E110*M110</f>
        <v>0.8</v>
      </c>
      <c r="O110" s="15" t="s">
        <v>38</v>
      </c>
      <c r="P110" s="15"/>
      <c r="Q110" s="10"/>
      <c r="R110" s="10"/>
    </row>
    <row r="111" spans="1:18">
      <c r="A111" s="140"/>
      <c r="B111" s="144"/>
      <c r="C111" s="144"/>
      <c r="D111" s="123"/>
      <c r="E111" s="127"/>
      <c r="F111" s="127"/>
      <c r="G111" s="123"/>
      <c r="H111" s="131"/>
      <c r="I111" s="134"/>
      <c r="J111" s="137"/>
      <c r="K111" s="137"/>
      <c r="L111" s="135"/>
      <c r="M111" s="134"/>
      <c r="N111" s="134"/>
      <c r="O111" s="15" t="s">
        <v>74</v>
      </c>
      <c r="P111" s="15"/>
      <c r="Q111" s="10"/>
      <c r="R111" s="10"/>
    </row>
    <row r="112" spans="1:18">
      <c r="A112" s="140"/>
      <c r="B112" s="144"/>
      <c r="C112" s="144"/>
      <c r="D112" s="123" t="s">
        <v>95</v>
      </c>
      <c r="E112" s="127">
        <v>1</v>
      </c>
      <c r="F112" s="127" t="s">
        <v>36</v>
      </c>
      <c r="G112" s="123" t="s">
        <v>96</v>
      </c>
      <c r="H112" s="131">
        <v>4.8673000000000002</v>
      </c>
      <c r="I112" s="134">
        <v>3.2</v>
      </c>
      <c r="J112" s="137">
        <v>0.14399999999999999</v>
      </c>
      <c r="K112" s="137">
        <v>0.14099999999999999</v>
      </c>
      <c r="L112" s="135">
        <f t="shared" ref="L112:L116" si="44">J112-K112</f>
        <v>3.0000000000000027E-3</v>
      </c>
      <c r="M112" s="134">
        <f t="shared" ref="M112:M116" si="45">H112*J112-I112*L112</f>
        <v>0.69129119999999988</v>
      </c>
      <c r="N112" s="134">
        <f t="shared" ref="N112:N116" si="46">E112*M112</f>
        <v>0.69129119999999988</v>
      </c>
      <c r="O112" s="15" t="s">
        <v>38</v>
      </c>
      <c r="P112" s="15"/>
      <c r="Q112" s="10">
        <v>0.03</v>
      </c>
      <c r="R112" s="10"/>
    </row>
    <row r="113" spans="1:18">
      <c r="A113" s="140"/>
      <c r="B113" s="144"/>
      <c r="C113" s="144"/>
      <c r="D113" s="123"/>
      <c r="E113" s="127"/>
      <c r="F113" s="127"/>
      <c r="G113" s="123"/>
      <c r="H113" s="131"/>
      <c r="I113" s="134"/>
      <c r="J113" s="137"/>
      <c r="K113" s="137"/>
      <c r="L113" s="135"/>
      <c r="M113" s="134"/>
      <c r="N113" s="134"/>
      <c r="O113" s="15" t="s">
        <v>56</v>
      </c>
      <c r="P113" s="15"/>
      <c r="Q113" s="10">
        <v>0.12</v>
      </c>
      <c r="R113" s="10"/>
    </row>
    <row r="114" spans="1:18">
      <c r="A114" s="140"/>
      <c r="B114" s="144"/>
      <c r="C114" s="144"/>
      <c r="D114" s="123" t="s">
        <v>81</v>
      </c>
      <c r="E114" s="127">
        <v>1</v>
      </c>
      <c r="F114" s="127" t="s">
        <v>36</v>
      </c>
      <c r="G114" s="123" t="s">
        <v>82</v>
      </c>
      <c r="H114" s="131">
        <v>4.8673000000000002</v>
      </c>
      <c r="I114" s="134">
        <v>3.2</v>
      </c>
      <c r="J114" s="137">
        <v>0.23300000000000001</v>
      </c>
      <c r="K114" s="137">
        <v>0.22800000000000001</v>
      </c>
      <c r="L114" s="135">
        <f t="shared" si="44"/>
        <v>5.0000000000000044E-3</v>
      </c>
      <c r="M114" s="134">
        <f t="shared" si="45"/>
        <v>1.1180809</v>
      </c>
      <c r="N114" s="134">
        <f t="shared" si="46"/>
        <v>1.1180809</v>
      </c>
      <c r="O114" s="15" t="s">
        <v>38</v>
      </c>
      <c r="P114" s="15"/>
      <c r="Q114" s="10">
        <v>0.03</v>
      </c>
      <c r="R114" s="10"/>
    </row>
    <row r="115" spans="1:18">
      <c r="A115" s="140"/>
      <c r="B115" s="144"/>
      <c r="C115" s="144"/>
      <c r="D115" s="123"/>
      <c r="E115" s="127"/>
      <c r="F115" s="127"/>
      <c r="G115" s="123"/>
      <c r="H115" s="131"/>
      <c r="I115" s="134"/>
      <c r="J115" s="137"/>
      <c r="K115" s="137"/>
      <c r="L115" s="135"/>
      <c r="M115" s="134"/>
      <c r="N115" s="134"/>
      <c r="O115" s="15" t="s">
        <v>74</v>
      </c>
      <c r="P115" s="15"/>
      <c r="Q115" s="10">
        <v>0.15</v>
      </c>
      <c r="R115" s="10"/>
    </row>
    <row r="116" spans="1:18">
      <c r="A116" s="140"/>
      <c r="B116" s="144"/>
      <c r="C116" s="144"/>
      <c r="D116" s="147" t="s">
        <v>99</v>
      </c>
      <c r="E116" s="157">
        <v>1</v>
      </c>
      <c r="F116" s="157" t="s">
        <v>36</v>
      </c>
      <c r="G116" s="147" t="s">
        <v>100</v>
      </c>
      <c r="H116" s="165">
        <f>5.5/1.13</f>
        <v>4.8672566371681416</v>
      </c>
      <c r="I116" s="165">
        <v>3.2</v>
      </c>
      <c r="J116" s="157">
        <v>0.214</v>
      </c>
      <c r="K116" s="157">
        <v>0.17899999999999999</v>
      </c>
      <c r="L116" s="157">
        <f t="shared" si="44"/>
        <v>3.5000000000000003E-2</v>
      </c>
      <c r="M116" s="157">
        <f t="shared" si="45"/>
        <v>0.92959292035398222</v>
      </c>
      <c r="N116" s="171">
        <f t="shared" si="46"/>
        <v>0.92959292035398222</v>
      </c>
      <c r="O116" s="15" t="s">
        <v>64</v>
      </c>
      <c r="P116" s="15" t="s">
        <v>52</v>
      </c>
      <c r="Q116" s="10">
        <v>0.08</v>
      </c>
      <c r="R116" s="10"/>
    </row>
    <row r="117" spans="1:18">
      <c r="A117" s="140"/>
      <c r="B117" s="144"/>
      <c r="C117" s="144"/>
      <c r="D117" s="148"/>
      <c r="E117" s="158"/>
      <c r="F117" s="158"/>
      <c r="G117" s="148"/>
      <c r="H117" s="166"/>
      <c r="I117" s="166"/>
      <c r="J117" s="158"/>
      <c r="K117" s="158"/>
      <c r="L117" s="158"/>
      <c r="M117" s="158"/>
      <c r="N117" s="172"/>
      <c r="O117" s="15" t="s">
        <v>33</v>
      </c>
      <c r="P117" s="15" t="s">
        <v>34</v>
      </c>
      <c r="Q117" s="10">
        <v>0.03</v>
      </c>
      <c r="R117" s="10"/>
    </row>
    <row r="118" spans="1:18">
      <c r="A118" s="140"/>
      <c r="B118" s="144"/>
      <c r="C118" s="144"/>
      <c r="D118" s="149"/>
      <c r="E118" s="159"/>
      <c r="F118" s="159"/>
      <c r="G118" s="149"/>
      <c r="H118" s="167"/>
      <c r="I118" s="167"/>
      <c r="J118" s="159"/>
      <c r="K118" s="159"/>
      <c r="L118" s="159"/>
      <c r="M118" s="159"/>
      <c r="N118" s="173"/>
      <c r="O118" s="15" t="s">
        <v>66</v>
      </c>
      <c r="P118" s="15" t="s">
        <v>52</v>
      </c>
      <c r="Q118" s="10">
        <v>0.16</v>
      </c>
      <c r="R118" s="10"/>
    </row>
    <row r="119" spans="1:18">
      <c r="A119" s="140"/>
      <c r="B119" s="144"/>
      <c r="C119" s="144"/>
      <c r="D119" s="6" t="s">
        <v>83</v>
      </c>
      <c r="E119" s="8">
        <v>3</v>
      </c>
      <c r="F119" s="8" t="s">
        <v>36</v>
      </c>
      <c r="G119" s="6" t="s">
        <v>84</v>
      </c>
      <c r="H119" s="10">
        <f>5.5/1.13</f>
        <v>4.8672566371681416</v>
      </c>
      <c r="I119" s="16">
        <v>3.2</v>
      </c>
      <c r="J119" s="18">
        <v>5.8999999999999997E-2</v>
      </c>
      <c r="K119" s="18">
        <v>5.7500000000000002E-2</v>
      </c>
      <c r="L119" s="19">
        <f t="shared" ref="L119:L121" si="47">J119-K119</f>
        <v>1.4999999999999944E-3</v>
      </c>
      <c r="M119" s="16">
        <f t="shared" ref="M119:M124" si="48">H119*J119-I119*L119</f>
        <v>0.2823681415929204</v>
      </c>
      <c r="N119" s="16">
        <f t="shared" ref="N119:N121" si="49">E119*M119</f>
        <v>0.84710442477876113</v>
      </c>
      <c r="O119" s="15" t="s">
        <v>38</v>
      </c>
      <c r="P119" s="15" t="s">
        <v>85</v>
      </c>
      <c r="Q119" s="10">
        <v>0.03</v>
      </c>
      <c r="R119" s="10"/>
    </row>
    <row r="120" spans="1:18">
      <c r="A120" s="140"/>
      <c r="B120" s="144"/>
      <c r="C120" s="144"/>
      <c r="D120" s="6" t="s">
        <v>86</v>
      </c>
      <c r="E120" s="8">
        <v>2</v>
      </c>
      <c r="F120" s="8" t="s">
        <v>36</v>
      </c>
      <c r="G120" s="6" t="s">
        <v>87</v>
      </c>
      <c r="H120" s="10">
        <v>4.8672566371681398</v>
      </c>
      <c r="I120" s="16">
        <v>3.2</v>
      </c>
      <c r="J120" s="19">
        <v>7.3999999999999996E-2</v>
      </c>
      <c r="K120" s="19">
        <v>7.0000000000000007E-2</v>
      </c>
      <c r="L120" s="19">
        <f t="shared" si="47"/>
        <v>3.9999999999999897E-3</v>
      </c>
      <c r="M120" s="16">
        <f t="shared" si="48"/>
        <v>0.34737699115044235</v>
      </c>
      <c r="N120" s="16">
        <f t="shared" si="49"/>
        <v>0.6947539823008847</v>
      </c>
      <c r="O120" s="15" t="s">
        <v>44</v>
      </c>
      <c r="P120" s="15" t="s">
        <v>34</v>
      </c>
      <c r="Q120" s="10">
        <v>0.06</v>
      </c>
      <c r="R120" s="10"/>
    </row>
    <row r="121" spans="1:18">
      <c r="A121" s="140"/>
      <c r="B121" s="144"/>
      <c r="C121" s="144"/>
      <c r="D121" s="6" t="s">
        <v>90</v>
      </c>
      <c r="E121" s="8">
        <v>1</v>
      </c>
      <c r="F121" s="8"/>
      <c r="G121" s="15"/>
      <c r="H121" s="10">
        <v>0.32</v>
      </c>
      <c r="I121" s="16"/>
      <c r="J121" s="19"/>
      <c r="K121" s="20"/>
      <c r="L121" s="19">
        <f t="shared" si="47"/>
        <v>0</v>
      </c>
      <c r="M121" s="16">
        <v>0.32</v>
      </c>
      <c r="N121" s="16">
        <f t="shared" si="49"/>
        <v>0.32</v>
      </c>
      <c r="O121" s="15" t="s">
        <v>89</v>
      </c>
      <c r="P121" s="15">
        <v>188</v>
      </c>
      <c r="Q121" s="10">
        <f>0.05*P121</f>
        <v>9.4</v>
      </c>
      <c r="R121" s="10"/>
    </row>
    <row r="122" spans="1:18">
      <c r="A122" s="140"/>
      <c r="B122" s="144"/>
      <c r="C122" s="144"/>
      <c r="D122" s="6"/>
      <c r="E122" s="8"/>
      <c r="F122" s="8"/>
      <c r="G122" s="15"/>
      <c r="H122" s="10"/>
      <c r="I122" s="16"/>
      <c r="J122" s="19"/>
      <c r="K122" s="20"/>
      <c r="L122" s="19"/>
      <c r="M122" s="16"/>
      <c r="N122" s="16"/>
      <c r="O122" s="21" t="s">
        <v>91</v>
      </c>
      <c r="P122" s="15">
        <f>0.569-0.0182</f>
        <v>0.55079999999999996</v>
      </c>
      <c r="Q122" s="10">
        <v>3</v>
      </c>
      <c r="R122" s="10"/>
    </row>
    <row r="123" spans="1:18">
      <c r="A123" s="141"/>
      <c r="B123" s="145"/>
      <c r="C123" s="145"/>
      <c r="D123" s="12" t="s">
        <v>92</v>
      </c>
      <c r="E123" s="12"/>
      <c r="F123" s="12"/>
      <c r="G123" s="12"/>
      <c r="H123" s="14"/>
      <c r="I123" s="22"/>
      <c r="J123" s="23"/>
      <c r="K123" s="24"/>
      <c r="L123" s="25"/>
      <c r="M123" s="22"/>
      <c r="N123" s="22">
        <f>SUM(N92:N122)</f>
        <v>37.322309394690272</v>
      </c>
      <c r="O123" s="12"/>
      <c r="P123" s="12"/>
      <c r="Q123" s="22">
        <f>SUM(Q92:Q122)</f>
        <v>14.54</v>
      </c>
      <c r="R123" s="14">
        <f>(N123+Q123)*1.12</f>
        <v>58.085786522053112</v>
      </c>
    </row>
    <row r="124" spans="1:18">
      <c r="A124" s="142">
        <v>5</v>
      </c>
      <c r="B124" s="146" t="s">
        <v>114</v>
      </c>
      <c r="C124" s="146" t="s">
        <v>108</v>
      </c>
      <c r="D124" s="154" t="s">
        <v>26</v>
      </c>
      <c r="E124" s="127">
        <v>1</v>
      </c>
      <c r="F124" s="127" t="s">
        <v>27</v>
      </c>
      <c r="G124" s="127" t="s">
        <v>111</v>
      </c>
      <c r="H124" s="131">
        <v>5.44</v>
      </c>
      <c r="I124" s="131">
        <v>3.2</v>
      </c>
      <c r="J124" s="137">
        <v>0.32200000000000001</v>
      </c>
      <c r="K124" s="137">
        <v>0.32</v>
      </c>
      <c r="L124" s="137">
        <f t="shared" ref="L124:L130" si="50">J124-K124</f>
        <v>2.0000000000000018E-3</v>
      </c>
      <c r="M124" s="131">
        <f t="shared" si="48"/>
        <v>1.7452800000000002</v>
      </c>
      <c r="N124" s="131">
        <f t="shared" ref="N124:N130" si="51">E124*M124</f>
        <v>1.7452800000000002</v>
      </c>
      <c r="O124" s="26" t="s">
        <v>29</v>
      </c>
      <c r="P124" s="26"/>
      <c r="Q124" s="29">
        <v>0.05</v>
      </c>
      <c r="R124" s="29"/>
    </row>
    <row r="125" spans="1:18">
      <c r="A125" s="140"/>
      <c r="B125" s="144"/>
      <c r="C125" s="144"/>
      <c r="D125" s="123"/>
      <c r="E125" s="127"/>
      <c r="F125" s="127"/>
      <c r="G125" s="127"/>
      <c r="H125" s="131"/>
      <c r="I125" s="131"/>
      <c r="J125" s="137"/>
      <c r="K125" s="137"/>
      <c r="L125" s="137"/>
      <c r="M125" s="131"/>
      <c r="N125" s="131"/>
      <c r="O125" s="15" t="s">
        <v>30</v>
      </c>
      <c r="P125" s="15"/>
      <c r="Q125" s="10">
        <v>0.1</v>
      </c>
      <c r="R125" s="10"/>
    </row>
    <row r="126" spans="1:18">
      <c r="A126" s="140"/>
      <c r="B126" s="144"/>
      <c r="C126" s="144"/>
      <c r="D126" s="123"/>
      <c r="E126" s="127"/>
      <c r="F126" s="127"/>
      <c r="G126" s="127"/>
      <c r="H126" s="131"/>
      <c r="I126" s="131"/>
      <c r="J126" s="137"/>
      <c r="K126" s="137"/>
      <c r="L126" s="137"/>
      <c r="M126" s="131"/>
      <c r="N126" s="131"/>
      <c r="O126" s="15" t="s">
        <v>31</v>
      </c>
      <c r="P126" s="15" t="s">
        <v>32</v>
      </c>
      <c r="Q126" s="10">
        <v>0.08</v>
      </c>
      <c r="R126" s="10"/>
    </row>
    <row r="127" spans="1:18">
      <c r="A127" s="140"/>
      <c r="B127" s="144"/>
      <c r="C127" s="144"/>
      <c r="D127" s="123"/>
      <c r="E127" s="127"/>
      <c r="F127" s="127"/>
      <c r="G127" s="127"/>
      <c r="H127" s="131"/>
      <c r="I127" s="131"/>
      <c r="J127" s="137"/>
      <c r="K127" s="137"/>
      <c r="L127" s="137"/>
      <c r="M127" s="131"/>
      <c r="N127" s="131"/>
      <c r="O127" s="15" t="s">
        <v>33</v>
      </c>
      <c r="P127" s="15" t="s">
        <v>34</v>
      </c>
      <c r="Q127" s="10">
        <v>0.04</v>
      </c>
      <c r="R127" s="10"/>
    </row>
    <row r="128" spans="1:18">
      <c r="A128" s="140"/>
      <c r="B128" s="144"/>
      <c r="C128" s="144"/>
      <c r="D128" s="6" t="s">
        <v>35</v>
      </c>
      <c r="E128" s="8">
        <v>1</v>
      </c>
      <c r="F128" s="8" t="s">
        <v>36</v>
      </c>
      <c r="G128" s="15" t="s">
        <v>37</v>
      </c>
      <c r="H128" s="10">
        <f>5.5/1.13</f>
        <v>4.8672566371681416</v>
      </c>
      <c r="I128" s="16">
        <v>3.2</v>
      </c>
      <c r="J128" s="19">
        <v>5.5E-2</v>
      </c>
      <c r="K128" s="20">
        <v>5.3999999999999999E-2</v>
      </c>
      <c r="L128" s="19">
        <f t="shared" si="50"/>
        <v>1.0000000000000009E-3</v>
      </c>
      <c r="M128" s="16">
        <f t="shared" ref="M128:M129" si="52">H128*J128-I128*L128</f>
        <v>0.26449911504424783</v>
      </c>
      <c r="N128" s="16">
        <f t="shared" si="51"/>
        <v>0.26449911504424783</v>
      </c>
      <c r="O128" s="15" t="s">
        <v>38</v>
      </c>
      <c r="P128" s="15" t="s">
        <v>34</v>
      </c>
      <c r="Q128" s="10">
        <v>0.04</v>
      </c>
      <c r="R128" s="10"/>
    </row>
    <row r="129" spans="1:18">
      <c r="A129" s="140"/>
      <c r="B129" s="144"/>
      <c r="C129" s="144"/>
      <c r="D129" s="6" t="s">
        <v>39</v>
      </c>
      <c r="E129" s="8">
        <v>2</v>
      </c>
      <c r="F129" s="8" t="s">
        <v>36</v>
      </c>
      <c r="G129" s="15" t="s">
        <v>40</v>
      </c>
      <c r="H129" s="10">
        <f>5.5/1.13</f>
        <v>4.8672566371681416</v>
      </c>
      <c r="I129" s="16">
        <v>3.2</v>
      </c>
      <c r="J129" s="19">
        <v>4.8000000000000001E-2</v>
      </c>
      <c r="K129" s="20">
        <v>4.7E-2</v>
      </c>
      <c r="L129" s="19">
        <f t="shared" si="50"/>
        <v>1.0000000000000009E-3</v>
      </c>
      <c r="M129" s="16">
        <f t="shared" si="52"/>
        <v>0.23042831858407078</v>
      </c>
      <c r="N129" s="16">
        <f t="shared" si="51"/>
        <v>0.46085663716814157</v>
      </c>
      <c r="O129" s="15" t="s">
        <v>41</v>
      </c>
      <c r="P129" s="15" t="s">
        <v>34</v>
      </c>
      <c r="Q129" s="10">
        <v>0.08</v>
      </c>
      <c r="R129" s="10"/>
    </row>
    <row r="130" spans="1:18">
      <c r="A130" s="140"/>
      <c r="B130" s="144"/>
      <c r="C130" s="144"/>
      <c r="D130" s="123" t="s">
        <v>46</v>
      </c>
      <c r="E130" s="127">
        <v>2</v>
      </c>
      <c r="F130" s="127" t="s">
        <v>47</v>
      </c>
      <c r="G130" s="123" t="s">
        <v>48</v>
      </c>
      <c r="H130" s="131">
        <v>5.83</v>
      </c>
      <c r="I130" s="134">
        <v>3.2</v>
      </c>
      <c r="J130" s="137">
        <v>0.75</v>
      </c>
      <c r="K130" s="137">
        <v>0.51600000000000001</v>
      </c>
      <c r="L130" s="135">
        <f t="shared" si="50"/>
        <v>0.23399999999999999</v>
      </c>
      <c r="M130" s="134">
        <v>5.1933999999999996</v>
      </c>
      <c r="N130" s="134">
        <f t="shared" si="51"/>
        <v>10.386799999999999</v>
      </c>
      <c r="O130" s="15" t="s">
        <v>49</v>
      </c>
      <c r="P130" s="15" t="s">
        <v>50</v>
      </c>
      <c r="Q130" s="10"/>
      <c r="R130" s="10"/>
    </row>
    <row r="131" spans="1:18">
      <c r="A131" s="140"/>
      <c r="B131" s="144"/>
      <c r="C131" s="144"/>
      <c r="D131" s="123"/>
      <c r="E131" s="127"/>
      <c r="F131" s="127"/>
      <c r="G131" s="123"/>
      <c r="H131" s="131"/>
      <c r="I131" s="134"/>
      <c r="J131" s="137"/>
      <c r="K131" s="137"/>
      <c r="L131" s="135"/>
      <c r="M131" s="134"/>
      <c r="N131" s="134"/>
      <c r="O131" s="15" t="s">
        <v>51</v>
      </c>
      <c r="P131" s="15" t="s">
        <v>52</v>
      </c>
      <c r="Q131" s="10"/>
      <c r="R131" s="10"/>
    </row>
    <row r="132" spans="1:18">
      <c r="A132" s="140"/>
      <c r="B132" s="144"/>
      <c r="C132" s="144"/>
      <c r="D132" s="123" t="s">
        <v>53</v>
      </c>
      <c r="E132" s="127">
        <v>1</v>
      </c>
      <c r="F132" s="127" t="s">
        <v>27</v>
      </c>
      <c r="G132" s="123" t="s">
        <v>54</v>
      </c>
      <c r="H132" s="131">
        <v>5.44</v>
      </c>
      <c r="I132" s="134">
        <v>3.2</v>
      </c>
      <c r="J132" s="137">
        <v>1.8009999999999999</v>
      </c>
      <c r="K132" s="137">
        <v>1.79</v>
      </c>
      <c r="L132" s="135">
        <f t="shared" ref="L132:L136" si="53">J132-K132</f>
        <v>1.0999999999999899E-2</v>
      </c>
      <c r="M132" s="134">
        <f t="shared" ref="M132:M136" si="54">H132*J132-I132*L132</f>
        <v>9.7622400000000003</v>
      </c>
      <c r="N132" s="134">
        <f t="shared" ref="N132:N136" si="55">E132*M132</f>
        <v>9.7622400000000003</v>
      </c>
      <c r="O132" s="15" t="s">
        <v>55</v>
      </c>
      <c r="P132" s="15"/>
      <c r="Q132" s="10">
        <v>0.05</v>
      </c>
      <c r="R132" s="10"/>
    </row>
    <row r="133" spans="1:18">
      <c r="A133" s="140"/>
      <c r="B133" s="144"/>
      <c r="C133" s="144"/>
      <c r="D133" s="123"/>
      <c r="E133" s="127"/>
      <c r="F133" s="127"/>
      <c r="G133" s="123"/>
      <c r="H133" s="131"/>
      <c r="I133" s="134"/>
      <c r="J133" s="137"/>
      <c r="K133" s="137"/>
      <c r="L133" s="135"/>
      <c r="M133" s="134"/>
      <c r="N133" s="134"/>
      <c r="O133" s="15" t="s">
        <v>56</v>
      </c>
      <c r="P133" s="15"/>
      <c r="Q133" s="10">
        <v>0.2</v>
      </c>
      <c r="R133" s="10"/>
    </row>
    <row r="134" spans="1:18">
      <c r="A134" s="140"/>
      <c r="B134" s="144"/>
      <c r="C134" s="144"/>
      <c r="D134" s="123" t="s">
        <v>57</v>
      </c>
      <c r="E134" s="127">
        <v>2</v>
      </c>
      <c r="F134" s="127" t="s">
        <v>27</v>
      </c>
      <c r="G134" s="123" t="s">
        <v>58</v>
      </c>
      <c r="H134" s="131">
        <v>5.44</v>
      </c>
      <c r="I134" s="134">
        <v>3.2</v>
      </c>
      <c r="J134" s="137">
        <v>0.42499999999999999</v>
      </c>
      <c r="K134" s="137">
        <v>0.41299999999999998</v>
      </c>
      <c r="L134" s="135">
        <f t="shared" si="53"/>
        <v>1.2000000000000011E-2</v>
      </c>
      <c r="M134" s="134">
        <f t="shared" si="54"/>
        <v>2.2736000000000001</v>
      </c>
      <c r="N134" s="134">
        <f t="shared" si="55"/>
        <v>4.5472000000000001</v>
      </c>
      <c r="O134" s="15" t="s">
        <v>59</v>
      </c>
      <c r="P134" s="15"/>
      <c r="Q134" s="10">
        <v>0.1</v>
      </c>
      <c r="R134" s="10"/>
    </row>
    <row r="135" spans="1:18">
      <c r="A135" s="140"/>
      <c r="B135" s="144"/>
      <c r="C135" s="144"/>
      <c r="D135" s="123"/>
      <c r="E135" s="127"/>
      <c r="F135" s="127"/>
      <c r="G135" s="123"/>
      <c r="H135" s="131"/>
      <c r="I135" s="134"/>
      <c r="J135" s="137"/>
      <c r="K135" s="137"/>
      <c r="L135" s="135"/>
      <c r="M135" s="134"/>
      <c r="N135" s="134"/>
      <c r="O135" s="15" t="s">
        <v>60</v>
      </c>
      <c r="P135" s="15"/>
      <c r="Q135" s="10">
        <v>0.16</v>
      </c>
      <c r="R135" s="10"/>
    </row>
    <row r="136" spans="1:18">
      <c r="A136" s="140"/>
      <c r="B136" s="144"/>
      <c r="C136" s="144"/>
      <c r="D136" s="123" t="s">
        <v>61</v>
      </c>
      <c r="E136" s="127">
        <v>1</v>
      </c>
      <c r="F136" s="127" t="s">
        <v>62</v>
      </c>
      <c r="G136" s="123" t="s">
        <v>63</v>
      </c>
      <c r="H136" s="131">
        <v>5.18</v>
      </c>
      <c r="I136" s="134">
        <v>3.2</v>
      </c>
      <c r="J136" s="137">
        <v>0.75900000000000001</v>
      </c>
      <c r="K136" s="137">
        <v>0.42399999999999999</v>
      </c>
      <c r="L136" s="135">
        <f t="shared" si="53"/>
        <v>0.33500000000000002</v>
      </c>
      <c r="M136" s="134">
        <f t="shared" si="54"/>
        <v>2.8596199999999996</v>
      </c>
      <c r="N136" s="134">
        <f t="shared" si="55"/>
        <v>2.8596199999999996</v>
      </c>
      <c r="O136" s="15" t="s">
        <v>64</v>
      </c>
      <c r="P136" s="15" t="s">
        <v>65</v>
      </c>
      <c r="Q136" s="10">
        <v>0.12</v>
      </c>
      <c r="R136" s="10"/>
    </row>
    <row r="137" spans="1:18">
      <c r="A137" s="140"/>
      <c r="B137" s="144"/>
      <c r="C137" s="144"/>
      <c r="D137" s="123"/>
      <c r="E137" s="127"/>
      <c r="F137" s="127"/>
      <c r="G137" s="123"/>
      <c r="H137" s="131"/>
      <c r="I137" s="134"/>
      <c r="J137" s="137"/>
      <c r="K137" s="137"/>
      <c r="L137" s="135"/>
      <c r="M137" s="134"/>
      <c r="N137" s="134"/>
      <c r="O137" s="15" t="s">
        <v>66</v>
      </c>
      <c r="P137" s="15" t="s">
        <v>52</v>
      </c>
      <c r="Q137" s="10">
        <v>0.16</v>
      </c>
      <c r="R137" s="10"/>
    </row>
    <row r="138" spans="1:18">
      <c r="A138" s="140"/>
      <c r="B138" s="144"/>
      <c r="C138" s="144"/>
      <c r="D138" s="123" t="s">
        <v>67</v>
      </c>
      <c r="E138" s="127">
        <v>3</v>
      </c>
      <c r="F138" s="127" t="s">
        <v>36</v>
      </c>
      <c r="G138" s="123" t="s">
        <v>68</v>
      </c>
      <c r="H138" s="131">
        <v>4.8673000000000002</v>
      </c>
      <c r="I138" s="134">
        <v>3.2</v>
      </c>
      <c r="J138" s="137">
        <v>6.9000000000000006E-2</v>
      </c>
      <c r="K138" s="137">
        <v>6.6000000000000003E-2</v>
      </c>
      <c r="L138" s="135">
        <f t="shared" ref="L138:L142" si="56">J138-K138</f>
        <v>3.0000000000000027E-3</v>
      </c>
      <c r="M138" s="134">
        <f t="shared" ref="M138:M142" si="57">H138*J138-I138*L138</f>
        <v>0.32624370000000003</v>
      </c>
      <c r="N138" s="134">
        <f t="shared" ref="N138:N142" si="58">E138*M138</f>
        <v>0.97873110000000008</v>
      </c>
      <c r="O138" s="15" t="s">
        <v>69</v>
      </c>
      <c r="P138" s="15" t="s">
        <v>34</v>
      </c>
      <c r="Q138" s="10">
        <v>0.12</v>
      </c>
      <c r="R138" s="10"/>
    </row>
    <row r="139" spans="1:18">
      <c r="A139" s="140"/>
      <c r="B139" s="144"/>
      <c r="C139" s="144"/>
      <c r="D139" s="123"/>
      <c r="E139" s="127"/>
      <c r="F139" s="127"/>
      <c r="G139" s="123"/>
      <c r="H139" s="131"/>
      <c r="I139" s="134"/>
      <c r="J139" s="137"/>
      <c r="K139" s="137"/>
      <c r="L139" s="135"/>
      <c r="M139" s="134"/>
      <c r="N139" s="134"/>
      <c r="O139" s="15" t="s">
        <v>70</v>
      </c>
      <c r="P139" s="15" t="s">
        <v>71</v>
      </c>
      <c r="Q139" s="10">
        <v>0.15</v>
      </c>
      <c r="R139" s="10"/>
    </row>
    <row r="140" spans="1:18">
      <c r="A140" s="140"/>
      <c r="B140" s="144"/>
      <c r="C140" s="144"/>
      <c r="D140" s="123" t="s">
        <v>72</v>
      </c>
      <c r="E140" s="127">
        <v>1</v>
      </c>
      <c r="F140" s="127" t="s">
        <v>36</v>
      </c>
      <c r="G140" s="123" t="s">
        <v>73</v>
      </c>
      <c r="H140" s="131">
        <v>4.8673000000000002</v>
      </c>
      <c r="I140" s="134">
        <v>3.2</v>
      </c>
      <c r="J140" s="137">
        <v>0.1</v>
      </c>
      <c r="K140" s="137">
        <v>9.0999999999999998E-2</v>
      </c>
      <c r="L140" s="135">
        <f t="shared" si="56"/>
        <v>9.000000000000008E-3</v>
      </c>
      <c r="M140" s="134">
        <v>0.8</v>
      </c>
      <c r="N140" s="134">
        <f>E140*M140</f>
        <v>0.8</v>
      </c>
      <c r="O140" s="15" t="s">
        <v>38</v>
      </c>
      <c r="P140" s="15"/>
      <c r="Q140" s="10"/>
      <c r="R140" s="10"/>
    </row>
    <row r="141" spans="1:18">
      <c r="A141" s="140"/>
      <c r="B141" s="144"/>
      <c r="C141" s="144"/>
      <c r="D141" s="123"/>
      <c r="E141" s="127"/>
      <c r="F141" s="127"/>
      <c r="G141" s="123"/>
      <c r="H141" s="131"/>
      <c r="I141" s="134"/>
      <c r="J141" s="137"/>
      <c r="K141" s="137"/>
      <c r="L141" s="135"/>
      <c r="M141" s="134"/>
      <c r="N141" s="134"/>
      <c r="O141" s="15" t="s">
        <v>74</v>
      </c>
      <c r="P141" s="15"/>
      <c r="Q141" s="10"/>
      <c r="R141" s="10"/>
    </row>
    <row r="142" spans="1:18">
      <c r="A142" s="140"/>
      <c r="B142" s="144"/>
      <c r="C142" s="144"/>
      <c r="D142" s="123" t="s">
        <v>95</v>
      </c>
      <c r="E142" s="127">
        <v>1</v>
      </c>
      <c r="F142" s="127" t="s">
        <v>36</v>
      </c>
      <c r="G142" s="123" t="s">
        <v>96</v>
      </c>
      <c r="H142" s="131">
        <v>4.8673000000000002</v>
      </c>
      <c r="I142" s="134">
        <v>3.2</v>
      </c>
      <c r="J142" s="137">
        <v>0.14399999999999999</v>
      </c>
      <c r="K142" s="137">
        <v>0.14099999999999999</v>
      </c>
      <c r="L142" s="135">
        <f t="shared" si="56"/>
        <v>3.0000000000000027E-3</v>
      </c>
      <c r="M142" s="134">
        <f t="shared" si="57"/>
        <v>0.69129119999999988</v>
      </c>
      <c r="N142" s="134">
        <f t="shared" si="58"/>
        <v>0.69129119999999988</v>
      </c>
      <c r="O142" s="15" t="s">
        <v>38</v>
      </c>
      <c r="P142" s="15"/>
      <c r="Q142" s="10">
        <v>0.03</v>
      </c>
      <c r="R142" s="10"/>
    </row>
    <row r="143" spans="1:18">
      <c r="A143" s="140"/>
      <c r="B143" s="144"/>
      <c r="C143" s="144"/>
      <c r="D143" s="123"/>
      <c r="E143" s="127"/>
      <c r="F143" s="127"/>
      <c r="G143" s="123"/>
      <c r="H143" s="131"/>
      <c r="I143" s="134"/>
      <c r="J143" s="137"/>
      <c r="K143" s="137"/>
      <c r="L143" s="135"/>
      <c r="M143" s="134"/>
      <c r="N143" s="134"/>
      <c r="O143" s="15" t="s">
        <v>56</v>
      </c>
      <c r="P143" s="15"/>
      <c r="Q143" s="10">
        <v>0.12</v>
      </c>
      <c r="R143" s="10"/>
    </row>
    <row r="144" spans="1:18">
      <c r="A144" s="140"/>
      <c r="B144" s="144"/>
      <c r="C144" s="144"/>
      <c r="D144" s="123" t="s">
        <v>81</v>
      </c>
      <c r="E144" s="127">
        <v>1</v>
      </c>
      <c r="F144" s="127" t="s">
        <v>36</v>
      </c>
      <c r="G144" s="123" t="s">
        <v>82</v>
      </c>
      <c r="H144" s="131">
        <v>4.8673000000000002</v>
      </c>
      <c r="I144" s="134">
        <v>3.2</v>
      </c>
      <c r="J144" s="137">
        <v>0.23300000000000001</v>
      </c>
      <c r="K144" s="137">
        <v>0.22800000000000001</v>
      </c>
      <c r="L144" s="135">
        <f t="shared" ref="L144:L150" si="59">J144-K144</f>
        <v>5.0000000000000044E-3</v>
      </c>
      <c r="M144" s="134">
        <f t="shared" ref="M144:M150" si="60">H144*J144-I144*L144</f>
        <v>1.1180809</v>
      </c>
      <c r="N144" s="134">
        <f t="shared" ref="N144:N150" si="61">E144*M144</f>
        <v>1.1180809</v>
      </c>
      <c r="O144" s="15" t="s">
        <v>38</v>
      </c>
      <c r="P144" s="15"/>
      <c r="Q144" s="10">
        <v>0.03</v>
      </c>
      <c r="R144" s="10"/>
    </row>
    <row r="145" spans="1:18">
      <c r="A145" s="140"/>
      <c r="B145" s="144"/>
      <c r="C145" s="144"/>
      <c r="D145" s="123"/>
      <c r="E145" s="127"/>
      <c r="F145" s="127"/>
      <c r="G145" s="123"/>
      <c r="H145" s="131"/>
      <c r="I145" s="134"/>
      <c r="J145" s="137"/>
      <c r="K145" s="137"/>
      <c r="L145" s="135"/>
      <c r="M145" s="134"/>
      <c r="N145" s="134"/>
      <c r="O145" s="15" t="s">
        <v>74</v>
      </c>
      <c r="P145" s="15"/>
      <c r="Q145" s="10">
        <v>0.15</v>
      </c>
      <c r="R145" s="10"/>
    </row>
    <row r="146" spans="1:18">
      <c r="A146" s="140"/>
      <c r="B146" s="144"/>
      <c r="C146" s="144"/>
      <c r="D146" s="155" t="s">
        <v>97</v>
      </c>
      <c r="E146" s="127">
        <v>2</v>
      </c>
      <c r="F146" s="127" t="s">
        <v>36</v>
      </c>
      <c r="G146" s="123" t="s">
        <v>98</v>
      </c>
      <c r="H146" s="134">
        <f>5.5/1.13</f>
        <v>4.8672566371681416</v>
      </c>
      <c r="I146" s="134">
        <v>3.2</v>
      </c>
      <c r="J146" s="135">
        <v>3.5000000000000003E-2</v>
      </c>
      <c r="K146" s="135">
        <v>3.2000000000000001E-2</v>
      </c>
      <c r="L146" s="135">
        <f t="shared" si="59"/>
        <v>3.0000000000000027E-3</v>
      </c>
      <c r="M146" s="134">
        <f t="shared" si="60"/>
        <v>0.16075398230088497</v>
      </c>
      <c r="N146" s="134">
        <f t="shared" si="61"/>
        <v>0.32150796460176995</v>
      </c>
      <c r="O146" s="15" t="s">
        <v>41</v>
      </c>
      <c r="P146" s="15"/>
      <c r="Q146" s="10">
        <v>0.06</v>
      </c>
      <c r="R146" s="10"/>
    </row>
    <row r="147" spans="1:18">
      <c r="A147" s="140"/>
      <c r="B147" s="144"/>
      <c r="C147" s="144"/>
      <c r="D147" s="155"/>
      <c r="E147" s="127"/>
      <c r="F147" s="127"/>
      <c r="G147" s="123"/>
      <c r="H147" s="134"/>
      <c r="I147" s="134"/>
      <c r="J147" s="135"/>
      <c r="K147" s="135"/>
      <c r="L147" s="135"/>
      <c r="M147" s="134"/>
      <c r="N147" s="134"/>
      <c r="O147" s="15" t="s">
        <v>45</v>
      </c>
      <c r="P147" s="15"/>
      <c r="Q147" s="10">
        <v>0.24</v>
      </c>
      <c r="R147" s="10"/>
    </row>
    <row r="148" spans="1:18">
      <c r="A148" s="140"/>
      <c r="B148" s="144"/>
      <c r="C148" s="144"/>
      <c r="D148" s="6" t="s">
        <v>90</v>
      </c>
      <c r="E148" s="8">
        <v>1</v>
      </c>
      <c r="F148" s="8"/>
      <c r="G148" s="15"/>
      <c r="H148" s="10">
        <v>0.32</v>
      </c>
      <c r="I148" s="16"/>
      <c r="J148" s="19"/>
      <c r="K148" s="20"/>
      <c r="L148" s="19">
        <f t="shared" si="59"/>
        <v>0</v>
      </c>
      <c r="M148" s="16">
        <v>0.32</v>
      </c>
      <c r="N148" s="16">
        <f t="shared" si="61"/>
        <v>0.32</v>
      </c>
      <c r="O148" s="15" t="s">
        <v>66</v>
      </c>
      <c r="P148" s="15" t="s">
        <v>52</v>
      </c>
      <c r="Q148" s="10">
        <v>0.16</v>
      </c>
      <c r="R148" s="10"/>
    </row>
    <row r="149" spans="1:18">
      <c r="A149" s="140"/>
      <c r="B149" s="144"/>
      <c r="C149" s="144"/>
      <c r="D149" s="6" t="s">
        <v>83</v>
      </c>
      <c r="E149" s="8">
        <v>1</v>
      </c>
      <c r="F149" s="8" t="s">
        <v>36</v>
      </c>
      <c r="G149" s="6" t="s">
        <v>84</v>
      </c>
      <c r="H149" s="10">
        <f>5.5/1.13</f>
        <v>4.8672566371681416</v>
      </c>
      <c r="I149" s="16">
        <v>3.2</v>
      </c>
      <c r="J149" s="18">
        <v>5.8999999999999997E-2</v>
      </c>
      <c r="K149" s="18">
        <v>5.7500000000000002E-2</v>
      </c>
      <c r="L149" s="19">
        <f t="shared" si="59"/>
        <v>1.4999999999999944E-3</v>
      </c>
      <c r="M149" s="16">
        <f t="shared" si="60"/>
        <v>0.2823681415929204</v>
      </c>
      <c r="N149" s="16">
        <f t="shared" si="61"/>
        <v>0.2823681415929204</v>
      </c>
      <c r="O149" s="15" t="s">
        <v>38</v>
      </c>
      <c r="P149" s="15" t="s">
        <v>85</v>
      </c>
      <c r="Q149" s="10">
        <v>0.03</v>
      </c>
      <c r="R149" s="10"/>
    </row>
    <row r="150" spans="1:18">
      <c r="A150" s="140"/>
      <c r="B150" s="144"/>
      <c r="C150" s="144"/>
      <c r="D150" s="6" t="s">
        <v>86</v>
      </c>
      <c r="E150" s="8">
        <v>2</v>
      </c>
      <c r="F150" s="8" t="s">
        <v>36</v>
      </c>
      <c r="G150" s="6" t="s">
        <v>87</v>
      </c>
      <c r="H150" s="10">
        <v>4.8672566371681398</v>
      </c>
      <c r="I150" s="16">
        <v>3.2</v>
      </c>
      <c r="J150" s="19">
        <v>7.3999999999999996E-2</v>
      </c>
      <c r="K150" s="19">
        <v>7.0000000000000007E-2</v>
      </c>
      <c r="L150" s="19">
        <f t="shared" si="59"/>
        <v>3.9999999999999897E-3</v>
      </c>
      <c r="M150" s="16">
        <f t="shared" si="60"/>
        <v>0.34737699115044235</v>
      </c>
      <c r="N150" s="16">
        <f t="shared" si="61"/>
        <v>0.6947539823008847</v>
      </c>
      <c r="O150" s="15" t="s">
        <v>44</v>
      </c>
      <c r="P150" s="15" t="s">
        <v>34</v>
      </c>
      <c r="Q150" s="10">
        <v>0.06</v>
      </c>
      <c r="R150" s="10"/>
    </row>
    <row r="151" spans="1:18">
      <c r="A151" s="140"/>
      <c r="B151" s="144"/>
      <c r="C151" s="144"/>
      <c r="D151" s="6"/>
      <c r="E151" s="8"/>
      <c r="F151" s="8"/>
      <c r="G151" s="15"/>
      <c r="H151" s="10"/>
      <c r="I151" s="16"/>
      <c r="J151" s="19"/>
      <c r="K151" s="20"/>
      <c r="L151" s="19"/>
      <c r="M151" s="16"/>
      <c r="N151" s="16"/>
      <c r="O151" s="15" t="s">
        <v>89</v>
      </c>
      <c r="P151" s="15">
        <v>158</v>
      </c>
      <c r="Q151" s="10">
        <f>0.05*P151</f>
        <v>7.9</v>
      </c>
      <c r="R151" s="10"/>
    </row>
    <row r="152" spans="1:18">
      <c r="A152" s="140"/>
      <c r="B152" s="144"/>
      <c r="C152" s="144"/>
      <c r="D152" s="6"/>
      <c r="E152" s="8"/>
      <c r="F152" s="8"/>
      <c r="G152" s="15"/>
      <c r="H152" s="10"/>
      <c r="I152" s="16"/>
      <c r="J152" s="19"/>
      <c r="K152" s="20"/>
      <c r="L152" s="19"/>
      <c r="M152" s="16"/>
      <c r="N152" s="16"/>
      <c r="O152" s="21" t="s">
        <v>91</v>
      </c>
      <c r="P152" s="15">
        <f>0.569-0.0182</f>
        <v>0.55079999999999996</v>
      </c>
      <c r="Q152" s="10">
        <v>3</v>
      </c>
      <c r="R152" s="10"/>
    </row>
    <row r="153" spans="1:18">
      <c r="A153" s="141"/>
      <c r="B153" s="145"/>
      <c r="C153" s="145"/>
      <c r="D153" s="12" t="s">
        <v>92</v>
      </c>
      <c r="E153" s="12"/>
      <c r="F153" s="12"/>
      <c r="G153" s="12"/>
      <c r="H153" s="14"/>
      <c r="I153" s="22"/>
      <c r="J153" s="23"/>
      <c r="K153" s="24"/>
      <c r="L153" s="25"/>
      <c r="M153" s="22"/>
      <c r="N153" s="22">
        <f>SUM(N124:N152)</f>
        <v>35.233229040707968</v>
      </c>
      <c r="O153" s="12"/>
      <c r="P153" s="12"/>
      <c r="Q153" s="22">
        <f>SUM(Q124:Q152)</f>
        <v>13.23</v>
      </c>
      <c r="R153" s="14">
        <f>(N153+Q153)*1.12</f>
        <v>54.278816525592937</v>
      </c>
    </row>
    <row r="154" spans="1:18">
      <c r="A154" s="142">
        <v>6</v>
      </c>
      <c r="B154" s="146" t="s">
        <v>109</v>
      </c>
      <c r="C154" s="146" t="s">
        <v>25</v>
      </c>
      <c r="D154" s="154" t="s">
        <v>26</v>
      </c>
      <c r="E154" s="127">
        <v>1</v>
      </c>
      <c r="F154" s="127" t="s">
        <v>27</v>
      </c>
      <c r="G154" s="127" t="s">
        <v>111</v>
      </c>
      <c r="H154" s="131">
        <v>5.44</v>
      </c>
      <c r="I154" s="131">
        <v>3.2</v>
      </c>
      <c r="J154" s="137">
        <v>0.32200000000000001</v>
      </c>
      <c r="K154" s="137">
        <v>0.32</v>
      </c>
      <c r="L154" s="137">
        <f t="shared" ref="L154:L160" si="62">J154-K154</f>
        <v>2.0000000000000018E-3</v>
      </c>
      <c r="M154" s="131">
        <f t="shared" ref="M154:M159" si="63">H154*J154-I154*L154</f>
        <v>1.7452800000000002</v>
      </c>
      <c r="N154" s="131">
        <f t="shared" ref="N154:N160" si="64">E154*M154</f>
        <v>1.7452800000000002</v>
      </c>
      <c r="O154" s="26" t="s">
        <v>29</v>
      </c>
      <c r="P154" s="26"/>
      <c r="Q154" s="29">
        <v>0.05</v>
      </c>
      <c r="R154" s="29"/>
    </row>
    <row r="155" spans="1:18">
      <c r="A155" s="140"/>
      <c r="B155" s="144"/>
      <c r="C155" s="144"/>
      <c r="D155" s="123"/>
      <c r="E155" s="127"/>
      <c r="F155" s="127"/>
      <c r="G155" s="127"/>
      <c r="H155" s="131"/>
      <c r="I155" s="131"/>
      <c r="J155" s="137"/>
      <c r="K155" s="137"/>
      <c r="L155" s="137"/>
      <c r="M155" s="131"/>
      <c r="N155" s="131"/>
      <c r="O155" s="15" t="s">
        <v>30</v>
      </c>
      <c r="P155" s="15"/>
      <c r="Q155" s="10">
        <v>0.1</v>
      </c>
      <c r="R155" s="10"/>
    </row>
    <row r="156" spans="1:18">
      <c r="A156" s="140"/>
      <c r="B156" s="144"/>
      <c r="C156" s="144"/>
      <c r="D156" s="123"/>
      <c r="E156" s="127"/>
      <c r="F156" s="127"/>
      <c r="G156" s="127"/>
      <c r="H156" s="131"/>
      <c r="I156" s="131"/>
      <c r="J156" s="137"/>
      <c r="K156" s="137"/>
      <c r="L156" s="137"/>
      <c r="M156" s="131"/>
      <c r="N156" s="131"/>
      <c r="O156" s="15" t="s">
        <v>31</v>
      </c>
      <c r="P156" s="15" t="s">
        <v>32</v>
      </c>
      <c r="Q156" s="10">
        <v>0.08</v>
      </c>
      <c r="R156" s="10"/>
    </row>
    <row r="157" spans="1:18">
      <c r="A157" s="140"/>
      <c r="B157" s="144"/>
      <c r="C157" s="144"/>
      <c r="D157" s="123"/>
      <c r="E157" s="127"/>
      <c r="F157" s="127"/>
      <c r="G157" s="127"/>
      <c r="H157" s="131"/>
      <c r="I157" s="131"/>
      <c r="J157" s="137"/>
      <c r="K157" s="137"/>
      <c r="L157" s="137"/>
      <c r="M157" s="131"/>
      <c r="N157" s="131"/>
      <c r="O157" s="15" t="s">
        <v>33</v>
      </c>
      <c r="P157" s="15" t="s">
        <v>34</v>
      </c>
      <c r="Q157" s="10">
        <v>0.04</v>
      </c>
      <c r="R157" s="10"/>
    </row>
    <row r="158" spans="1:18">
      <c r="A158" s="140"/>
      <c r="B158" s="144"/>
      <c r="C158" s="144"/>
      <c r="D158" s="6" t="s">
        <v>35</v>
      </c>
      <c r="E158" s="8">
        <v>1</v>
      </c>
      <c r="F158" s="8" t="s">
        <v>36</v>
      </c>
      <c r="G158" s="15" t="s">
        <v>37</v>
      </c>
      <c r="H158" s="10">
        <f>5.5/1.13</f>
        <v>4.8672566371681416</v>
      </c>
      <c r="I158" s="16">
        <v>3.2</v>
      </c>
      <c r="J158" s="19">
        <v>5.5E-2</v>
      </c>
      <c r="K158" s="20">
        <v>5.3999999999999999E-2</v>
      </c>
      <c r="L158" s="19">
        <f t="shared" si="62"/>
        <v>1.0000000000000009E-3</v>
      </c>
      <c r="M158" s="16">
        <f t="shared" si="63"/>
        <v>0.26449911504424783</v>
      </c>
      <c r="N158" s="16">
        <f t="shared" si="64"/>
        <v>0.26449911504424783</v>
      </c>
      <c r="O158" s="15" t="s">
        <v>38</v>
      </c>
      <c r="P158" s="15" t="s">
        <v>34</v>
      </c>
      <c r="Q158" s="10">
        <v>0.04</v>
      </c>
      <c r="R158" s="10"/>
    </row>
    <row r="159" spans="1:18">
      <c r="A159" s="140"/>
      <c r="B159" s="144"/>
      <c r="C159" s="144"/>
      <c r="D159" s="6" t="s">
        <v>39</v>
      </c>
      <c r="E159" s="8">
        <v>2</v>
      </c>
      <c r="F159" s="8" t="s">
        <v>36</v>
      </c>
      <c r="G159" s="15" t="s">
        <v>40</v>
      </c>
      <c r="H159" s="10">
        <f>5.5/1.13</f>
        <v>4.8672566371681416</v>
      </c>
      <c r="I159" s="16">
        <v>3.2</v>
      </c>
      <c r="J159" s="19">
        <v>4.8000000000000001E-2</v>
      </c>
      <c r="K159" s="20">
        <v>4.7E-2</v>
      </c>
      <c r="L159" s="19">
        <f t="shared" si="62"/>
        <v>1.0000000000000009E-3</v>
      </c>
      <c r="M159" s="16">
        <f t="shared" si="63"/>
        <v>0.23042831858407078</v>
      </c>
      <c r="N159" s="16">
        <f t="shared" si="64"/>
        <v>0.46085663716814157</v>
      </c>
      <c r="O159" s="15" t="s">
        <v>41</v>
      </c>
      <c r="P159" s="15" t="s">
        <v>34</v>
      </c>
      <c r="Q159" s="10">
        <v>0.08</v>
      </c>
      <c r="R159" s="10"/>
    </row>
    <row r="160" spans="1:18">
      <c r="A160" s="140"/>
      <c r="B160" s="144"/>
      <c r="C160" s="144"/>
      <c r="D160" s="123" t="s">
        <v>46</v>
      </c>
      <c r="E160" s="127">
        <v>2</v>
      </c>
      <c r="F160" s="127" t="s">
        <v>47</v>
      </c>
      <c r="G160" s="123" t="s">
        <v>48</v>
      </c>
      <c r="H160" s="131">
        <v>5.83</v>
      </c>
      <c r="I160" s="134">
        <v>3.2</v>
      </c>
      <c r="J160" s="137">
        <v>0.75</v>
      </c>
      <c r="K160" s="137">
        <v>0.51600000000000001</v>
      </c>
      <c r="L160" s="135">
        <f t="shared" si="62"/>
        <v>0.23399999999999999</v>
      </c>
      <c r="M160" s="134">
        <v>5.1933999999999996</v>
      </c>
      <c r="N160" s="134">
        <f t="shared" si="64"/>
        <v>10.386799999999999</v>
      </c>
      <c r="O160" s="15" t="s">
        <v>49</v>
      </c>
      <c r="P160" s="15" t="s">
        <v>50</v>
      </c>
      <c r="Q160" s="10"/>
      <c r="R160" s="10"/>
    </row>
    <row r="161" spans="1:18">
      <c r="A161" s="140"/>
      <c r="B161" s="144"/>
      <c r="C161" s="144"/>
      <c r="D161" s="123"/>
      <c r="E161" s="127"/>
      <c r="F161" s="127"/>
      <c r="G161" s="123"/>
      <c r="H161" s="131"/>
      <c r="I161" s="134"/>
      <c r="J161" s="137"/>
      <c r="K161" s="137"/>
      <c r="L161" s="135"/>
      <c r="M161" s="134"/>
      <c r="N161" s="134"/>
      <c r="O161" s="15" t="s">
        <v>51</v>
      </c>
      <c r="P161" s="15" t="s">
        <v>52</v>
      </c>
      <c r="Q161" s="10"/>
      <c r="R161" s="10"/>
    </row>
    <row r="162" spans="1:18">
      <c r="A162" s="140"/>
      <c r="B162" s="144"/>
      <c r="C162" s="144"/>
      <c r="D162" s="123" t="s">
        <v>53</v>
      </c>
      <c r="E162" s="127">
        <v>1</v>
      </c>
      <c r="F162" s="127" t="s">
        <v>27</v>
      </c>
      <c r="G162" s="123" t="s">
        <v>54</v>
      </c>
      <c r="H162" s="131">
        <v>5.44</v>
      </c>
      <c r="I162" s="134">
        <v>3.2</v>
      </c>
      <c r="J162" s="137">
        <v>1.8009999999999999</v>
      </c>
      <c r="K162" s="137">
        <v>1.79</v>
      </c>
      <c r="L162" s="135">
        <f t="shared" ref="L162:L166" si="65">J162-K162</f>
        <v>1.0999999999999899E-2</v>
      </c>
      <c r="M162" s="134">
        <f t="shared" ref="M162:M166" si="66">H162*J162-I162*L162</f>
        <v>9.7622400000000003</v>
      </c>
      <c r="N162" s="134">
        <f t="shared" ref="N162:N166" si="67">E162*M162</f>
        <v>9.7622400000000003</v>
      </c>
      <c r="O162" s="15" t="s">
        <v>55</v>
      </c>
      <c r="P162" s="15"/>
      <c r="Q162" s="10">
        <v>0.05</v>
      </c>
      <c r="R162" s="10"/>
    </row>
    <row r="163" spans="1:18">
      <c r="A163" s="140"/>
      <c r="B163" s="144"/>
      <c r="C163" s="144"/>
      <c r="D163" s="123"/>
      <c r="E163" s="127"/>
      <c r="F163" s="127"/>
      <c r="G163" s="123"/>
      <c r="H163" s="131"/>
      <c r="I163" s="134"/>
      <c r="J163" s="137"/>
      <c r="K163" s="137"/>
      <c r="L163" s="135"/>
      <c r="M163" s="134"/>
      <c r="N163" s="134"/>
      <c r="O163" s="15" t="s">
        <v>56</v>
      </c>
      <c r="P163" s="15"/>
      <c r="Q163" s="10">
        <v>0.2</v>
      </c>
      <c r="R163" s="10"/>
    </row>
    <row r="164" spans="1:18">
      <c r="A164" s="140"/>
      <c r="B164" s="144"/>
      <c r="C164" s="144"/>
      <c r="D164" s="123" t="s">
        <v>57</v>
      </c>
      <c r="E164" s="127">
        <v>2</v>
      </c>
      <c r="F164" s="127" t="s">
        <v>27</v>
      </c>
      <c r="G164" s="123" t="s">
        <v>58</v>
      </c>
      <c r="H164" s="131">
        <v>5.44</v>
      </c>
      <c r="I164" s="134">
        <v>3.2</v>
      </c>
      <c r="J164" s="137">
        <v>0.42499999999999999</v>
      </c>
      <c r="K164" s="137">
        <v>0.41299999999999998</v>
      </c>
      <c r="L164" s="135">
        <f t="shared" si="65"/>
        <v>1.2000000000000011E-2</v>
      </c>
      <c r="M164" s="134">
        <f t="shared" si="66"/>
        <v>2.2736000000000001</v>
      </c>
      <c r="N164" s="134">
        <f t="shared" si="67"/>
        <v>4.5472000000000001</v>
      </c>
      <c r="O164" s="15" t="s">
        <v>59</v>
      </c>
      <c r="P164" s="15"/>
      <c r="Q164" s="10">
        <v>0.1</v>
      </c>
      <c r="R164" s="10"/>
    </row>
    <row r="165" spans="1:18">
      <c r="A165" s="140"/>
      <c r="B165" s="144"/>
      <c r="C165" s="144"/>
      <c r="D165" s="123"/>
      <c r="E165" s="127"/>
      <c r="F165" s="127"/>
      <c r="G165" s="123"/>
      <c r="H165" s="131"/>
      <c r="I165" s="134"/>
      <c r="J165" s="137"/>
      <c r="K165" s="137"/>
      <c r="L165" s="135"/>
      <c r="M165" s="134"/>
      <c r="N165" s="134"/>
      <c r="O165" s="15" t="s">
        <v>60</v>
      </c>
      <c r="P165" s="15"/>
      <c r="Q165" s="10">
        <v>0.16</v>
      </c>
      <c r="R165" s="10"/>
    </row>
    <row r="166" spans="1:18">
      <c r="A166" s="140"/>
      <c r="B166" s="144"/>
      <c r="C166" s="144"/>
      <c r="D166" s="123" t="s">
        <v>61</v>
      </c>
      <c r="E166" s="127">
        <v>1</v>
      </c>
      <c r="F166" s="127" t="s">
        <v>62</v>
      </c>
      <c r="G166" s="123" t="s">
        <v>63</v>
      </c>
      <c r="H166" s="131">
        <v>5.18</v>
      </c>
      <c r="I166" s="134">
        <v>3.2</v>
      </c>
      <c r="J166" s="137">
        <v>0.75900000000000001</v>
      </c>
      <c r="K166" s="137">
        <v>0.42399999999999999</v>
      </c>
      <c r="L166" s="135">
        <f t="shared" si="65"/>
        <v>0.33500000000000002</v>
      </c>
      <c r="M166" s="134">
        <f t="shared" si="66"/>
        <v>2.8596199999999996</v>
      </c>
      <c r="N166" s="134">
        <f t="shared" si="67"/>
        <v>2.8596199999999996</v>
      </c>
      <c r="O166" s="15" t="s">
        <v>64</v>
      </c>
      <c r="P166" s="15" t="s">
        <v>65</v>
      </c>
      <c r="Q166" s="10">
        <v>0.12</v>
      </c>
      <c r="R166" s="10"/>
    </row>
    <row r="167" spans="1:18">
      <c r="A167" s="140"/>
      <c r="B167" s="144"/>
      <c r="C167" s="144"/>
      <c r="D167" s="123"/>
      <c r="E167" s="127"/>
      <c r="F167" s="127"/>
      <c r="G167" s="123"/>
      <c r="H167" s="131"/>
      <c r="I167" s="134"/>
      <c r="J167" s="137"/>
      <c r="K167" s="137"/>
      <c r="L167" s="135"/>
      <c r="M167" s="134"/>
      <c r="N167" s="134"/>
      <c r="O167" s="15" t="s">
        <v>66</v>
      </c>
      <c r="P167" s="15" t="s">
        <v>52</v>
      </c>
      <c r="Q167" s="10">
        <v>0.16</v>
      </c>
      <c r="R167" s="10"/>
    </row>
    <row r="168" spans="1:18">
      <c r="A168" s="140"/>
      <c r="B168" s="144"/>
      <c r="C168" s="144"/>
      <c r="D168" s="123" t="s">
        <v>67</v>
      </c>
      <c r="E168" s="127">
        <v>3</v>
      </c>
      <c r="F168" s="127" t="s">
        <v>36</v>
      </c>
      <c r="G168" s="123" t="s">
        <v>68</v>
      </c>
      <c r="H168" s="131">
        <v>4.8673000000000002</v>
      </c>
      <c r="I168" s="134">
        <v>3.2</v>
      </c>
      <c r="J168" s="137">
        <v>6.9000000000000006E-2</v>
      </c>
      <c r="K168" s="137">
        <v>6.6000000000000003E-2</v>
      </c>
      <c r="L168" s="135">
        <f t="shared" ref="L168:L172" si="68">J168-K168</f>
        <v>3.0000000000000027E-3</v>
      </c>
      <c r="M168" s="134">
        <f t="shared" ref="M168:M172" si="69">H168*J168-I168*L168</f>
        <v>0.32624370000000003</v>
      </c>
      <c r="N168" s="134">
        <f t="shared" ref="N168:N172" si="70">E168*M168</f>
        <v>0.97873110000000008</v>
      </c>
      <c r="O168" s="15" t="s">
        <v>69</v>
      </c>
      <c r="P168" s="15" t="s">
        <v>34</v>
      </c>
      <c r="Q168" s="10">
        <v>0.12</v>
      </c>
      <c r="R168" s="10"/>
    </row>
    <row r="169" spans="1:18">
      <c r="A169" s="140"/>
      <c r="B169" s="144"/>
      <c r="C169" s="144"/>
      <c r="D169" s="123"/>
      <c r="E169" s="127"/>
      <c r="F169" s="127"/>
      <c r="G169" s="123"/>
      <c r="H169" s="131"/>
      <c r="I169" s="134"/>
      <c r="J169" s="137"/>
      <c r="K169" s="137"/>
      <c r="L169" s="135"/>
      <c r="M169" s="134"/>
      <c r="N169" s="134"/>
      <c r="O169" s="15" t="s">
        <v>70</v>
      </c>
      <c r="P169" s="15" t="s">
        <v>71</v>
      </c>
      <c r="Q169" s="10">
        <v>0.15</v>
      </c>
      <c r="R169" s="10"/>
    </row>
    <row r="170" spans="1:18">
      <c r="A170" s="140"/>
      <c r="B170" s="144"/>
      <c r="C170" s="144"/>
      <c r="D170" s="123" t="s">
        <v>72</v>
      </c>
      <c r="E170" s="127">
        <v>1</v>
      </c>
      <c r="F170" s="127" t="s">
        <v>36</v>
      </c>
      <c r="G170" s="123" t="s">
        <v>73</v>
      </c>
      <c r="H170" s="131">
        <v>4.8673000000000002</v>
      </c>
      <c r="I170" s="134">
        <v>3.2</v>
      </c>
      <c r="J170" s="137">
        <v>0.1</v>
      </c>
      <c r="K170" s="137">
        <v>9.0999999999999998E-2</v>
      </c>
      <c r="L170" s="135">
        <f t="shared" si="68"/>
        <v>9.000000000000008E-3</v>
      </c>
      <c r="M170" s="134">
        <v>0.8</v>
      </c>
      <c r="N170" s="134">
        <f t="shared" si="70"/>
        <v>0.8</v>
      </c>
      <c r="O170" s="15" t="s">
        <v>38</v>
      </c>
      <c r="P170" s="15"/>
      <c r="Q170" s="10"/>
      <c r="R170" s="10"/>
    </row>
    <row r="171" spans="1:18">
      <c r="A171" s="140"/>
      <c r="B171" s="144"/>
      <c r="C171" s="144"/>
      <c r="D171" s="123"/>
      <c r="E171" s="127"/>
      <c r="F171" s="127"/>
      <c r="G171" s="123"/>
      <c r="H171" s="131"/>
      <c r="I171" s="134"/>
      <c r="J171" s="137"/>
      <c r="K171" s="137"/>
      <c r="L171" s="135"/>
      <c r="M171" s="134"/>
      <c r="N171" s="134"/>
      <c r="O171" s="15" t="s">
        <v>74</v>
      </c>
      <c r="P171" s="15"/>
      <c r="Q171" s="10"/>
      <c r="R171" s="10"/>
    </row>
    <row r="172" spans="1:18">
      <c r="A172" s="140"/>
      <c r="B172" s="144"/>
      <c r="C172" s="144"/>
      <c r="D172" s="123" t="s">
        <v>95</v>
      </c>
      <c r="E172" s="127">
        <v>1</v>
      </c>
      <c r="F172" s="127" t="s">
        <v>36</v>
      </c>
      <c r="G172" s="123" t="s">
        <v>96</v>
      </c>
      <c r="H172" s="131">
        <v>4.8673000000000002</v>
      </c>
      <c r="I172" s="134">
        <v>3.2</v>
      </c>
      <c r="J172" s="137">
        <v>0.14399999999999999</v>
      </c>
      <c r="K172" s="137">
        <v>0.14099999999999999</v>
      </c>
      <c r="L172" s="135">
        <f t="shared" si="68"/>
        <v>3.0000000000000027E-3</v>
      </c>
      <c r="M172" s="134">
        <f t="shared" si="69"/>
        <v>0.69129119999999988</v>
      </c>
      <c r="N172" s="134">
        <f t="shared" si="70"/>
        <v>0.69129119999999988</v>
      </c>
      <c r="O172" s="15" t="s">
        <v>38</v>
      </c>
      <c r="P172" s="15"/>
      <c r="Q172" s="10">
        <v>0.03</v>
      </c>
      <c r="R172" s="10"/>
    </row>
    <row r="173" spans="1:18">
      <c r="A173" s="140"/>
      <c r="B173" s="144"/>
      <c r="C173" s="144"/>
      <c r="D173" s="123"/>
      <c r="E173" s="127"/>
      <c r="F173" s="127"/>
      <c r="G173" s="123"/>
      <c r="H173" s="131"/>
      <c r="I173" s="134"/>
      <c r="J173" s="137"/>
      <c r="K173" s="137"/>
      <c r="L173" s="135"/>
      <c r="M173" s="134"/>
      <c r="N173" s="134"/>
      <c r="O173" s="15" t="s">
        <v>56</v>
      </c>
      <c r="P173" s="15"/>
      <c r="Q173" s="10">
        <v>0.12</v>
      </c>
      <c r="R173" s="10"/>
    </row>
    <row r="174" spans="1:18">
      <c r="A174" s="140"/>
      <c r="B174" s="144"/>
      <c r="C174" s="144"/>
      <c r="D174" s="123" t="s">
        <v>81</v>
      </c>
      <c r="E174" s="127">
        <v>1</v>
      </c>
      <c r="F174" s="127" t="s">
        <v>36</v>
      </c>
      <c r="G174" s="123" t="s">
        <v>82</v>
      </c>
      <c r="H174" s="131">
        <v>4.8673000000000002</v>
      </c>
      <c r="I174" s="134">
        <v>3.2</v>
      </c>
      <c r="J174" s="137">
        <v>0.23300000000000001</v>
      </c>
      <c r="K174" s="137">
        <v>0.22800000000000001</v>
      </c>
      <c r="L174" s="135">
        <f t="shared" ref="L174:L178" si="71">J174-K174</f>
        <v>5.0000000000000044E-3</v>
      </c>
      <c r="M174" s="134">
        <f t="shared" ref="M174:M178" si="72">H174*J174-I174*L174</f>
        <v>1.1180809</v>
      </c>
      <c r="N174" s="134">
        <f t="shared" ref="N174:N178" si="73">E174*M174</f>
        <v>1.1180809</v>
      </c>
      <c r="O174" s="15" t="s">
        <v>38</v>
      </c>
      <c r="P174" s="15"/>
      <c r="Q174" s="10">
        <v>0.03</v>
      </c>
      <c r="R174" s="10"/>
    </row>
    <row r="175" spans="1:18">
      <c r="A175" s="140"/>
      <c r="B175" s="144"/>
      <c r="C175" s="144"/>
      <c r="D175" s="123"/>
      <c r="E175" s="127"/>
      <c r="F175" s="127"/>
      <c r="G175" s="123"/>
      <c r="H175" s="131"/>
      <c r="I175" s="134"/>
      <c r="J175" s="137"/>
      <c r="K175" s="137"/>
      <c r="L175" s="135"/>
      <c r="M175" s="134"/>
      <c r="N175" s="134"/>
      <c r="O175" s="15" t="s">
        <v>74</v>
      </c>
      <c r="P175" s="15"/>
      <c r="Q175" s="10">
        <v>0.15</v>
      </c>
      <c r="R175" s="10"/>
    </row>
    <row r="176" spans="1:18">
      <c r="A176" s="140"/>
      <c r="B176" s="144"/>
      <c r="C176" s="144"/>
      <c r="D176" s="155" t="s">
        <v>97</v>
      </c>
      <c r="E176" s="127">
        <v>2</v>
      </c>
      <c r="F176" s="127" t="s">
        <v>36</v>
      </c>
      <c r="G176" s="123" t="s">
        <v>98</v>
      </c>
      <c r="H176" s="134">
        <f t="shared" ref="H176:H180" si="74">5.5/1.13</f>
        <v>4.8672566371681416</v>
      </c>
      <c r="I176" s="134">
        <v>3.2</v>
      </c>
      <c r="J176" s="135">
        <v>3.5000000000000003E-2</v>
      </c>
      <c r="K176" s="135">
        <v>3.2000000000000001E-2</v>
      </c>
      <c r="L176" s="135">
        <f t="shared" si="71"/>
        <v>3.0000000000000027E-3</v>
      </c>
      <c r="M176" s="134">
        <f t="shared" si="72"/>
        <v>0.16075398230088497</v>
      </c>
      <c r="N176" s="134">
        <f t="shared" si="73"/>
        <v>0.32150796460176995</v>
      </c>
      <c r="O176" s="15" t="s">
        <v>41</v>
      </c>
      <c r="P176" s="15"/>
      <c r="Q176" s="10">
        <v>0.06</v>
      </c>
      <c r="R176" s="10"/>
    </row>
    <row r="177" spans="1:18">
      <c r="A177" s="140"/>
      <c r="B177" s="144"/>
      <c r="C177" s="144"/>
      <c r="D177" s="155"/>
      <c r="E177" s="127"/>
      <c r="F177" s="127"/>
      <c r="G177" s="123"/>
      <c r="H177" s="134"/>
      <c r="I177" s="134"/>
      <c r="J177" s="135"/>
      <c r="K177" s="135"/>
      <c r="L177" s="135"/>
      <c r="M177" s="134"/>
      <c r="N177" s="134"/>
      <c r="O177" s="15" t="s">
        <v>45</v>
      </c>
      <c r="P177" s="15"/>
      <c r="Q177" s="10">
        <v>0.24</v>
      </c>
      <c r="R177" s="10"/>
    </row>
    <row r="178" spans="1:18">
      <c r="A178" s="140"/>
      <c r="B178" s="144"/>
      <c r="C178" s="144"/>
      <c r="D178" s="123" t="s">
        <v>99</v>
      </c>
      <c r="E178" s="127">
        <v>2</v>
      </c>
      <c r="F178" s="127" t="s">
        <v>36</v>
      </c>
      <c r="G178" s="123" t="s">
        <v>100</v>
      </c>
      <c r="H178" s="134">
        <f t="shared" si="74"/>
        <v>4.8672566371681416</v>
      </c>
      <c r="I178" s="134">
        <v>3.2</v>
      </c>
      <c r="J178" s="135">
        <v>0.214</v>
      </c>
      <c r="K178" s="135">
        <v>0.17899999999999999</v>
      </c>
      <c r="L178" s="135">
        <f t="shared" si="71"/>
        <v>3.5000000000000003E-2</v>
      </c>
      <c r="M178" s="134">
        <f t="shared" si="72"/>
        <v>0.92959292035398222</v>
      </c>
      <c r="N178" s="134">
        <f t="shared" si="73"/>
        <v>1.8591858407079644</v>
      </c>
      <c r="O178" s="15" t="s">
        <v>49</v>
      </c>
      <c r="P178" s="15" t="s">
        <v>52</v>
      </c>
      <c r="Q178" s="10">
        <v>0.16</v>
      </c>
      <c r="R178" s="10"/>
    </row>
    <row r="179" spans="1:18">
      <c r="A179" s="140"/>
      <c r="B179" s="144"/>
      <c r="C179" s="144"/>
      <c r="D179" s="123"/>
      <c r="E179" s="127"/>
      <c r="F179" s="127"/>
      <c r="G179" s="123"/>
      <c r="H179" s="134"/>
      <c r="I179" s="134"/>
      <c r="J179" s="135"/>
      <c r="K179" s="135"/>
      <c r="L179" s="135"/>
      <c r="M179" s="134"/>
      <c r="N179" s="134"/>
      <c r="O179" s="15" t="s">
        <v>101</v>
      </c>
      <c r="P179" s="15" t="s">
        <v>34</v>
      </c>
      <c r="Q179" s="10">
        <v>0.06</v>
      </c>
      <c r="R179" s="10"/>
    </row>
    <row r="180" spans="1:18">
      <c r="A180" s="140"/>
      <c r="B180" s="144"/>
      <c r="C180" s="144"/>
      <c r="D180" s="6" t="s">
        <v>83</v>
      </c>
      <c r="E180" s="8">
        <v>1</v>
      </c>
      <c r="F180" s="8" t="s">
        <v>36</v>
      </c>
      <c r="G180" s="6" t="s">
        <v>84</v>
      </c>
      <c r="H180" s="10">
        <f t="shared" si="74"/>
        <v>4.8672566371681416</v>
      </c>
      <c r="I180" s="16">
        <v>3.2</v>
      </c>
      <c r="J180" s="18">
        <v>5.8999999999999997E-2</v>
      </c>
      <c r="K180" s="18">
        <v>5.7500000000000002E-2</v>
      </c>
      <c r="L180" s="19">
        <f t="shared" ref="L180:L182" si="75">J180-K180</f>
        <v>1.4999999999999944E-3</v>
      </c>
      <c r="M180" s="16">
        <f>H180*J180-I180*L180</f>
        <v>0.2823681415929204</v>
      </c>
      <c r="N180" s="16">
        <f t="shared" ref="N180:N182" si="76">E180*M180</f>
        <v>0.2823681415929204</v>
      </c>
      <c r="O180" s="15" t="s">
        <v>66</v>
      </c>
      <c r="P180" s="15" t="s">
        <v>52</v>
      </c>
      <c r="Q180" s="10">
        <v>0.16</v>
      </c>
      <c r="R180" s="10"/>
    </row>
    <row r="181" spans="1:18">
      <c r="A181" s="140"/>
      <c r="B181" s="144"/>
      <c r="C181" s="144"/>
      <c r="D181" s="6" t="s">
        <v>86</v>
      </c>
      <c r="E181" s="8">
        <v>2</v>
      </c>
      <c r="F181" s="8" t="s">
        <v>36</v>
      </c>
      <c r="G181" s="6" t="s">
        <v>87</v>
      </c>
      <c r="H181" s="10">
        <v>4.8672566371681398</v>
      </c>
      <c r="I181" s="16">
        <v>3.2</v>
      </c>
      <c r="J181" s="19">
        <v>7.3999999999999996E-2</v>
      </c>
      <c r="K181" s="19">
        <v>7.0000000000000007E-2</v>
      </c>
      <c r="L181" s="19">
        <f t="shared" si="75"/>
        <v>3.9999999999999897E-3</v>
      </c>
      <c r="M181" s="16">
        <f>H181*J181-I181*L181</f>
        <v>0.34737699115044235</v>
      </c>
      <c r="N181" s="16">
        <f t="shared" si="76"/>
        <v>0.6947539823008847</v>
      </c>
      <c r="O181" s="15" t="s">
        <v>38</v>
      </c>
      <c r="P181" s="15" t="s">
        <v>85</v>
      </c>
      <c r="Q181" s="10">
        <v>0.03</v>
      </c>
      <c r="R181" s="10"/>
    </row>
    <row r="182" spans="1:18">
      <c r="A182" s="140"/>
      <c r="B182" s="144"/>
      <c r="C182" s="144"/>
      <c r="D182" s="6" t="s">
        <v>90</v>
      </c>
      <c r="E182" s="8">
        <v>1</v>
      </c>
      <c r="F182" s="8"/>
      <c r="G182" s="15"/>
      <c r="H182" s="10">
        <v>0.32</v>
      </c>
      <c r="I182" s="16"/>
      <c r="J182" s="19"/>
      <c r="K182" s="20"/>
      <c r="L182" s="19">
        <f t="shared" si="75"/>
        <v>0</v>
      </c>
      <c r="M182" s="16">
        <v>0.32</v>
      </c>
      <c r="N182" s="16">
        <f t="shared" si="76"/>
        <v>0.32</v>
      </c>
      <c r="O182" s="15" t="s">
        <v>44</v>
      </c>
      <c r="P182" s="15" t="s">
        <v>34</v>
      </c>
      <c r="Q182" s="10">
        <v>0.06</v>
      </c>
      <c r="R182" s="10"/>
    </row>
    <row r="183" spans="1:18">
      <c r="A183" s="140"/>
      <c r="B183" s="144"/>
      <c r="C183" s="144"/>
      <c r="D183" s="6"/>
      <c r="E183" s="8"/>
      <c r="F183" s="8"/>
      <c r="G183" s="15"/>
      <c r="H183" s="10"/>
      <c r="I183" s="16"/>
      <c r="J183" s="19"/>
      <c r="K183" s="20"/>
      <c r="L183" s="19"/>
      <c r="M183" s="16"/>
      <c r="N183" s="16"/>
      <c r="O183" s="15" t="s">
        <v>89</v>
      </c>
      <c r="P183" s="15">
        <v>194</v>
      </c>
      <c r="Q183" s="10">
        <f>0.05*P183</f>
        <v>9.7000000000000011</v>
      </c>
      <c r="R183" s="10"/>
    </row>
    <row r="184" spans="1:18">
      <c r="A184" s="140"/>
      <c r="B184" s="144"/>
      <c r="C184" s="144"/>
      <c r="D184" s="6"/>
      <c r="E184" s="8"/>
      <c r="F184" s="8"/>
      <c r="G184" s="15"/>
      <c r="H184" s="10"/>
      <c r="I184" s="16"/>
      <c r="J184" s="19"/>
      <c r="K184" s="20"/>
      <c r="L184" s="19"/>
      <c r="M184" s="16"/>
      <c r="N184" s="16"/>
      <c r="O184" s="21" t="s">
        <v>91</v>
      </c>
      <c r="P184" s="15">
        <f>0.569-0.0182</f>
        <v>0.55079999999999996</v>
      </c>
      <c r="Q184" s="10">
        <v>3</v>
      </c>
      <c r="R184" s="10"/>
    </row>
    <row r="185" spans="1:18">
      <c r="A185" s="141"/>
      <c r="B185" s="145"/>
      <c r="C185" s="145"/>
      <c r="D185" s="12" t="s">
        <v>92</v>
      </c>
      <c r="E185" s="12"/>
      <c r="F185" s="12"/>
      <c r="G185" s="12"/>
      <c r="H185" s="14"/>
      <c r="I185" s="22"/>
      <c r="J185" s="23"/>
      <c r="K185" s="24"/>
      <c r="L185" s="25"/>
      <c r="M185" s="22"/>
      <c r="N185" s="22">
        <f>SUM(N154:N184)</f>
        <v>37.092414881415934</v>
      </c>
      <c r="O185" s="12"/>
      <c r="P185" s="12"/>
      <c r="Q185" s="22">
        <f>SUM(Q154:Q184)</f>
        <v>15.25</v>
      </c>
      <c r="R185" s="14">
        <f>(N185+Q185)*1.12</f>
        <v>58.623504667185848</v>
      </c>
    </row>
    <row r="186" spans="1:18">
      <c r="A186" s="142">
        <v>7</v>
      </c>
      <c r="B186" s="146" t="s">
        <v>110</v>
      </c>
      <c r="C186" s="146" t="s">
        <v>25</v>
      </c>
      <c r="D186" s="154" t="s">
        <v>26</v>
      </c>
      <c r="E186" s="127">
        <v>1</v>
      </c>
      <c r="F186" s="127" t="s">
        <v>27</v>
      </c>
      <c r="G186" s="127" t="s">
        <v>111</v>
      </c>
      <c r="H186" s="131">
        <v>5.44</v>
      </c>
      <c r="I186" s="131">
        <v>3.2</v>
      </c>
      <c r="J186" s="137">
        <v>0.32200000000000001</v>
      </c>
      <c r="K186" s="137">
        <v>0.32</v>
      </c>
      <c r="L186" s="137">
        <f t="shared" ref="L186:L192" si="77">J186-K186</f>
        <v>2.0000000000000018E-3</v>
      </c>
      <c r="M186" s="131">
        <f t="shared" ref="M186:M191" si="78">H186*J186-I186*L186</f>
        <v>1.7452800000000002</v>
      </c>
      <c r="N186" s="131">
        <f t="shared" ref="N186:N192" si="79">E186*M186</f>
        <v>1.7452800000000002</v>
      </c>
      <c r="O186" s="26" t="s">
        <v>29</v>
      </c>
      <c r="P186" s="26"/>
      <c r="Q186" s="29">
        <v>0.05</v>
      </c>
      <c r="R186" s="29"/>
    </row>
    <row r="187" spans="1:18">
      <c r="A187" s="140"/>
      <c r="B187" s="144"/>
      <c r="C187" s="144"/>
      <c r="D187" s="123"/>
      <c r="E187" s="127"/>
      <c r="F187" s="127"/>
      <c r="G187" s="127"/>
      <c r="H187" s="131"/>
      <c r="I187" s="131"/>
      <c r="J187" s="137"/>
      <c r="K187" s="137"/>
      <c r="L187" s="137"/>
      <c r="M187" s="131"/>
      <c r="N187" s="131"/>
      <c r="O187" s="15" t="s">
        <v>30</v>
      </c>
      <c r="P187" s="15"/>
      <c r="Q187" s="10">
        <v>0.1</v>
      </c>
      <c r="R187" s="10"/>
    </row>
    <row r="188" spans="1:18">
      <c r="A188" s="140"/>
      <c r="B188" s="144"/>
      <c r="C188" s="144"/>
      <c r="D188" s="123"/>
      <c r="E188" s="127"/>
      <c r="F188" s="127"/>
      <c r="G188" s="127"/>
      <c r="H188" s="131"/>
      <c r="I188" s="131"/>
      <c r="J188" s="137"/>
      <c r="K188" s="137"/>
      <c r="L188" s="137"/>
      <c r="M188" s="131"/>
      <c r="N188" s="131"/>
      <c r="O188" s="15" t="s">
        <v>31</v>
      </c>
      <c r="P188" s="15" t="s">
        <v>32</v>
      </c>
      <c r="Q188" s="10">
        <v>0.08</v>
      </c>
      <c r="R188" s="10"/>
    </row>
    <row r="189" spans="1:18">
      <c r="A189" s="140"/>
      <c r="B189" s="144"/>
      <c r="C189" s="144"/>
      <c r="D189" s="123"/>
      <c r="E189" s="127"/>
      <c r="F189" s="127"/>
      <c r="G189" s="127"/>
      <c r="H189" s="131"/>
      <c r="I189" s="131"/>
      <c r="J189" s="137"/>
      <c r="K189" s="137"/>
      <c r="L189" s="137"/>
      <c r="M189" s="131"/>
      <c r="N189" s="131"/>
      <c r="O189" s="15" t="s">
        <v>33</v>
      </c>
      <c r="P189" s="15" t="s">
        <v>34</v>
      </c>
      <c r="Q189" s="10">
        <v>0.04</v>
      </c>
      <c r="R189" s="10"/>
    </row>
    <row r="190" spans="1:18">
      <c r="A190" s="140"/>
      <c r="B190" s="144"/>
      <c r="C190" s="144"/>
      <c r="D190" s="6" t="s">
        <v>35</v>
      </c>
      <c r="E190" s="8">
        <v>1</v>
      </c>
      <c r="F190" s="8" t="s">
        <v>36</v>
      </c>
      <c r="G190" s="15" t="s">
        <v>37</v>
      </c>
      <c r="H190" s="10">
        <f>5.5/1.13</f>
        <v>4.8672566371681416</v>
      </c>
      <c r="I190" s="16">
        <v>3.2</v>
      </c>
      <c r="J190" s="19">
        <v>5.5E-2</v>
      </c>
      <c r="K190" s="20">
        <v>5.3999999999999999E-2</v>
      </c>
      <c r="L190" s="19">
        <f t="shared" si="77"/>
        <v>1.0000000000000009E-3</v>
      </c>
      <c r="M190" s="16">
        <f t="shared" si="78"/>
        <v>0.26449911504424783</v>
      </c>
      <c r="N190" s="16">
        <f t="shared" si="79"/>
        <v>0.26449911504424783</v>
      </c>
      <c r="O190" s="15" t="s">
        <v>38</v>
      </c>
      <c r="P190" s="15" t="s">
        <v>34</v>
      </c>
      <c r="Q190" s="10">
        <v>0.04</v>
      </c>
      <c r="R190" s="10"/>
    </row>
    <row r="191" spans="1:18">
      <c r="A191" s="140"/>
      <c r="B191" s="144"/>
      <c r="C191" s="144"/>
      <c r="D191" s="6" t="s">
        <v>39</v>
      </c>
      <c r="E191" s="8">
        <v>2</v>
      </c>
      <c r="F191" s="8" t="s">
        <v>36</v>
      </c>
      <c r="G191" s="15" t="s">
        <v>40</v>
      </c>
      <c r="H191" s="10">
        <f>5.5/1.13</f>
        <v>4.8672566371681416</v>
      </c>
      <c r="I191" s="16">
        <v>3.2</v>
      </c>
      <c r="J191" s="19">
        <v>4.8000000000000001E-2</v>
      </c>
      <c r="K191" s="20">
        <v>4.7E-2</v>
      </c>
      <c r="L191" s="19">
        <f t="shared" si="77"/>
        <v>1.0000000000000009E-3</v>
      </c>
      <c r="M191" s="16">
        <f t="shared" si="78"/>
        <v>0.23042831858407078</v>
      </c>
      <c r="N191" s="16">
        <f t="shared" si="79"/>
        <v>0.46085663716814157</v>
      </c>
      <c r="O191" s="15" t="s">
        <v>41</v>
      </c>
      <c r="P191" s="15" t="s">
        <v>34</v>
      </c>
      <c r="Q191" s="10">
        <v>0.08</v>
      </c>
      <c r="R191" s="10"/>
    </row>
    <row r="192" spans="1:18">
      <c r="A192" s="140"/>
      <c r="B192" s="144"/>
      <c r="C192" s="144"/>
      <c r="D192" s="123" t="s">
        <v>46</v>
      </c>
      <c r="E192" s="127">
        <v>2</v>
      </c>
      <c r="F192" s="127" t="s">
        <v>47</v>
      </c>
      <c r="G192" s="123" t="s">
        <v>48</v>
      </c>
      <c r="H192" s="131">
        <v>5.83</v>
      </c>
      <c r="I192" s="134">
        <v>3.2</v>
      </c>
      <c r="J192" s="137">
        <v>0.75</v>
      </c>
      <c r="K192" s="137">
        <v>0.51600000000000001</v>
      </c>
      <c r="L192" s="135">
        <f t="shared" si="77"/>
        <v>0.23399999999999999</v>
      </c>
      <c r="M192" s="134">
        <v>5.1933999999999996</v>
      </c>
      <c r="N192" s="134">
        <f t="shared" si="79"/>
        <v>10.386799999999999</v>
      </c>
      <c r="O192" s="15" t="s">
        <v>49</v>
      </c>
      <c r="P192" s="15" t="s">
        <v>50</v>
      </c>
      <c r="Q192" s="10"/>
      <c r="R192" s="10"/>
    </row>
    <row r="193" spans="1:18">
      <c r="A193" s="140"/>
      <c r="B193" s="144"/>
      <c r="C193" s="144"/>
      <c r="D193" s="123"/>
      <c r="E193" s="127"/>
      <c r="F193" s="127"/>
      <c r="G193" s="123"/>
      <c r="H193" s="131"/>
      <c r="I193" s="134"/>
      <c r="J193" s="137"/>
      <c r="K193" s="137"/>
      <c r="L193" s="135"/>
      <c r="M193" s="134"/>
      <c r="N193" s="134"/>
      <c r="O193" s="15" t="s">
        <v>51</v>
      </c>
      <c r="P193" s="15" t="s">
        <v>52</v>
      </c>
      <c r="Q193" s="10"/>
      <c r="R193" s="10"/>
    </row>
    <row r="194" spans="1:18">
      <c r="A194" s="140"/>
      <c r="B194" s="144"/>
      <c r="C194" s="144"/>
      <c r="D194" s="123" t="s">
        <v>53</v>
      </c>
      <c r="E194" s="127">
        <v>1</v>
      </c>
      <c r="F194" s="127" t="s">
        <v>27</v>
      </c>
      <c r="G194" s="123" t="s">
        <v>54</v>
      </c>
      <c r="H194" s="131">
        <f>5.6/1.13</f>
        <v>4.9557522123893802</v>
      </c>
      <c r="I194" s="134">
        <v>3.2</v>
      </c>
      <c r="J194" s="137">
        <v>1.8009999999999999</v>
      </c>
      <c r="K194" s="137">
        <v>1.79</v>
      </c>
      <c r="L194" s="135">
        <f t="shared" ref="L194:L198" si="80">J194-K194</f>
        <v>1.0999999999999899E-2</v>
      </c>
      <c r="M194" s="134">
        <f t="shared" ref="M194:M198" si="81">H194*J194-I194*L194</f>
        <v>8.890109734513274</v>
      </c>
      <c r="N194" s="134">
        <f t="shared" ref="N194:N198" si="82">E194*M194</f>
        <v>8.890109734513274</v>
      </c>
      <c r="O194" s="15" t="s">
        <v>55</v>
      </c>
      <c r="P194" s="15"/>
      <c r="Q194" s="10">
        <v>0.05</v>
      </c>
      <c r="R194" s="10"/>
    </row>
    <row r="195" spans="1:18">
      <c r="A195" s="140"/>
      <c r="B195" s="144"/>
      <c r="C195" s="144"/>
      <c r="D195" s="123"/>
      <c r="E195" s="127"/>
      <c r="F195" s="127"/>
      <c r="G195" s="123"/>
      <c r="H195" s="131"/>
      <c r="I195" s="134"/>
      <c r="J195" s="137"/>
      <c r="K195" s="137"/>
      <c r="L195" s="135"/>
      <c r="M195" s="134"/>
      <c r="N195" s="134"/>
      <c r="O195" s="15" t="s">
        <v>56</v>
      </c>
      <c r="P195" s="15"/>
      <c r="Q195" s="10">
        <v>0.2</v>
      </c>
      <c r="R195" s="10"/>
    </row>
    <row r="196" spans="1:18">
      <c r="A196" s="140"/>
      <c r="B196" s="144"/>
      <c r="C196" s="144"/>
      <c r="D196" s="123" t="s">
        <v>57</v>
      </c>
      <c r="E196" s="127">
        <v>2</v>
      </c>
      <c r="F196" s="127" t="s">
        <v>27</v>
      </c>
      <c r="G196" s="123" t="s">
        <v>58</v>
      </c>
      <c r="H196" s="131">
        <f>5.6/1.13</f>
        <v>4.9557522123893802</v>
      </c>
      <c r="I196" s="134">
        <v>3.2</v>
      </c>
      <c r="J196" s="137">
        <v>0.42499999999999999</v>
      </c>
      <c r="K196" s="137">
        <v>0.41299999999999998</v>
      </c>
      <c r="L196" s="135">
        <f t="shared" si="80"/>
        <v>1.2000000000000011E-2</v>
      </c>
      <c r="M196" s="134">
        <f t="shared" si="81"/>
        <v>2.0677946902654862</v>
      </c>
      <c r="N196" s="134">
        <f t="shared" si="82"/>
        <v>4.1355893805309725</v>
      </c>
      <c r="O196" s="15" t="s">
        <v>59</v>
      </c>
      <c r="P196" s="15"/>
      <c r="Q196" s="10">
        <v>0.1</v>
      </c>
      <c r="R196" s="10"/>
    </row>
    <row r="197" spans="1:18">
      <c r="A197" s="140"/>
      <c r="B197" s="144"/>
      <c r="C197" s="144"/>
      <c r="D197" s="123"/>
      <c r="E197" s="127"/>
      <c r="F197" s="127"/>
      <c r="G197" s="123"/>
      <c r="H197" s="131"/>
      <c r="I197" s="134"/>
      <c r="J197" s="137"/>
      <c r="K197" s="137"/>
      <c r="L197" s="135"/>
      <c r="M197" s="134"/>
      <c r="N197" s="134"/>
      <c r="O197" s="15" t="s">
        <v>60</v>
      </c>
      <c r="P197" s="15"/>
      <c r="Q197" s="10">
        <v>0.16</v>
      </c>
      <c r="R197" s="10"/>
    </row>
    <row r="198" spans="1:18">
      <c r="A198" s="140"/>
      <c r="B198" s="144"/>
      <c r="C198" s="144"/>
      <c r="D198" s="123" t="s">
        <v>61</v>
      </c>
      <c r="E198" s="127">
        <v>1</v>
      </c>
      <c r="F198" s="127" t="s">
        <v>62</v>
      </c>
      <c r="G198" s="123" t="s">
        <v>63</v>
      </c>
      <c r="H198" s="131">
        <v>5.18</v>
      </c>
      <c r="I198" s="134">
        <v>3.2</v>
      </c>
      <c r="J198" s="137">
        <v>0.75900000000000001</v>
      </c>
      <c r="K198" s="137">
        <v>0.42399999999999999</v>
      </c>
      <c r="L198" s="135">
        <f t="shared" si="80"/>
        <v>0.33500000000000002</v>
      </c>
      <c r="M198" s="134">
        <f t="shared" si="81"/>
        <v>2.8596199999999996</v>
      </c>
      <c r="N198" s="134">
        <f t="shared" si="82"/>
        <v>2.8596199999999996</v>
      </c>
      <c r="O198" s="15" t="s">
        <v>64</v>
      </c>
      <c r="P198" s="15" t="s">
        <v>65</v>
      </c>
      <c r="Q198" s="10">
        <v>0.12</v>
      </c>
      <c r="R198" s="10"/>
    </row>
    <row r="199" spans="1:18">
      <c r="A199" s="140"/>
      <c r="B199" s="144"/>
      <c r="C199" s="144"/>
      <c r="D199" s="123"/>
      <c r="E199" s="127"/>
      <c r="F199" s="127"/>
      <c r="G199" s="123"/>
      <c r="H199" s="131"/>
      <c r="I199" s="134"/>
      <c r="J199" s="137"/>
      <c r="K199" s="137"/>
      <c r="L199" s="135"/>
      <c r="M199" s="134"/>
      <c r="N199" s="134"/>
      <c r="O199" s="15" t="s">
        <v>66</v>
      </c>
      <c r="P199" s="15" t="s">
        <v>52</v>
      </c>
      <c r="Q199" s="10">
        <v>0.16</v>
      </c>
      <c r="R199" s="10"/>
    </row>
    <row r="200" spans="1:18">
      <c r="A200" s="140"/>
      <c r="B200" s="144"/>
      <c r="C200" s="144"/>
      <c r="D200" s="123" t="s">
        <v>67</v>
      </c>
      <c r="E200" s="127">
        <v>3</v>
      </c>
      <c r="F200" s="127" t="s">
        <v>36</v>
      </c>
      <c r="G200" s="123" t="s">
        <v>68</v>
      </c>
      <c r="H200" s="131">
        <v>4.8673000000000002</v>
      </c>
      <c r="I200" s="134">
        <v>3.2</v>
      </c>
      <c r="J200" s="137">
        <v>6.9000000000000006E-2</v>
      </c>
      <c r="K200" s="137">
        <v>6.6000000000000003E-2</v>
      </c>
      <c r="L200" s="135">
        <f t="shared" ref="L200:L204" si="83">J200-K200</f>
        <v>3.0000000000000027E-3</v>
      </c>
      <c r="M200" s="134">
        <f t="shared" ref="M200:M204" si="84">H200*J200-I200*L200</f>
        <v>0.32624370000000003</v>
      </c>
      <c r="N200" s="134">
        <f t="shared" ref="N200:N204" si="85">E200*M200</f>
        <v>0.97873110000000008</v>
      </c>
      <c r="O200" s="15" t="s">
        <v>69</v>
      </c>
      <c r="P200" s="15" t="s">
        <v>34</v>
      </c>
      <c r="Q200" s="10">
        <v>0.12</v>
      </c>
      <c r="R200" s="10"/>
    </row>
    <row r="201" spans="1:18">
      <c r="A201" s="140"/>
      <c r="B201" s="144"/>
      <c r="C201" s="144"/>
      <c r="D201" s="123"/>
      <c r="E201" s="127"/>
      <c r="F201" s="127"/>
      <c r="G201" s="123"/>
      <c r="H201" s="131"/>
      <c r="I201" s="134"/>
      <c r="J201" s="137"/>
      <c r="K201" s="137"/>
      <c r="L201" s="135"/>
      <c r="M201" s="134"/>
      <c r="N201" s="134"/>
      <c r="O201" s="15" t="s">
        <v>70</v>
      </c>
      <c r="P201" s="15" t="s">
        <v>71</v>
      </c>
      <c r="Q201" s="10">
        <v>0.15</v>
      </c>
      <c r="R201" s="10"/>
    </row>
    <row r="202" spans="1:18">
      <c r="A202" s="140"/>
      <c r="B202" s="144"/>
      <c r="C202" s="144"/>
      <c r="D202" s="123" t="s">
        <v>72</v>
      </c>
      <c r="E202" s="127">
        <v>1</v>
      </c>
      <c r="F202" s="127" t="s">
        <v>36</v>
      </c>
      <c r="G202" s="123" t="s">
        <v>73</v>
      </c>
      <c r="H202" s="131"/>
      <c r="I202" s="134"/>
      <c r="J202" s="137">
        <v>0.1</v>
      </c>
      <c r="K202" s="137">
        <v>9.0999999999999998E-2</v>
      </c>
      <c r="L202" s="135">
        <f t="shared" si="83"/>
        <v>9.000000000000008E-3</v>
      </c>
      <c r="M202" s="134">
        <v>0.8</v>
      </c>
      <c r="N202" s="134">
        <f t="shared" si="85"/>
        <v>0.8</v>
      </c>
      <c r="O202" s="15" t="s">
        <v>38</v>
      </c>
      <c r="P202" s="15"/>
      <c r="Q202" s="10"/>
      <c r="R202" s="10"/>
    </row>
    <row r="203" spans="1:18">
      <c r="A203" s="140"/>
      <c r="B203" s="144"/>
      <c r="C203" s="144"/>
      <c r="D203" s="123"/>
      <c r="E203" s="127"/>
      <c r="F203" s="127"/>
      <c r="G203" s="123"/>
      <c r="H203" s="131"/>
      <c r="I203" s="134"/>
      <c r="J203" s="137"/>
      <c r="K203" s="137"/>
      <c r="L203" s="135"/>
      <c r="M203" s="134"/>
      <c r="N203" s="134"/>
      <c r="O203" s="15" t="s">
        <v>74</v>
      </c>
      <c r="P203" s="15"/>
      <c r="Q203" s="10"/>
      <c r="R203" s="10"/>
    </row>
    <row r="204" spans="1:18">
      <c r="A204" s="140"/>
      <c r="B204" s="144"/>
      <c r="C204" s="144"/>
      <c r="D204" s="123" t="s">
        <v>95</v>
      </c>
      <c r="E204" s="127">
        <v>1</v>
      </c>
      <c r="F204" s="127" t="s">
        <v>36</v>
      </c>
      <c r="G204" s="123" t="s">
        <v>96</v>
      </c>
      <c r="H204" s="131">
        <v>4.8673000000000002</v>
      </c>
      <c r="I204" s="134">
        <v>3.2</v>
      </c>
      <c r="J204" s="137">
        <v>0.14399999999999999</v>
      </c>
      <c r="K204" s="137">
        <v>0.14099999999999999</v>
      </c>
      <c r="L204" s="135">
        <f t="shared" si="83"/>
        <v>3.0000000000000027E-3</v>
      </c>
      <c r="M204" s="134">
        <f t="shared" si="84"/>
        <v>0.69129119999999988</v>
      </c>
      <c r="N204" s="134">
        <f t="shared" si="85"/>
        <v>0.69129119999999988</v>
      </c>
      <c r="O204" s="15" t="s">
        <v>38</v>
      </c>
      <c r="P204" s="15"/>
      <c r="Q204" s="10">
        <v>0.03</v>
      </c>
      <c r="R204" s="10"/>
    </row>
    <row r="205" spans="1:18">
      <c r="A205" s="140"/>
      <c r="B205" s="144"/>
      <c r="C205" s="144"/>
      <c r="D205" s="123"/>
      <c r="E205" s="127"/>
      <c r="F205" s="127"/>
      <c r="G205" s="123"/>
      <c r="H205" s="131"/>
      <c r="I205" s="134"/>
      <c r="J205" s="137"/>
      <c r="K205" s="137"/>
      <c r="L205" s="135"/>
      <c r="M205" s="134"/>
      <c r="N205" s="134"/>
      <c r="O205" s="15" t="s">
        <v>56</v>
      </c>
      <c r="P205" s="15"/>
      <c r="Q205" s="10">
        <v>0.12</v>
      </c>
      <c r="R205" s="10"/>
    </row>
    <row r="206" spans="1:18">
      <c r="A206" s="140"/>
      <c r="B206" s="144"/>
      <c r="C206" s="144"/>
      <c r="D206" s="123" t="s">
        <v>81</v>
      </c>
      <c r="E206" s="127">
        <v>1</v>
      </c>
      <c r="F206" s="127" t="s">
        <v>36</v>
      </c>
      <c r="G206" s="123" t="s">
        <v>82</v>
      </c>
      <c r="H206" s="131">
        <v>4.8673000000000002</v>
      </c>
      <c r="I206" s="134">
        <v>3.2</v>
      </c>
      <c r="J206" s="137">
        <v>0.23300000000000001</v>
      </c>
      <c r="K206" s="137">
        <v>0.22800000000000001</v>
      </c>
      <c r="L206" s="135">
        <f t="shared" ref="L206:L210" si="86">J206-K206</f>
        <v>5.0000000000000044E-3</v>
      </c>
      <c r="M206" s="134">
        <f t="shared" ref="M206:M210" si="87">H206*J206-I206*L206</f>
        <v>1.1180809</v>
      </c>
      <c r="N206" s="134">
        <f t="shared" ref="N206:N210" si="88">E206*M206</f>
        <v>1.1180809</v>
      </c>
      <c r="O206" s="15" t="s">
        <v>38</v>
      </c>
      <c r="P206" s="15"/>
      <c r="Q206" s="10">
        <v>0.03</v>
      </c>
      <c r="R206" s="10"/>
    </row>
    <row r="207" spans="1:18">
      <c r="A207" s="140"/>
      <c r="B207" s="144"/>
      <c r="C207" s="144"/>
      <c r="D207" s="123"/>
      <c r="E207" s="127"/>
      <c r="F207" s="127"/>
      <c r="G207" s="123"/>
      <c r="H207" s="131"/>
      <c r="I207" s="134"/>
      <c r="J207" s="137"/>
      <c r="K207" s="137"/>
      <c r="L207" s="135"/>
      <c r="M207" s="134"/>
      <c r="N207" s="134"/>
      <c r="O207" s="15" t="s">
        <v>74</v>
      </c>
      <c r="P207" s="15"/>
      <c r="Q207" s="10">
        <v>0.15</v>
      </c>
      <c r="R207" s="10"/>
    </row>
    <row r="208" spans="1:18">
      <c r="A208" s="140"/>
      <c r="B208" s="144"/>
      <c r="C208" s="144"/>
      <c r="D208" s="155" t="s">
        <v>97</v>
      </c>
      <c r="E208" s="127">
        <v>2</v>
      </c>
      <c r="F208" s="127" t="s">
        <v>36</v>
      </c>
      <c r="G208" s="123" t="s">
        <v>98</v>
      </c>
      <c r="H208" s="134">
        <f t="shared" ref="H208:H213" si="89">5.5/1.13</f>
        <v>4.8672566371681416</v>
      </c>
      <c r="I208" s="134">
        <v>3.2</v>
      </c>
      <c r="J208" s="135">
        <v>3.5000000000000003E-2</v>
      </c>
      <c r="K208" s="135">
        <v>3.2000000000000001E-2</v>
      </c>
      <c r="L208" s="135">
        <f t="shared" si="86"/>
        <v>3.0000000000000027E-3</v>
      </c>
      <c r="M208" s="134">
        <f t="shared" si="87"/>
        <v>0.16075398230088497</v>
      </c>
      <c r="N208" s="134">
        <f t="shared" si="88"/>
        <v>0.32150796460176995</v>
      </c>
      <c r="O208" s="15" t="s">
        <v>41</v>
      </c>
      <c r="P208" s="15"/>
      <c r="Q208" s="10">
        <v>0.06</v>
      </c>
      <c r="R208" s="10"/>
    </row>
    <row r="209" spans="1:18">
      <c r="A209" s="140"/>
      <c r="B209" s="144"/>
      <c r="C209" s="144"/>
      <c r="D209" s="155"/>
      <c r="E209" s="127"/>
      <c r="F209" s="127"/>
      <c r="G209" s="123"/>
      <c r="H209" s="134"/>
      <c r="I209" s="134"/>
      <c r="J209" s="135"/>
      <c r="K209" s="135"/>
      <c r="L209" s="135"/>
      <c r="M209" s="134"/>
      <c r="N209" s="134"/>
      <c r="O209" s="15" t="s">
        <v>45</v>
      </c>
      <c r="P209" s="15"/>
      <c r="Q209" s="10">
        <v>0.24</v>
      </c>
      <c r="R209" s="10"/>
    </row>
    <row r="210" spans="1:18">
      <c r="A210" s="140"/>
      <c r="B210" s="144"/>
      <c r="C210" s="144"/>
      <c r="D210" s="123" t="s">
        <v>99</v>
      </c>
      <c r="E210" s="127">
        <v>1</v>
      </c>
      <c r="F210" s="127" t="s">
        <v>36</v>
      </c>
      <c r="G210" s="123" t="s">
        <v>100</v>
      </c>
      <c r="H210" s="134">
        <f t="shared" si="89"/>
        <v>4.8672566371681416</v>
      </c>
      <c r="I210" s="134">
        <v>3.2</v>
      </c>
      <c r="J210" s="135">
        <v>0.214</v>
      </c>
      <c r="K210" s="135">
        <v>0.17899999999999999</v>
      </c>
      <c r="L210" s="135">
        <f t="shared" si="86"/>
        <v>3.5000000000000003E-2</v>
      </c>
      <c r="M210" s="134">
        <f t="shared" si="87"/>
        <v>0.92959292035398222</v>
      </c>
      <c r="N210" s="134">
        <f t="shared" si="88"/>
        <v>0.92959292035398222</v>
      </c>
      <c r="O210" s="15" t="s">
        <v>64</v>
      </c>
      <c r="P210" s="15" t="s">
        <v>52</v>
      </c>
      <c r="Q210" s="10">
        <v>0.08</v>
      </c>
      <c r="R210" s="10"/>
    </row>
    <row r="211" spans="1:18">
      <c r="A211" s="140"/>
      <c r="B211" s="144"/>
      <c r="C211" s="144"/>
      <c r="D211" s="123"/>
      <c r="E211" s="127"/>
      <c r="F211" s="127"/>
      <c r="G211" s="123"/>
      <c r="H211" s="134"/>
      <c r="I211" s="134"/>
      <c r="J211" s="135"/>
      <c r="K211" s="135"/>
      <c r="L211" s="135"/>
      <c r="M211" s="134"/>
      <c r="N211" s="134"/>
      <c r="O211" s="15" t="s">
        <v>33</v>
      </c>
      <c r="P211" s="15" t="s">
        <v>34</v>
      </c>
      <c r="Q211" s="10">
        <v>0.03</v>
      </c>
      <c r="R211" s="10"/>
    </row>
    <row r="212" spans="1:18">
      <c r="A212" s="140"/>
      <c r="B212" s="144"/>
      <c r="C212" s="144"/>
      <c r="D212" s="6" t="s">
        <v>90</v>
      </c>
      <c r="E212" s="8">
        <v>1</v>
      </c>
      <c r="F212" s="8"/>
      <c r="G212" s="15"/>
      <c r="H212" s="10">
        <v>0.32</v>
      </c>
      <c r="I212" s="16"/>
      <c r="J212" s="19"/>
      <c r="K212" s="20"/>
      <c r="L212" s="19">
        <f t="shared" ref="L212:L214" si="90">J212-K212</f>
        <v>0</v>
      </c>
      <c r="M212" s="16">
        <v>0.32</v>
      </c>
      <c r="N212" s="16">
        <f t="shared" ref="N212:N214" si="91">E212*M212</f>
        <v>0.32</v>
      </c>
      <c r="O212" s="15" t="s">
        <v>66</v>
      </c>
      <c r="P212" s="15" t="s">
        <v>52</v>
      </c>
      <c r="Q212" s="10">
        <v>0.16</v>
      </c>
      <c r="R212" s="10"/>
    </row>
    <row r="213" spans="1:18">
      <c r="A213" s="140"/>
      <c r="B213" s="144"/>
      <c r="C213" s="144"/>
      <c r="D213" s="6" t="s">
        <v>83</v>
      </c>
      <c r="E213" s="8">
        <v>1</v>
      </c>
      <c r="F213" s="8" t="s">
        <v>36</v>
      </c>
      <c r="G213" s="6" t="s">
        <v>84</v>
      </c>
      <c r="H213" s="10">
        <f t="shared" si="89"/>
        <v>4.8672566371681416</v>
      </c>
      <c r="I213" s="16">
        <v>3.2</v>
      </c>
      <c r="J213" s="18">
        <v>5.8999999999999997E-2</v>
      </c>
      <c r="K213" s="18">
        <v>5.7500000000000002E-2</v>
      </c>
      <c r="L213" s="19">
        <f t="shared" si="90"/>
        <v>1.4999999999999944E-3</v>
      </c>
      <c r="M213" s="16">
        <f>H213*J213-I213*L213</f>
        <v>0.2823681415929204</v>
      </c>
      <c r="N213" s="16">
        <f t="shared" si="91"/>
        <v>0.2823681415929204</v>
      </c>
      <c r="O213" s="15" t="s">
        <v>38</v>
      </c>
      <c r="P213" s="15" t="s">
        <v>85</v>
      </c>
      <c r="Q213" s="10">
        <v>0.03</v>
      </c>
      <c r="R213" s="10"/>
    </row>
    <row r="214" spans="1:18">
      <c r="A214" s="140"/>
      <c r="B214" s="144"/>
      <c r="C214" s="144"/>
      <c r="D214" s="6" t="s">
        <v>86</v>
      </c>
      <c r="E214" s="8">
        <v>2</v>
      </c>
      <c r="F214" s="8" t="s">
        <v>36</v>
      </c>
      <c r="G214" s="6" t="s">
        <v>87</v>
      </c>
      <c r="H214" s="10">
        <v>4.8672566371681398</v>
      </c>
      <c r="I214" s="16">
        <v>3.2</v>
      </c>
      <c r="J214" s="19">
        <v>7.3999999999999996E-2</v>
      </c>
      <c r="K214" s="19">
        <v>7.0000000000000007E-2</v>
      </c>
      <c r="L214" s="19">
        <f t="shared" si="90"/>
        <v>3.9999999999999897E-3</v>
      </c>
      <c r="M214" s="16">
        <f>H214*J214-I214*L214</f>
        <v>0.34737699115044235</v>
      </c>
      <c r="N214" s="16">
        <f t="shared" si="91"/>
        <v>0.6947539823008847</v>
      </c>
      <c r="O214" s="15" t="s">
        <v>44</v>
      </c>
      <c r="P214" s="15" t="s">
        <v>34</v>
      </c>
      <c r="Q214" s="10">
        <v>0.06</v>
      </c>
      <c r="R214" s="10"/>
    </row>
    <row r="215" spans="1:18">
      <c r="A215" s="140"/>
      <c r="B215" s="144"/>
      <c r="C215" s="144"/>
      <c r="D215" s="6"/>
      <c r="E215" s="8"/>
      <c r="F215" s="8"/>
      <c r="G215" s="15"/>
      <c r="H215" s="10"/>
      <c r="I215" s="16"/>
      <c r="J215" s="19"/>
      <c r="K215" s="20"/>
      <c r="L215" s="19"/>
      <c r="M215" s="16"/>
      <c r="N215" s="16"/>
      <c r="O215" s="15" t="s">
        <v>89</v>
      </c>
      <c r="P215" s="15">
        <v>176</v>
      </c>
      <c r="Q215" s="10">
        <f>0.05*P215</f>
        <v>8.8000000000000007</v>
      </c>
      <c r="R215" s="10"/>
    </row>
    <row r="216" spans="1:18">
      <c r="A216" s="140"/>
      <c r="B216" s="144"/>
      <c r="C216" s="144"/>
      <c r="D216" s="6"/>
      <c r="E216" s="8"/>
      <c r="F216" s="8"/>
      <c r="G216" s="15"/>
      <c r="H216" s="10"/>
      <c r="I216" s="16"/>
      <c r="J216" s="19"/>
      <c r="K216" s="20"/>
      <c r="L216" s="19"/>
      <c r="M216" s="16"/>
      <c r="N216" s="16"/>
      <c r="O216" s="21" t="s">
        <v>91</v>
      </c>
      <c r="P216" s="15">
        <f>0.569-0.0182</f>
        <v>0.55079999999999996</v>
      </c>
      <c r="Q216" s="10">
        <v>3</v>
      </c>
      <c r="R216" s="10"/>
    </row>
    <row r="217" spans="1:18">
      <c r="A217" s="141"/>
      <c r="B217" s="145"/>
      <c r="C217" s="145"/>
      <c r="D217" s="12" t="s">
        <v>92</v>
      </c>
      <c r="E217" s="12"/>
      <c r="F217" s="12"/>
      <c r="G217" s="12"/>
      <c r="H217" s="14"/>
      <c r="I217" s="22"/>
      <c r="J217" s="23"/>
      <c r="K217" s="24"/>
      <c r="L217" s="25"/>
      <c r="M217" s="22"/>
      <c r="N217" s="22">
        <f>SUM(N186:N216)</f>
        <v>34.879081076106196</v>
      </c>
      <c r="O217" s="12"/>
      <c r="P217" s="12"/>
      <c r="Q217" s="22">
        <f>SUM(Q186:Q216)</f>
        <v>14.24</v>
      </c>
      <c r="R217" s="14">
        <f>(N217+Q217)*1.12</f>
        <v>55.013370805238949</v>
      </c>
    </row>
    <row r="219" spans="1:18">
      <c r="A219" s="174" t="s">
        <v>115</v>
      </c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</row>
    <row r="220" spans="1:18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</row>
    <row r="221" spans="1:18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</row>
    <row r="222" spans="1:18">
      <c r="A222" s="175"/>
      <c r="B222" s="175"/>
      <c r="C222" s="175"/>
      <c r="D222" s="175"/>
      <c r="E222" s="175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</row>
    <row r="223" spans="1:18">
      <c r="A223" s="175"/>
      <c r="B223" s="175"/>
      <c r="C223" s="175"/>
      <c r="D223" s="175"/>
      <c r="E223" s="175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</row>
    <row r="224" spans="1:18">
      <c r="A224" s="175"/>
      <c r="B224" s="175"/>
      <c r="C224" s="175"/>
      <c r="D224" s="175"/>
      <c r="E224" s="175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</row>
    <row r="225" spans="1:18">
      <c r="A225" s="175"/>
      <c r="B225" s="175"/>
      <c r="C225" s="175"/>
      <c r="D225" s="175"/>
      <c r="E225" s="175"/>
      <c r="F225" s="175"/>
      <c r="G225" s="175"/>
      <c r="H225" s="175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</row>
    <row r="226" spans="1:18">
      <c r="A226" s="175"/>
      <c r="B226" s="175"/>
      <c r="C226" s="175"/>
      <c r="D226" s="175"/>
      <c r="E226" s="175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</row>
  </sheetData>
  <mergeCells count="815">
    <mergeCell ref="N198:N199"/>
    <mergeCell ref="N200:N201"/>
    <mergeCell ref="N202:N203"/>
    <mergeCell ref="N204:N205"/>
    <mergeCell ref="N206:N207"/>
    <mergeCell ref="N208:N209"/>
    <mergeCell ref="N210:N211"/>
    <mergeCell ref="A219:R226"/>
    <mergeCell ref="N170:N171"/>
    <mergeCell ref="N172:N173"/>
    <mergeCell ref="N174:N175"/>
    <mergeCell ref="N176:N177"/>
    <mergeCell ref="N178:N179"/>
    <mergeCell ref="N186:N189"/>
    <mergeCell ref="N192:N193"/>
    <mergeCell ref="N194:N195"/>
    <mergeCell ref="N196:N197"/>
    <mergeCell ref="M202:M203"/>
    <mergeCell ref="M204:M205"/>
    <mergeCell ref="M206:M207"/>
    <mergeCell ref="M208:M209"/>
    <mergeCell ref="M210:M211"/>
    <mergeCell ref="M200:M201"/>
    <mergeCell ref="L206:L207"/>
    <mergeCell ref="N142:N143"/>
    <mergeCell ref="N144:N145"/>
    <mergeCell ref="N146:N147"/>
    <mergeCell ref="N154:N157"/>
    <mergeCell ref="N160:N161"/>
    <mergeCell ref="N162:N163"/>
    <mergeCell ref="N164:N165"/>
    <mergeCell ref="N166:N167"/>
    <mergeCell ref="N168:N169"/>
    <mergeCell ref="N114:N115"/>
    <mergeCell ref="N116:N118"/>
    <mergeCell ref="N124:N127"/>
    <mergeCell ref="N130:N131"/>
    <mergeCell ref="N132:N133"/>
    <mergeCell ref="N134:N135"/>
    <mergeCell ref="N136:N137"/>
    <mergeCell ref="N138:N139"/>
    <mergeCell ref="N140:N141"/>
    <mergeCell ref="N92:N95"/>
    <mergeCell ref="N98:N99"/>
    <mergeCell ref="N100:N101"/>
    <mergeCell ref="N102:N103"/>
    <mergeCell ref="N104:N105"/>
    <mergeCell ref="N106:N107"/>
    <mergeCell ref="N108:N109"/>
    <mergeCell ref="N110:N111"/>
    <mergeCell ref="N112:N113"/>
    <mergeCell ref="N57:N58"/>
    <mergeCell ref="N59:N61"/>
    <mergeCell ref="N67:N70"/>
    <mergeCell ref="N73:N74"/>
    <mergeCell ref="N75:N76"/>
    <mergeCell ref="N77:N78"/>
    <mergeCell ref="N79:N81"/>
    <mergeCell ref="N82:N83"/>
    <mergeCell ref="N84:N85"/>
    <mergeCell ref="N4:N7"/>
    <mergeCell ref="N10:N11"/>
    <mergeCell ref="N12:N13"/>
    <mergeCell ref="N14:N16"/>
    <mergeCell ref="N17:N18"/>
    <mergeCell ref="N19:N20"/>
    <mergeCell ref="N21:N22"/>
    <mergeCell ref="N23:N24"/>
    <mergeCell ref="N25:N26"/>
    <mergeCell ref="N33:N36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M174:M175"/>
    <mergeCell ref="M176:M177"/>
    <mergeCell ref="M178:M179"/>
    <mergeCell ref="M186:M189"/>
    <mergeCell ref="M192:M193"/>
    <mergeCell ref="M194:M195"/>
    <mergeCell ref="M196:M197"/>
    <mergeCell ref="M198:M199"/>
    <mergeCell ref="M146:M147"/>
    <mergeCell ref="M154:M157"/>
    <mergeCell ref="M160:M161"/>
    <mergeCell ref="M162:M163"/>
    <mergeCell ref="M164:M165"/>
    <mergeCell ref="M166:M167"/>
    <mergeCell ref="M168:M169"/>
    <mergeCell ref="M170:M171"/>
    <mergeCell ref="M172:M173"/>
    <mergeCell ref="M124:M127"/>
    <mergeCell ref="M130:M131"/>
    <mergeCell ref="M132:M133"/>
    <mergeCell ref="M134:M135"/>
    <mergeCell ref="M136:M137"/>
    <mergeCell ref="M138:M139"/>
    <mergeCell ref="M140:M141"/>
    <mergeCell ref="M142:M143"/>
    <mergeCell ref="M144:M145"/>
    <mergeCell ref="M100:M101"/>
    <mergeCell ref="M102:M103"/>
    <mergeCell ref="M104:M105"/>
    <mergeCell ref="M106:M107"/>
    <mergeCell ref="M108:M109"/>
    <mergeCell ref="M110:M111"/>
    <mergeCell ref="M112:M113"/>
    <mergeCell ref="M114:M115"/>
    <mergeCell ref="M116:M118"/>
    <mergeCell ref="M67:M70"/>
    <mergeCell ref="M73:M74"/>
    <mergeCell ref="M75:M76"/>
    <mergeCell ref="M77:M78"/>
    <mergeCell ref="M79:M81"/>
    <mergeCell ref="M82:M83"/>
    <mergeCell ref="M84:M85"/>
    <mergeCell ref="M92:M95"/>
    <mergeCell ref="M98:M99"/>
    <mergeCell ref="L208:L209"/>
    <mergeCell ref="L210:L211"/>
    <mergeCell ref="M4:M7"/>
    <mergeCell ref="M10:M11"/>
    <mergeCell ref="M12:M13"/>
    <mergeCell ref="M14:M16"/>
    <mergeCell ref="M17:M18"/>
    <mergeCell ref="M19:M20"/>
    <mergeCell ref="M21:M22"/>
    <mergeCell ref="M23:M24"/>
    <mergeCell ref="M25:M26"/>
    <mergeCell ref="M33:M36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1"/>
    <mergeCell ref="L178:L179"/>
    <mergeCell ref="L186:L189"/>
    <mergeCell ref="L192:L193"/>
    <mergeCell ref="L194:L195"/>
    <mergeCell ref="L196:L197"/>
    <mergeCell ref="L198:L199"/>
    <mergeCell ref="L200:L201"/>
    <mergeCell ref="L202:L203"/>
    <mergeCell ref="L204:L205"/>
    <mergeCell ref="L160:L161"/>
    <mergeCell ref="L162:L163"/>
    <mergeCell ref="L164:L165"/>
    <mergeCell ref="L166:L167"/>
    <mergeCell ref="L168:L169"/>
    <mergeCell ref="L170:L171"/>
    <mergeCell ref="L172:L173"/>
    <mergeCell ref="L174:L175"/>
    <mergeCell ref="L176:L177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54:L157"/>
    <mergeCell ref="L104:L105"/>
    <mergeCell ref="L106:L107"/>
    <mergeCell ref="L108:L109"/>
    <mergeCell ref="L110:L111"/>
    <mergeCell ref="L112:L113"/>
    <mergeCell ref="L114:L115"/>
    <mergeCell ref="L116:L118"/>
    <mergeCell ref="L124:L127"/>
    <mergeCell ref="L130:L131"/>
    <mergeCell ref="L75:L76"/>
    <mergeCell ref="L77:L78"/>
    <mergeCell ref="L79:L81"/>
    <mergeCell ref="L82:L83"/>
    <mergeCell ref="L84:L85"/>
    <mergeCell ref="L92:L95"/>
    <mergeCell ref="L98:L99"/>
    <mergeCell ref="L100:L101"/>
    <mergeCell ref="L102:L103"/>
    <mergeCell ref="K210:K211"/>
    <mergeCell ref="L4:L7"/>
    <mergeCell ref="L10:L11"/>
    <mergeCell ref="L12:L13"/>
    <mergeCell ref="L14:L16"/>
    <mergeCell ref="L17:L18"/>
    <mergeCell ref="L19:L20"/>
    <mergeCell ref="L21:L22"/>
    <mergeCell ref="L23:L24"/>
    <mergeCell ref="L25:L26"/>
    <mergeCell ref="L33:L36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1"/>
    <mergeCell ref="L67:L70"/>
    <mergeCell ref="L73:L74"/>
    <mergeCell ref="K192:K193"/>
    <mergeCell ref="K194:K195"/>
    <mergeCell ref="K196:K197"/>
    <mergeCell ref="K198:K199"/>
    <mergeCell ref="K200:K201"/>
    <mergeCell ref="K202:K203"/>
    <mergeCell ref="K204:K205"/>
    <mergeCell ref="K206:K207"/>
    <mergeCell ref="K208:K209"/>
    <mergeCell ref="K164:K165"/>
    <mergeCell ref="K166:K167"/>
    <mergeCell ref="K168:K169"/>
    <mergeCell ref="K170:K171"/>
    <mergeCell ref="K172:K173"/>
    <mergeCell ref="K174:K175"/>
    <mergeCell ref="K176:K177"/>
    <mergeCell ref="K178:K179"/>
    <mergeCell ref="K186:K189"/>
    <mergeCell ref="K136:K137"/>
    <mergeCell ref="K138:K139"/>
    <mergeCell ref="K140:K141"/>
    <mergeCell ref="K142:K143"/>
    <mergeCell ref="K144:K145"/>
    <mergeCell ref="K146:K147"/>
    <mergeCell ref="K154:K157"/>
    <mergeCell ref="K160:K161"/>
    <mergeCell ref="K162:K163"/>
    <mergeCell ref="K108:K109"/>
    <mergeCell ref="K110:K111"/>
    <mergeCell ref="K112:K113"/>
    <mergeCell ref="K114:K115"/>
    <mergeCell ref="K116:K118"/>
    <mergeCell ref="K124:K127"/>
    <mergeCell ref="K130:K131"/>
    <mergeCell ref="K132:K133"/>
    <mergeCell ref="K134:K135"/>
    <mergeCell ref="K79:K81"/>
    <mergeCell ref="K82:K83"/>
    <mergeCell ref="K84:K85"/>
    <mergeCell ref="K92:K95"/>
    <mergeCell ref="K98:K99"/>
    <mergeCell ref="K100:K101"/>
    <mergeCell ref="K102:K103"/>
    <mergeCell ref="K104:K105"/>
    <mergeCell ref="K106:K107"/>
    <mergeCell ref="K51:K52"/>
    <mergeCell ref="K53:K54"/>
    <mergeCell ref="K55:K56"/>
    <mergeCell ref="K57:K58"/>
    <mergeCell ref="K59:K61"/>
    <mergeCell ref="K67:K70"/>
    <mergeCell ref="K73:K74"/>
    <mergeCell ref="K75:K76"/>
    <mergeCell ref="K77:K78"/>
    <mergeCell ref="J196:J197"/>
    <mergeCell ref="J198:J199"/>
    <mergeCell ref="J200:J201"/>
    <mergeCell ref="J202:J203"/>
    <mergeCell ref="J204:J205"/>
    <mergeCell ref="J206:J207"/>
    <mergeCell ref="J208:J209"/>
    <mergeCell ref="J210:J211"/>
    <mergeCell ref="K4:K7"/>
    <mergeCell ref="K10:K11"/>
    <mergeCell ref="K12:K13"/>
    <mergeCell ref="K14:K16"/>
    <mergeCell ref="K17:K18"/>
    <mergeCell ref="K19:K20"/>
    <mergeCell ref="K21:K22"/>
    <mergeCell ref="K23:K24"/>
    <mergeCell ref="K25:K26"/>
    <mergeCell ref="K33:K36"/>
    <mergeCell ref="K39:K40"/>
    <mergeCell ref="K41:K42"/>
    <mergeCell ref="K43:K44"/>
    <mergeCell ref="K45:K46"/>
    <mergeCell ref="K47:K48"/>
    <mergeCell ref="K49:K50"/>
    <mergeCell ref="J168:J169"/>
    <mergeCell ref="J170:J171"/>
    <mergeCell ref="J172:J173"/>
    <mergeCell ref="J174:J175"/>
    <mergeCell ref="J176:J177"/>
    <mergeCell ref="J178:J179"/>
    <mergeCell ref="J186:J189"/>
    <mergeCell ref="J192:J193"/>
    <mergeCell ref="J194:J195"/>
    <mergeCell ref="J140:J141"/>
    <mergeCell ref="J142:J143"/>
    <mergeCell ref="J144:J145"/>
    <mergeCell ref="J146:J147"/>
    <mergeCell ref="J154:J157"/>
    <mergeCell ref="J160:J161"/>
    <mergeCell ref="J162:J163"/>
    <mergeCell ref="J164:J165"/>
    <mergeCell ref="J166:J167"/>
    <mergeCell ref="J112:J113"/>
    <mergeCell ref="J114:J115"/>
    <mergeCell ref="J116:J118"/>
    <mergeCell ref="J124:J127"/>
    <mergeCell ref="J130:J131"/>
    <mergeCell ref="J132:J133"/>
    <mergeCell ref="J134:J135"/>
    <mergeCell ref="J136:J137"/>
    <mergeCell ref="J138:J139"/>
    <mergeCell ref="J84:J85"/>
    <mergeCell ref="J92:J95"/>
    <mergeCell ref="J98:J99"/>
    <mergeCell ref="J100:J101"/>
    <mergeCell ref="J102:J103"/>
    <mergeCell ref="J104:J105"/>
    <mergeCell ref="J106:J107"/>
    <mergeCell ref="J108:J109"/>
    <mergeCell ref="J110:J111"/>
    <mergeCell ref="J55:J56"/>
    <mergeCell ref="J57:J58"/>
    <mergeCell ref="J59:J61"/>
    <mergeCell ref="J67:J70"/>
    <mergeCell ref="J73:J74"/>
    <mergeCell ref="J75:J76"/>
    <mergeCell ref="J77:J78"/>
    <mergeCell ref="J79:J81"/>
    <mergeCell ref="J82:J83"/>
    <mergeCell ref="J33:J36"/>
    <mergeCell ref="J39:J40"/>
    <mergeCell ref="J41:J42"/>
    <mergeCell ref="J43:J44"/>
    <mergeCell ref="J45:J46"/>
    <mergeCell ref="J47:J48"/>
    <mergeCell ref="J49:J50"/>
    <mergeCell ref="J51:J52"/>
    <mergeCell ref="J53:J54"/>
    <mergeCell ref="J4:J7"/>
    <mergeCell ref="J10:J11"/>
    <mergeCell ref="J12:J13"/>
    <mergeCell ref="J14:J16"/>
    <mergeCell ref="J17:J18"/>
    <mergeCell ref="J19:J20"/>
    <mergeCell ref="J21:J22"/>
    <mergeCell ref="J23:J24"/>
    <mergeCell ref="J25:J26"/>
    <mergeCell ref="I194:I195"/>
    <mergeCell ref="I196:I197"/>
    <mergeCell ref="I198:I199"/>
    <mergeCell ref="I200:I201"/>
    <mergeCell ref="I202:I203"/>
    <mergeCell ref="I204:I205"/>
    <mergeCell ref="I206:I207"/>
    <mergeCell ref="I208:I209"/>
    <mergeCell ref="I210:I211"/>
    <mergeCell ref="I166:I167"/>
    <mergeCell ref="I168:I169"/>
    <mergeCell ref="I170:I171"/>
    <mergeCell ref="I172:I173"/>
    <mergeCell ref="I174:I175"/>
    <mergeCell ref="I176:I177"/>
    <mergeCell ref="I178:I179"/>
    <mergeCell ref="I186:I189"/>
    <mergeCell ref="I192:I193"/>
    <mergeCell ref="I138:I139"/>
    <mergeCell ref="I140:I141"/>
    <mergeCell ref="I142:I143"/>
    <mergeCell ref="I144:I145"/>
    <mergeCell ref="I146:I147"/>
    <mergeCell ref="I154:I157"/>
    <mergeCell ref="I160:I161"/>
    <mergeCell ref="I162:I163"/>
    <mergeCell ref="I164:I165"/>
    <mergeCell ref="I110:I111"/>
    <mergeCell ref="I112:I113"/>
    <mergeCell ref="I114:I115"/>
    <mergeCell ref="I116:I118"/>
    <mergeCell ref="I124:I127"/>
    <mergeCell ref="I130:I131"/>
    <mergeCell ref="I132:I133"/>
    <mergeCell ref="I134:I135"/>
    <mergeCell ref="I136:I137"/>
    <mergeCell ref="I82:I83"/>
    <mergeCell ref="I84:I85"/>
    <mergeCell ref="I92:I95"/>
    <mergeCell ref="I98:I99"/>
    <mergeCell ref="I100:I101"/>
    <mergeCell ref="I102:I103"/>
    <mergeCell ref="I104:I105"/>
    <mergeCell ref="I106:I107"/>
    <mergeCell ref="I108:I109"/>
    <mergeCell ref="I53:I54"/>
    <mergeCell ref="I55:I56"/>
    <mergeCell ref="I57:I58"/>
    <mergeCell ref="I59:I61"/>
    <mergeCell ref="I67:I70"/>
    <mergeCell ref="I73:I74"/>
    <mergeCell ref="I75:I76"/>
    <mergeCell ref="I77:I78"/>
    <mergeCell ref="I79:I81"/>
    <mergeCell ref="H198:H199"/>
    <mergeCell ref="H200:H201"/>
    <mergeCell ref="H202:H203"/>
    <mergeCell ref="H204:H205"/>
    <mergeCell ref="H206:H207"/>
    <mergeCell ref="H208:H209"/>
    <mergeCell ref="H210:H211"/>
    <mergeCell ref="I4:I7"/>
    <mergeCell ref="I10:I11"/>
    <mergeCell ref="I12:I13"/>
    <mergeCell ref="I14:I16"/>
    <mergeCell ref="I17:I18"/>
    <mergeCell ref="I19:I20"/>
    <mergeCell ref="I21:I22"/>
    <mergeCell ref="I23:I24"/>
    <mergeCell ref="I25:I26"/>
    <mergeCell ref="I33:I36"/>
    <mergeCell ref="I39:I40"/>
    <mergeCell ref="I41:I42"/>
    <mergeCell ref="I43:I44"/>
    <mergeCell ref="I45:I46"/>
    <mergeCell ref="I47:I48"/>
    <mergeCell ref="I49:I50"/>
    <mergeCell ref="I51:I52"/>
    <mergeCell ref="H170:H171"/>
    <mergeCell ref="H172:H173"/>
    <mergeCell ref="H174:H175"/>
    <mergeCell ref="H176:H177"/>
    <mergeCell ref="H178:H179"/>
    <mergeCell ref="H186:H189"/>
    <mergeCell ref="H192:H193"/>
    <mergeCell ref="H194:H195"/>
    <mergeCell ref="H196:H197"/>
    <mergeCell ref="H142:H143"/>
    <mergeCell ref="H144:H145"/>
    <mergeCell ref="H146:H147"/>
    <mergeCell ref="H154:H157"/>
    <mergeCell ref="H160:H161"/>
    <mergeCell ref="H162:H163"/>
    <mergeCell ref="H164:H165"/>
    <mergeCell ref="H166:H167"/>
    <mergeCell ref="H168:H169"/>
    <mergeCell ref="H114:H115"/>
    <mergeCell ref="H116:H118"/>
    <mergeCell ref="H124:H127"/>
    <mergeCell ref="H130:H131"/>
    <mergeCell ref="H132:H133"/>
    <mergeCell ref="H134:H135"/>
    <mergeCell ref="H136:H137"/>
    <mergeCell ref="H138:H139"/>
    <mergeCell ref="H140:H141"/>
    <mergeCell ref="H92:H95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H57:H58"/>
    <mergeCell ref="H59:H61"/>
    <mergeCell ref="H67:H70"/>
    <mergeCell ref="H73:H74"/>
    <mergeCell ref="H75:H76"/>
    <mergeCell ref="H77:H78"/>
    <mergeCell ref="H79:H81"/>
    <mergeCell ref="H82:H83"/>
    <mergeCell ref="H84:H85"/>
    <mergeCell ref="G202:G203"/>
    <mergeCell ref="G204:G205"/>
    <mergeCell ref="G206:G207"/>
    <mergeCell ref="G208:G209"/>
    <mergeCell ref="G210:G211"/>
    <mergeCell ref="H4:H7"/>
    <mergeCell ref="H10:H11"/>
    <mergeCell ref="H12:H13"/>
    <mergeCell ref="H14:H16"/>
    <mergeCell ref="H17:H18"/>
    <mergeCell ref="H19:H20"/>
    <mergeCell ref="H21:H22"/>
    <mergeCell ref="H23:H24"/>
    <mergeCell ref="H25:H26"/>
    <mergeCell ref="H33:H36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G174:G175"/>
    <mergeCell ref="G176:G177"/>
    <mergeCell ref="G178:G179"/>
    <mergeCell ref="G186:G189"/>
    <mergeCell ref="G192:G193"/>
    <mergeCell ref="G194:G195"/>
    <mergeCell ref="G196:G197"/>
    <mergeCell ref="G198:G199"/>
    <mergeCell ref="G200:G201"/>
    <mergeCell ref="G146:G147"/>
    <mergeCell ref="G154:G157"/>
    <mergeCell ref="G160:G161"/>
    <mergeCell ref="G162:G163"/>
    <mergeCell ref="G164:G165"/>
    <mergeCell ref="G166:G167"/>
    <mergeCell ref="G168:G169"/>
    <mergeCell ref="G170:G171"/>
    <mergeCell ref="G172:G173"/>
    <mergeCell ref="G124:G127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8"/>
    <mergeCell ref="G67:G70"/>
    <mergeCell ref="G73:G74"/>
    <mergeCell ref="G75:G76"/>
    <mergeCell ref="G77:G78"/>
    <mergeCell ref="G79:G81"/>
    <mergeCell ref="G82:G83"/>
    <mergeCell ref="G84:G85"/>
    <mergeCell ref="G92:G95"/>
    <mergeCell ref="G98:G99"/>
    <mergeCell ref="F208:F209"/>
    <mergeCell ref="F210:F211"/>
    <mergeCell ref="G2:G3"/>
    <mergeCell ref="G4:G7"/>
    <mergeCell ref="G10:G11"/>
    <mergeCell ref="G12:G13"/>
    <mergeCell ref="G14:G16"/>
    <mergeCell ref="G17:G18"/>
    <mergeCell ref="G19:G20"/>
    <mergeCell ref="G21:G22"/>
    <mergeCell ref="G23:G24"/>
    <mergeCell ref="G25:G26"/>
    <mergeCell ref="G33:G36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1"/>
    <mergeCell ref="F186:F189"/>
    <mergeCell ref="F192:F193"/>
    <mergeCell ref="F194:F195"/>
    <mergeCell ref="F196:F197"/>
    <mergeCell ref="F198:F199"/>
    <mergeCell ref="F200:F201"/>
    <mergeCell ref="F202:F203"/>
    <mergeCell ref="F204:F205"/>
    <mergeCell ref="F206:F207"/>
    <mergeCell ref="F162:F163"/>
    <mergeCell ref="F164:F165"/>
    <mergeCell ref="F166:F167"/>
    <mergeCell ref="F168:F169"/>
    <mergeCell ref="F170:F171"/>
    <mergeCell ref="F172:F173"/>
    <mergeCell ref="F174:F175"/>
    <mergeCell ref="F176:F177"/>
    <mergeCell ref="F178:F179"/>
    <mergeCell ref="F134:F135"/>
    <mergeCell ref="F136:F137"/>
    <mergeCell ref="F138:F139"/>
    <mergeCell ref="F140:F141"/>
    <mergeCell ref="F142:F143"/>
    <mergeCell ref="F144:F145"/>
    <mergeCell ref="F146:F147"/>
    <mergeCell ref="F154:F157"/>
    <mergeCell ref="F160:F161"/>
    <mergeCell ref="F106:F107"/>
    <mergeCell ref="F108:F109"/>
    <mergeCell ref="F110:F111"/>
    <mergeCell ref="F112:F113"/>
    <mergeCell ref="F114:F115"/>
    <mergeCell ref="F116:F118"/>
    <mergeCell ref="F124:F127"/>
    <mergeCell ref="F130:F131"/>
    <mergeCell ref="F132:F133"/>
    <mergeCell ref="F77:F78"/>
    <mergeCell ref="F79:F81"/>
    <mergeCell ref="F82:F83"/>
    <mergeCell ref="F84:F85"/>
    <mergeCell ref="F92:F95"/>
    <mergeCell ref="F98:F99"/>
    <mergeCell ref="F100:F101"/>
    <mergeCell ref="F102:F103"/>
    <mergeCell ref="F104:F105"/>
    <mergeCell ref="F49:F50"/>
    <mergeCell ref="F51:F52"/>
    <mergeCell ref="F53:F54"/>
    <mergeCell ref="F55:F56"/>
    <mergeCell ref="F57:F58"/>
    <mergeCell ref="F59:F61"/>
    <mergeCell ref="F67:F70"/>
    <mergeCell ref="F73:F74"/>
    <mergeCell ref="F75:F76"/>
    <mergeCell ref="E196:E197"/>
    <mergeCell ref="E198:E199"/>
    <mergeCell ref="E200:E201"/>
    <mergeCell ref="E202:E203"/>
    <mergeCell ref="E204:E205"/>
    <mergeCell ref="E206:E207"/>
    <mergeCell ref="E208:E209"/>
    <mergeCell ref="E210:E211"/>
    <mergeCell ref="F2:F3"/>
    <mergeCell ref="F4:F7"/>
    <mergeCell ref="F10:F11"/>
    <mergeCell ref="F12:F13"/>
    <mergeCell ref="F14:F16"/>
    <mergeCell ref="F17:F18"/>
    <mergeCell ref="F19:F20"/>
    <mergeCell ref="F21:F22"/>
    <mergeCell ref="F23:F24"/>
    <mergeCell ref="F25:F26"/>
    <mergeCell ref="F33:F36"/>
    <mergeCell ref="F39:F40"/>
    <mergeCell ref="F41:F42"/>
    <mergeCell ref="F43:F44"/>
    <mergeCell ref="F45:F46"/>
    <mergeCell ref="F47:F48"/>
    <mergeCell ref="E168:E169"/>
    <mergeCell ref="E170:E171"/>
    <mergeCell ref="E172:E173"/>
    <mergeCell ref="E174:E175"/>
    <mergeCell ref="E176:E177"/>
    <mergeCell ref="E178:E179"/>
    <mergeCell ref="E186:E189"/>
    <mergeCell ref="E192:E193"/>
    <mergeCell ref="E194:E195"/>
    <mergeCell ref="E140:E141"/>
    <mergeCell ref="E142:E143"/>
    <mergeCell ref="E144:E145"/>
    <mergeCell ref="E146:E147"/>
    <mergeCell ref="E154:E157"/>
    <mergeCell ref="E160:E161"/>
    <mergeCell ref="E162:E163"/>
    <mergeCell ref="E164:E165"/>
    <mergeCell ref="E166:E167"/>
    <mergeCell ref="E112:E113"/>
    <mergeCell ref="E114:E115"/>
    <mergeCell ref="E116:E118"/>
    <mergeCell ref="E124:E127"/>
    <mergeCell ref="E130:E131"/>
    <mergeCell ref="E132:E133"/>
    <mergeCell ref="E134:E135"/>
    <mergeCell ref="E136:E137"/>
    <mergeCell ref="E138:E139"/>
    <mergeCell ref="E84:E85"/>
    <mergeCell ref="E92:E95"/>
    <mergeCell ref="E98:E99"/>
    <mergeCell ref="E100:E101"/>
    <mergeCell ref="E102:E103"/>
    <mergeCell ref="E104:E105"/>
    <mergeCell ref="E106:E107"/>
    <mergeCell ref="E108:E109"/>
    <mergeCell ref="E110:E111"/>
    <mergeCell ref="E55:E56"/>
    <mergeCell ref="E57:E58"/>
    <mergeCell ref="E59:E61"/>
    <mergeCell ref="E67:E70"/>
    <mergeCell ref="E73:E74"/>
    <mergeCell ref="E75:E76"/>
    <mergeCell ref="E77:E78"/>
    <mergeCell ref="E79:E81"/>
    <mergeCell ref="E82:E83"/>
    <mergeCell ref="D198:D199"/>
    <mergeCell ref="D200:D201"/>
    <mergeCell ref="D202:D203"/>
    <mergeCell ref="D204:D205"/>
    <mergeCell ref="D206:D207"/>
    <mergeCell ref="D208:D209"/>
    <mergeCell ref="D210:D211"/>
    <mergeCell ref="E2:E3"/>
    <mergeCell ref="E4:E7"/>
    <mergeCell ref="E10:E11"/>
    <mergeCell ref="E12:E13"/>
    <mergeCell ref="E14:E16"/>
    <mergeCell ref="E17:E18"/>
    <mergeCell ref="E19:E20"/>
    <mergeCell ref="E21:E22"/>
    <mergeCell ref="E23:E24"/>
    <mergeCell ref="E25:E26"/>
    <mergeCell ref="E33:E36"/>
    <mergeCell ref="E39:E40"/>
    <mergeCell ref="E41:E42"/>
    <mergeCell ref="E43:E44"/>
    <mergeCell ref="E45:E46"/>
    <mergeCell ref="E47:E48"/>
    <mergeCell ref="E49:E50"/>
    <mergeCell ref="D170:D171"/>
    <mergeCell ref="D172:D173"/>
    <mergeCell ref="D174:D175"/>
    <mergeCell ref="D176:D177"/>
    <mergeCell ref="D178:D179"/>
    <mergeCell ref="D186:D189"/>
    <mergeCell ref="D192:D193"/>
    <mergeCell ref="D194:D195"/>
    <mergeCell ref="D196:D197"/>
    <mergeCell ref="D142:D143"/>
    <mergeCell ref="D144:D145"/>
    <mergeCell ref="D146:D147"/>
    <mergeCell ref="D154:D157"/>
    <mergeCell ref="D160:D161"/>
    <mergeCell ref="D162:D163"/>
    <mergeCell ref="D164:D165"/>
    <mergeCell ref="D166:D167"/>
    <mergeCell ref="D168:D169"/>
    <mergeCell ref="D114:D115"/>
    <mergeCell ref="D116:D118"/>
    <mergeCell ref="D124:D127"/>
    <mergeCell ref="D130:D131"/>
    <mergeCell ref="D132:D133"/>
    <mergeCell ref="D134:D135"/>
    <mergeCell ref="D136:D137"/>
    <mergeCell ref="D138:D139"/>
    <mergeCell ref="D140:D141"/>
    <mergeCell ref="D92:D95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C92:C123"/>
    <mergeCell ref="C124:C153"/>
    <mergeCell ref="C154:C185"/>
    <mergeCell ref="C186:C217"/>
    <mergeCell ref="D2:D3"/>
    <mergeCell ref="D4:D7"/>
    <mergeCell ref="D10:D11"/>
    <mergeCell ref="D12:D13"/>
    <mergeCell ref="D14:D16"/>
    <mergeCell ref="D17:D18"/>
    <mergeCell ref="D19:D20"/>
    <mergeCell ref="D21:D22"/>
    <mergeCell ref="D23:D24"/>
    <mergeCell ref="D25:D26"/>
    <mergeCell ref="D33:D36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A92:A123"/>
    <mergeCell ref="A124:A153"/>
    <mergeCell ref="A154:A185"/>
    <mergeCell ref="A186:A217"/>
    <mergeCell ref="B2:B3"/>
    <mergeCell ref="B4:B32"/>
    <mergeCell ref="B33:B66"/>
    <mergeCell ref="B67:B91"/>
    <mergeCell ref="B92:B123"/>
    <mergeCell ref="B124:B153"/>
    <mergeCell ref="B154:B185"/>
    <mergeCell ref="B186:B217"/>
    <mergeCell ref="A1:R1"/>
    <mergeCell ref="H2:I2"/>
    <mergeCell ref="J2:L2"/>
    <mergeCell ref="M2:N2"/>
    <mergeCell ref="O2:Q2"/>
    <mergeCell ref="A2:A3"/>
    <mergeCell ref="A4:A32"/>
    <mergeCell ref="A33:A66"/>
    <mergeCell ref="A67:A91"/>
    <mergeCell ref="C2:C3"/>
    <mergeCell ref="C4:C32"/>
    <mergeCell ref="C33:C66"/>
    <mergeCell ref="C67:C91"/>
    <mergeCell ref="D57:D58"/>
    <mergeCell ref="D59:D61"/>
    <mergeCell ref="D67:D70"/>
    <mergeCell ref="D73:D74"/>
    <mergeCell ref="D75:D76"/>
    <mergeCell ref="D77:D78"/>
    <mergeCell ref="D79:D81"/>
    <mergeCell ref="D82:D83"/>
    <mergeCell ref="D84:D85"/>
    <mergeCell ref="E51:E52"/>
    <mergeCell ref="E53:E54"/>
  </mergeCells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7"/>
  <sheetViews>
    <sheetView topLeftCell="A193" zoomScale="80" zoomScaleNormal="80" workbookViewId="0">
      <selection activeCell="N12" activeCellId="2" sqref="N23:N27 N19:N20 N12:N13"/>
    </sheetView>
  </sheetViews>
  <sheetFormatPr defaultColWidth="9" defaultRowHeight="13.5"/>
  <cols>
    <col min="1" max="1" width="4.375" style="1" customWidth="1"/>
    <col min="2" max="2" width="13.625" style="1" customWidth="1"/>
    <col min="3" max="3" width="13.5" style="1" customWidth="1"/>
    <col min="4" max="4" width="27.5" style="1" customWidth="1"/>
    <col min="5" max="5" width="6.25" style="1" customWidth="1"/>
    <col min="6" max="6" width="8.375" style="1" customWidth="1"/>
    <col min="7" max="7" width="11.5" style="1" customWidth="1"/>
    <col min="8" max="9" width="6.375" style="1" customWidth="1"/>
    <col min="10" max="12" width="7.375" style="1" customWidth="1"/>
    <col min="13" max="13" width="6.375" style="1" customWidth="1"/>
    <col min="14" max="14" width="7.375" style="1" customWidth="1"/>
    <col min="15" max="15" width="8.125" style="1" customWidth="1"/>
    <col min="16" max="18" width="7.375" style="1" customWidth="1"/>
    <col min="19" max="19" width="9" style="1"/>
    <col min="20" max="20" width="15.5" style="1" customWidth="1"/>
    <col min="21" max="21" width="17.75" style="1" customWidth="1"/>
    <col min="22" max="22" width="11.5" style="1" customWidth="1"/>
    <col min="23" max="24" width="9" style="1"/>
    <col min="25" max="25" width="21.75" style="1" customWidth="1"/>
    <col min="26" max="16384" width="9" style="1"/>
  </cols>
  <sheetData>
    <row r="1" spans="1:23" ht="19.5" thickBot="1">
      <c r="A1" s="104" t="s">
        <v>0</v>
      </c>
      <c r="B1" s="104"/>
      <c r="C1" s="104"/>
      <c r="D1" s="104"/>
      <c r="E1" s="104"/>
      <c r="F1" s="104"/>
      <c r="G1" s="104"/>
      <c r="H1" s="105"/>
      <c r="I1" s="105"/>
      <c r="J1" s="106"/>
      <c r="K1" s="106"/>
      <c r="L1" s="107"/>
      <c r="M1" s="105"/>
      <c r="N1" s="105"/>
      <c r="O1" s="104"/>
      <c r="P1" s="104"/>
      <c r="Q1" s="108"/>
      <c r="R1" s="108"/>
    </row>
    <row r="2" spans="1:23">
      <c r="A2" s="118" t="s">
        <v>1</v>
      </c>
      <c r="B2" s="121" t="s">
        <v>2</v>
      </c>
      <c r="C2" s="121" t="s">
        <v>3</v>
      </c>
      <c r="D2" s="125" t="s">
        <v>4</v>
      </c>
      <c r="E2" s="121" t="s">
        <v>5</v>
      </c>
      <c r="F2" s="129" t="s">
        <v>6</v>
      </c>
      <c r="G2" s="125" t="s">
        <v>7</v>
      </c>
      <c r="H2" s="109" t="s">
        <v>8</v>
      </c>
      <c r="I2" s="110"/>
      <c r="J2" s="111" t="s">
        <v>9</v>
      </c>
      <c r="K2" s="111"/>
      <c r="L2" s="112"/>
      <c r="M2" s="109" t="s">
        <v>10</v>
      </c>
      <c r="N2" s="109"/>
      <c r="O2" s="129" t="s">
        <v>11</v>
      </c>
      <c r="P2" s="129"/>
      <c r="Q2" s="109"/>
      <c r="R2" s="54" t="s">
        <v>12</v>
      </c>
    </row>
    <row r="3" spans="1:23">
      <c r="A3" s="139"/>
      <c r="B3" s="143"/>
      <c r="C3" s="143"/>
      <c r="D3" s="150"/>
      <c r="E3" s="143"/>
      <c r="F3" s="160"/>
      <c r="G3" s="150"/>
      <c r="H3" s="5" t="s">
        <v>13</v>
      </c>
      <c r="I3" s="5" t="s">
        <v>14</v>
      </c>
      <c r="J3" s="17" t="s">
        <v>15</v>
      </c>
      <c r="K3" s="17" t="s">
        <v>16</v>
      </c>
      <c r="L3" s="17" t="s">
        <v>14</v>
      </c>
      <c r="M3" s="5" t="s">
        <v>17</v>
      </c>
      <c r="N3" s="5" t="s">
        <v>18</v>
      </c>
      <c r="O3" s="61" t="s">
        <v>19</v>
      </c>
      <c r="P3" s="62" t="s">
        <v>20</v>
      </c>
      <c r="Q3" s="28" t="s">
        <v>21</v>
      </c>
      <c r="R3" s="5" t="s">
        <v>23</v>
      </c>
    </row>
    <row r="4" spans="1:23">
      <c r="A4" s="140">
        <v>1</v>
      </c>
      <c r="B4" s="190" t="s">
        <v>139</v>
      </c>
      <c r="C4" s="144" t="s">
        <v>25</v>
      </c>
      <c r="D4" s="123" t="s">
        <v>26</v>
      </c>
      <c r="E4" s="127">
        <v>1</v>
      </c>
      <c r="F4" s="127" t="s">
        <v>27</v>
      </c>
      <c r="G4" s="127" t="s">
        <v>111</v>
      </c>
      <c r="H4" s="131">
        <v>5.44</v>
      </c>
      <c r="I4" s="131">
        <v>3.2</v>
      </c>
      <c r="J4" s="137">
        <v>0.32200000000000001</v>
      </c>
      <c r="K4" s="137">
        <v>0.32</v>
      </c>
      <c r="L4" s="137">
        <f t="shared" ref="L4:L9" si="0">J4-K4</f>
        <v>2.0000000000000018E-3</v>
      </c>
      <c r="M4" s="131">
        <f t="shared" ref="M4:M9" si="1">H4*J4-I4*L4</f>
        <v>1.7452800000000002</v>
      </c>
      <c r="N4" s="131">
        <f t="shared" ref="N4:N9" si="2">E4*M4</f>
        <v>1.7452800000000002</v>
      </c>
      <c r="O4" s="15" t="s">
        <v>29</v>
      </c>
      <c r="P4" s="15"/>
      <c r="Q4" s="10">
        <v>0.05</v>
      </c>
      <c r="R4" s="10"/>
      <c r="T4" s="63" t="s">
        <v>145</v>
      </c>
    </row>
    <row r="5" spans="1:23">
      <c r="A5" s="140"/>
      <c r="B5" s="144"/>
      <c r="C5" s="144"/>
      <c r="D5" s="123"/>
      <c r="E5" s="127"/>
      <c r="F5" s="127"/>
      <c r="G5" s="127"/>
      <c r="H5" s="131"/>
      <c r="I5" s="131"/>
      <c r="J5" s="137"/>
      <c r="K5" s="137"/>
      <c r="L5" s="137"/>
      <c r="M5" s="131"/>
      <c r="N5" s="131"/>
      <c r="O5" s="15" t="s">
        <v>30</v>
      </c>
      <c r="P5" s="15"/>
      <c r="Q5" s="10">
        <v>0.1</v>
      </c>
      <c r="R5" s="10"/>
    </row>
    <row r="6" spans="1:23">
      <c r="A6" s="140"/>
      <c r="B6" s="144"/>
      <c r="C6" s="144"/>
      <c r="D6" s="123"/>
      <c r="E6" s="127"/>
      <c r="F6" s="127"/>
      <c r="G6" s="127"/>
      <c r="H6" s="131"/>
      <c r="I6" s="131"/>
      <c r="J6" s="137"/>
      <c r="K6" s="137"/>
      <c r="L6" s="137"/>
      <c r="M6" s="131"/>
      <c r="N6" s="131"/>
      <c r="O6" s="15" t="s">
        <v>31</v>
      </c>
      <c r="P6" s="15" t="s">
        <v>32</v>
      </c>
      <c r="Q6" s="10">
        <v>0.08</v>
      </c>
      <c r="R6" s="10"/>
    </row>
    <row r="7" spans="1:23">
      <c r="A7" s="140"/>
      <c r="B7" s="144"/>
      <c r="C7" s="144"/>
      <c r="D7" s="123"/>
      <c r="E7" s="127"/>
      <c r="F7" s="127"/>
      <c r="G7" s="127"/>
      <c r="H7" s="131"/>
      <c r="I7" s="131"/>
      <c r="J7" s="137"/>
      <c r="K7" s="137"/>
      <c r="L7" s="137"/>
      <c r="M7" s="131"/>
      <c r="N7" s="131"/>
      <c r="O7" s="15" t="s">
        <v>33</v>
      </c>
      <c r="P7" s="15" t="s">
        <v>34</v>
      </c>
      <c r="Q7" s="10">
        <v>0.04</v>
      </c>
      <c r="R7" s="10"/>
      <c r="T7" s="64"/>
      <c r="U7" s="65" t="s">
        <v>133</v>
      </c>
      <c r="V7" s="65" t="s">
        <v>130</v>
      </c>
      <c r="W7" s="63" t="s">
        <v>131</v>
      </c>
    </row>
    <row r="8" spans="1:23">
      <c r="A8" s="140"/>
      <c r="B8" s="144"/>
      <c r="C8" s="144"/>
      <c r="D8" s="55" t="s">
        <v>35</v>
      </c>
      <c r="E8" s="56">
        <v>1</v>
      </c>
      <c r="F8" s="56" t="s">
        <v>36</v>
      </c>
      <c r="G8" s="55" t="s">
        <v>37</v>
      </c>
      <c r="H8" s="76">
        <v>5</v>
      </c>
      <c r="I8" s="58">
        <v>3.2</v>
      </c>
      <c r="J8" s="59">
        <v>5.5E-2</v>
      </c>
      <c r="K8" s="59">
        <v>5.3999999999999999E-2</v>
      </c>
      <c r="L8" s="59">
        <f t="shared" si="0"/>
        <v>1.0000000000000009E-3</v>
      </c>
      <c r="M8" s="58">
        <f t="shared" si="1"/>
        <v>0.27180000000000004</v>
      </c>
      <c r="N8" s="58">
        <f t="shared" si="2"/>
        <v>0.27180000000000004</v>
      </c>
      <c r="O8" s="15" t="s">
        <v>38</v>
      </c>
      <c r="P8" s="15" t="s">
        <v>34</v>
      </c>
      <c r="Q8" s="10">
        <v>0.04</v>
      </c>
      <c r="R8" s="10"/>
      <c r="S8" s="1">
        <v>1</v>
      </c>
      <c r="T8" s="65" t="s">
        <v>117</v>
      </c>
      <c r="U8" s="65" t="s">
        <v>119</v>
      </c>
      <c r="V8" s="64">
        <f>(5500+5800)/2</f>
        <v>5650</v>
      </c>
      <c r="W8" s="64">
        <f>V8/1.13</f>
        <v>5000.0000000000009</v>
      </c>
    </row>
    <row r="9" spans="1:23">
      <c r="A9" s="140"/>
      <c r="B9" s="144"/>
      <c r="C9" s="144"/>
      <c r="D9" s="55" t="s">
        <v>39</v>
      </c>
      <c r="E9" s="56">
        <v>2</v>
      </c>
      <c r="F9" s="56" t="s">
        <v>36</v>
      </c>
      <c r="G9" s="55" t="s">
        <v>40</v>
      </c>
      <c r="H9" s="76">
        <v>5</v>
      </c>
      <c r="I9" s="58">
        <v>3.2</v>
      </c>
      <c r="J9" s="59">
        <v>4.8000000000000001E-2</v>
      </c>
      <c r="K9" s="59">
        <v>4.7E-2</v>
      </c>
      <c r="L9" s="59">
        <f t="shared" si="0"/>
        <v>1.0000000000000009E-3</v>
      </c>
      <c r="M9" s="58">
        <f t="shared" si="1"/>
        <v>0.23679999999999998</v>
      </c>
      <c r="N9" s="58">
        <f t="shared" si="2"/>
        <v>0.47359999999999997</v>
      </c>
      <c r="O9" s="15" t="s">
        <v>41</v>
      </c>
      <c r="P9" s="15" t="s">
        <v>34</v>
      </c>
      <c r="Q9" s="10">
        <v>0.08</v>
      </c>
      <c r="R9" s="10"/>
    </row>
    <row r="10" spans="1:23">
      <c r="A10" s="140"/>
      <c r="B10" s="144"/>
      <c r="C10" s="144"/>
      <c r="D10" s="151" t="s">
        <v>137</v>
      </c>
      <c r="E10" s="127">
        <v>2</v>
      </c>
      <c r="F10" s="127" t="s">
        <v>36</v>
      </c>
      <c r="G10" s="123" t="s">
        <v>43</v>
      </c>
      <c r="H10" s="131"/>
      <c r="I10" s="134"/>
      <c r="J10" s="135"/>
      <c r="K10" s="135"/>
      <c r="L10" s="135"/>
      <c r="M10" s="176">
        <v>1.3</v>
      </c>
      <c r="N10" s="134">
        <f>E10*M10</f>
        <v>2.6</v>
      </c>
      <c r="O10" s="15"/>
      <c r="P10" s="15"/>
      <c r="Q10" s="10"/>
      <c r="R10" s="10"/>
      <c r="T10" s="63"/>
    </row>
    <row r="11" spans="1:23">
      <c r="A11" s="140"/>
      <c r="B11" s="144"/>
      <c r="C11" s="144"/>
      <c r="D11" s="151"/>
      <c r="E11" s="127"/>
      <c r="F11" s="127"/>
      <c r="G11" s="123"/>
      <c r="H11" s="131"/>
      <c r="I11" s="134"/>
      <c r="J11" s="135"/>
      <c r="K11" s="135"/>
      <c r="L11" s="135"/>
      <c r="M11" s="176"/>
      <c r="N11" s="134"/>
      <c r="O11" s="15"/>
      <c r="P11" s="15"/>
      <c r="Q11" s="10"/>
      <c r="R11" s="10"/>
    </row>
    <row r="12" spans="1:23" s="68" customFormat="1">
      <c r="A12" s="140"/>
      <c r="B12" s="144"/>
      <c r="C12" s="144"/>
      <c r="D12" s="152" t="s">
        <v>121</v>
      </c>
      <c r="E12" s="156">
        <v>2</v>
      </c>
      <c r="F12" s="156" t="s">
        <v>47</v>
      </c>
      <c r="G12" s="153" t="s">
        <v>48</v>
      </c>
      <c r="H12" s="164"/>
      <c r="I12" s="168"/>
      <c r="J12" s="169"/>
      <c r="K12" s="169"/>
      <c r="L12" s="169"/>
      <c r="M12" s="168"/>
      <c r="N12" s="178">
        <f>5.6*2</f>
        <v>11.2</v>
      </c>
      <c r="O12" s="66"/>
      <c r="P12" s="66"/>
      <c r="Q12" s="67"/>
      <c r="R12" s="67"/>
      <c r="S12" s="68">
        <v>2</v>
      </c>
      <c r="T12" s="69" t="s">
        <v>120</v>
      </c>
      <c r="U12" s="69" t="s">
        <v>132</v>
      </c>
    </row>
    <row r="13" spans="1:23" s="68" customFormat="1">
      <c r="A13" s="140"/>
      <c r="B13" s="144"/>
      <c r="C13" s="144"/>
      <c r="D13" s="153"/>
      <c r="E13" s="156"/>
      <c r="F13" s="156"/>
      <c r="G13" s="153"/>
      <c r="H13" s="164"/>
      <c r="I13" s="168"/>
      <c r="J13" s="169"/>
      <c r="K13" s="169"/>
      <c r="L13" s="169"/>
      <c r="M13" s="168"/>
      <c r="N13" s="178"/>
      <c r="O13" s="66"/>
      <c r="P13" s="66"/>
      <c r="Q13" s="67"/>
      <c r="R13" s="67"/>
      <c r="T13" s="69" t="s">
        <v>135</v>
      </c>
      <c r="U13" s="69" t="s">
        <v>134</v>
      </c>
    </row>
    <row r="14" spans="1:23">
      <c r="A14" s="140"/>
      <c r="B14" s="144"/>
      <c r="C14" s="144"/>
      <c r="D14" s="147" t="s">
        <v>53</v>
      </c>
      <c r="E14" s="157">
        <v>1</v>
      </c>
      <c r="F14" s="157" t="s">
        <v>27</v>
      </c>
      <c r="G14" s="161" t="s">
        <v>116</v>
      </c>
      <c r="H14" s="165">
        <v>5.44</v>
      </c>
      <c r="I14" s="165">
        <v>3.2</v>
      </c>
      <c r="J14" s="157">
        <v>1.8009999999999999</v>
      </c>
      <c r="K14" s="157">
        <v>1.79</v>
      </c>
      <c r="L14" s="157">
        <f t="shared" ref="L14:L17" si="3">J14-K14</f>
        <v>1.0999999999999899E-2</v>
      </c>
      <c r="M14" s="165">
        <f>H14*J14-I14*L14</f>
        <v>9.7622400000000003</v>
      </c>
      <c r="N14" s="165">
        <f>E14*M14</f>
        <v>9.7622400000000003</v>
      </c>
      <c r="O14" s="15" t="s">
        <v>55</v>
      </c>
      <c r="P14" s="15"/>
      <c r="Q14" s="10">
        <v>0.05</v>
      </c>
      <c r="R14" s="10"/>
    </row>
    <row r="15" spans="1:23">
      <c r="A15" s="140"/>
      <c r="B15" s="144"/>
      <c r="C15" s="144"/>
      <c r="D15" s="148"/>
      <c r="E15" s="158"/>
      <c r="F15" s="158"/>
      <c r="G15" s="162"/>
      <c r="H15" s="166"/>
      <c r="I15" s="166"/>
      <c r="J15" s="158"/>
      <c r="K15" s="158"/>
      <c r="L15" s="158"/>
      <c r="M15" s="166"/>
      <c r="N15" s="166"/>
      <c r="O15" s="15" t="s">
        <v>56</v>
      </c>
      <c r="P15" s="15"/>
      <c r="Q15" s="10">
        <v>0.2</v>
      </c>
      <c r="R15" s="10"/>
    </row>
    <row r="16" spans="1:23">
      <c r="A16" s="140"/>
      <c r="B16" s="144"/>
      <c r="C16" s="144"/>
      <c r="D16" s="149"/>
      <c r="E16" s="159"/>
      <c r="F16" s="159"/>
      <c r="G16" s="163"/>
      <c r="H16" s="167"/>
      <c r="I16" s="167"/>
      <c r="J16" s="159"/>
      <c r="K16" s="159"/>
      <c r="L16" s="159"/>
      <c r="M16" s="167"/>
      <c r="N16" s="167"/>
      <c r="O16" s="55" t="s">
        <v>113</v>
      </c>
      <c r="P16" s="56" t="s">
        <v>34</v>
      </c>
      <c r="Q16" s="58">
        <v>0.05</v>
      </c>
      <c r="R16" s="10"/>
    </row>
    <row r="17" spans="1:25">
      <c r="A17" s="140"/>
      <c r="B17" s="144"/>
      <c r="C17" s="144"/>
      <c r="D17" s="123" t="s">
        <v>57</v>
      </c>
      <c r="E17" s="127">
        <v>2</v>
      </c>
      <c r="F17" s="127" t="s">
        <v>27</v>
      </c>
      <c r="G17" s="123" t="s">
        <v>58</v>
      </c>
      <c r="H17" s="131">
        <v>5.44</v>
      </c>
      <c r="I17" s="134">
        <v>3.2</v>
      </c>
      <c r="J17" s="135">
        <v>0.42499999999999999</v>
      </c>
      <c r="K17" s="135">
        <v>0.41299999999999998</v>
      </c>
      <c r="L17" s="135">
        <f t="shared" si="3"/>
        <v>1.2000000000000011E-2</v>
      </c>
      <c r="M17" s="134">
        <f>H17*J17-I17*L17</f>
        <v>2.2736000000000001</v>
      </c>
      <c r="N17" s="134">
        <f>E17*M17</f>
        <v>4.5472000000000001</v>
      </c>
      <c r="O17" s="15" t="s">
        <v>59</v>
      </c>
      <c r="P17" s="15"/>
      <c r="Q17" s="10">
        <v>0.1</v>
      </c>
      <c r="R17" s="10"/>
    </row>
    <row r="18" spans="1:25">
      <c r="A18" s="140"/>
      <c r="B18" s="144"/>
      <c r="C18" s="144"/>
      <c r="D18" s="123"/>
      <c r="E18" s="127"/>
      <c r="F18" s="127"/>
      <c r="G18" s="123"/>
      <c r="H18" s="131"/>
      <c r="I18" s="134"/>
      <c r="J18" s="135"/>
      <c r="K18" s="135"/>
      <c r="L18" s="135"/>
      <c r="M18" s="134"/>
      <c r="N18" s="134"/>
      <c r="O18" s="15" t="s">
        <v>60</v>
      </c>
      <c r="P18" s="15"/>
      <c r="Q18" s="10">
        <v>0.16</v>
      </c>
      <c r="R18" s="10"/>
    </row>
    <row r="19" spans="1:25">
      <c r="A19" s="140"/>
      <c r="B19" s="144"/>
      <c r="C19" s="144"/>
      <c r="D19" s="123" t="s">
        <v>61</v>
      </c>
      <c r="E19" s="127">
        <v>1</v>
      </c>
      <c r="F19" s="127" t="s">
        <v>62</v>
      </c>
      <c r="G19" s="123" t="s">
        <v>63</v>
      </c>
      <c r="H19" s="131"/>
      <c r="I19" s="134"/>
      <c r="J19" s="135"/>
      <c r="K19" s="135"/>
      <c r="L19" s="135"/>
      <c r="M19" s="134"/>
      <c r="N19" s="189">
        <v>5.5</v>
      </c>
      <c r="O19" s="15"/>
      <c r="P19" s="15"/>
      <c r="Q19" s="10"/>
      <c r="R19" s="10"/>
    </row>
    <row r="20" spans="1:25">
      <c r="A20" s="140"/>
      <c r="B20" s="144"/>
      <c r="C20" s="144"/>
      <c r="D20" s="123"/>
      <c r="E20" s="127"/>
      <c r="F20" s="127"/>
      <c r="G20" s="123"/>
      <c r="H20" s="131"/>
      <c r="I20" s="134"/>
      <c r="J20" s="135"/>
      <c r="K20" s="135"/>
      <c r="L20" s="135"/>
      <c r="M20" s="134"/>
      <c r="N20" s="189"/>
      <c r="O20" s="15"/>
      <c r="P20" s="15"/>
      <c r="Q20" s="10"/>
      <c r="R20" s="10"/>
    </row>
    <row r="21" spans="1:25">
      <c r="A21" s="140"/>
      <c r="B21" s="144"/>
      <c r="C21" s="144"/>
      <c r="D21" s="123" t="s">
        <v>67</v>
      </c>
      <c r="E21" s="127">
        <v>3</v>
      </c>
      <c r="F21" s="127" t="s">
        <v>36</v>
      </c>
      <c r="G21" s="123" t="s">
        <v>68</v>
      </c>
      <c r="H21" s="177">
        <v>5</v>
      </c>
      <c r="I21" s="134">
        <v>3.2</v>
      </c>
      <c r="J21" s="135">
        <v>6.9000000000000006E-2</v>
      </c>
      <c r="K21" s="135">
        <v>6.6000000000000003E-2</v>
      </c>
      <c r="L21" s="135">
        <f t="shared" ref="L21" si="4">J21-K21</f>
        <v>3.0000000000000027E-3</v>
      </c>
      <c r="M21" s="134">
        <f t="shared" ref="M21" si="5">H21*J21-I21*L21</f>
        <v>0.33540000000000003</v>
      </c>
      <c r="N21" s="134">
        <f t="shared" ref="N21" si="6">E21*M21</f>
        <v>1.0062000000000002</v>
      </c>
      <c r="O21" s="15" t="s">
        <v>69</v>
      </c>
      <c r="P21" s="15" t="s">
        <v>34</v>
      </c>
      <c r="Q21" s="10">
        <v>0.12</v>
      </c>
      <c r="R21" s="10"/>
    </row>
    <row r="22" spans="1:25">
      <c r="A22" s="140"/>
      <c r="B22" s="144"/>
      <c r="C22" s="144"/>
      <c r="D22" s="123"/>
      <c r="E22" s="127"/>
      <c r="F22" s="127"/>
      <c r="G22" s="123"/>
      <c r="H22" s="177"/>
      <c r="I22" s="134"/>
      <c r="J22" s="135"/>
      <c r="K22" s="135"/>
      <c r="L22" s="135"/>
      <c r="M22" s="134"/>
      <c r="N22" s="134"/>
      <c r="O22" s="15" t="s">
        <v>70</v>
      </c>
      <c r="P22" s="15" t="s">
        <v>71</v>
      </c>
      <c r="Q22" s="10">
        <v>0.15</v>
      </c>
      <c r="R22" s="10"/>
    </row>
    <row r="23" spans="1:25">
      <c r="A23" s="140"/>
      <c r="B23" s="144"/>
      <c r="C23" s="144"/>
      <c r="D23" s="123" t="s">
        <v>72</v>
      </c>
      <c r="E23" s="127">
        <v>1</v>
      </c>
      <c r="F23" s="127" t="s">
        <v>36</v>
      </c>
      <c r="G23" s="123" t="s">
        <v>73</v>
      </c>
      <c r="H23" s="131"/>
      <c r="I23" s="134"/>
      <c r="J23" s="135"/>
      <c r="K23" s="135"/>
      <c r="L23" s="135"/>
      <c r="M23" s="176">
        <v>1.3</v>
      </c>
      <c r="N23" s="134">
        <f>E23*M23</f>
        <v>1.3</v>
      </c>
      <c r="O23" s="15"/>
      <c r="P23" s="15"/>
      <c r="Q23" s="10"/>
      <c r="R23" s="10"/>
      <c r="T23" s="63" t="s">
        <v>142</v>
      </c>
    </row>
    <row r="24" spans="1:25">
      <c r="A24" s="140"/>
      <c r="B24" s="144"/>
      <c r="C24" s="144"/>
      <c r="D24" s="123"/>
      <c r="E24" s="127"/>
      <c r="F24" s="127"/>
      <c r="G24" s="123"/>
      <c r="H24" s="131"/>
      <c r="I24" s="134"/>
      <c r="J24" s="135"/>
      <c r="K24" s="135"/>
      <c r="L24" s="135"/>
      <c r="M24" s="176"/>
      <c r="N24" s="134"/>
      <c r="O24" s="15"/>
      <c r="P24" s="15"/>
      <c r="Q24" s="10"/>
      <c r="R24" s="10"/>
    </row>
    <row r="25" spans="1:25">
      <c r="A25" s="140"/>
      <c r="B25" s="144"/>
      <c r="C25" s="144"/>
      <c r="D25" s="123" t="s">
        <v>95</v>
      </c>
      <c r="E25" s="127">
        <v>1</v>
      </c>
      <c r="F25" s="127" t="s">
        <v>36</v>
      </c>
      <c r="G25" s="123" t="s">
        <v>96</v>
      </c>
      <c r="H25" s="131"/>
      <c r="I25" s="134"/>
      <c r="J25" s="137"/>
      <c r="K25" s="137"/>
      <c r="L25" s="135"/>
      <c r="M25" s="176">
        <v>0.84</v>
      </c>
      <c r="N25" s="134">
        <f>E25*M25</f>
        <v>0.84</v>
      </c>
      <c r="O25" s="15"/>
      <c r="P25" s="15"/>
      <c r="Q25" s="10"/>
      <c r="R25" s="10"/>
    </row>
    <row r="26" spans="1:25">
      <c r="A26" s="140"/>
      <c r="B26" s="144"/>
      <c r="C26" s="144"/>
      <c r="D26" s="123"/>
      <c r="E26" s="127"/>
      <c r="F26" s="127"/>
      <c r="G26" s="123"/>
      <c r="H26" s="131"/>
      <c r="I26" s="134"/>
      <c r="J26" s="137"/>
      <c r="K26" s="137"/>
      <c r="L26" s="135"/>
      <c r="M26" s="176"/>
      <c r="N26" s="134"/>
      <c r="O26" s="15"/>
      <c r="P26" s="15"/>
      <c r="Q26" s="10"/>
      <c r="R26" s="10"/>
    </row>
    <row r="27" spans="1:25">
      <c r="A27" s="140"/>
      <c r="B27" s="144"/>
      <c r="C27" s="144"/>
      <c r="D27" s="82" t="s">
        <v>141</v>
      </c>
      <c r="E27" s="56">
        <v>1</v>
      </c>
      <c r="F27" s="56" t="s">
        <v>36</v>
      </c>
      <c r="G27" s="55" t="s">
        <v>82</v>
      </c>
      <c r="H27" s="57"/>
      <c r="I27" s="58"/>
      <c r="J27" s="59"/>
      <c r="K27" s="59"/>
      <c r="L27" s="59"/>
      <c r="M27" s="79">
        <v>2.04</v>
      </c>
      <c r="N27" s="58">
        <f>E27*M27</f>
        <v>2.04</v>
      </c>
      <c r="O27" s="15"/>
      <c r="P27" s="15"/>
      <c r="Q27" s="10"/>
      <c r="R27" s="10"/>
    </row>
    <row r="28" spans="1:25">
      <c r="A28" s="140"/>
      <c r="B28" s="144"/>
      <c r="C28" s="144"/>
      <c r="D28" s="55" t="s">
        <v>83</v>
      </c>
      <c r="E28" s="56">
        <v>3</v>
      </c>
      <c r="F28" s="56" t="s">
        <v>36</v>
      </c>
      <c r="G28" s="55" t="s">
        <v>84</v>
      </c>
      <c r="H28" s="10">
        <f>5.5/1.13</f>
        <v>4.8672566371681416</v>
      </c>
      <c r="I28" s="58">
        <v>3.2</v>
      </c>
      <c r="J28" s="59">
        <v>5.8999999999999997E-2</v>
      </c>
      <c r="K28" s="59">
        <v>5.7500000000000002E-2</v>
      </c>
      <c r="L28" s="59">
        <f t="shared" ref="L28:L30" si="7">J28-K28</f>
        <v>1.4999999999999944E-3</v>
      </c>
      <c r="M28" s="58">
        <f t="shared" ref="M28:M29" si="8">H28*J28-I28*L28</f>
        <v>0.2823681415929204</v>
      </c>
      <c r="N28" s="58">
        <f>E28*M28</f>
        <v>0.84710442477876113</v>
      </c>
      <c r="O28" s="15" t="s">
        <v>38</v>
      </c>
      <c r="P28" s="15" t="s">
        <v>85</v>
      </c>
      <c r="Q28" s="10">
        <v>0.03</v>
      </c>
      <c r="R28" s="10"/>
    </row>
    <row r="29" spans="1:25">
      <c r="A29" s="140"/>
      <c r="B29" s="144"/>
      <c r="C29" s="144"/>
      <c r="D29" s="55" t="s">
        <v>86</v>
      </c>
      <c r="E29" s="56">
        <v>2</v>
      </c>
      <c r="F29" s="56" t="s">
        <v>36</v>
      </c>
      <c r="G29" s="55" t="s">
        <v>87</v>
      </c>
      <c r="H29" s="76">
        <v>5</v>
      </c>
      <c r="I29" s="58">
        <v>3.2</v>
      </c>
      <c r="J29" s="59">
        <v>7.3999999999999996E-2</v>
      </c>
      <c r="K29" s="59">
        <v>7.0000000000000007E-2</v>
      </c>
      <c r="L29" s="59">
        <f t="shared" si="7"/>
        <v>3.9999999999999897E-3</v>
      </c>
      <c r="M29" s="58">
        <f t="shared" si="8"/>
        <v>0.35720000000000002</v>
      </c>
      <c r="N29" s="58">
        <f>E29*M29</f>
        <v>0.71440000000000003</v>
      </c>
      <c r="O29" s="15" t="s">
        <v>44</v>
      </c>
      <c r="P29" s="15" t="s">
        <v>34</v>
      </c>
      <c r="Q29" s="10">
        <v>0.06</v>
      </c>
      <c r="R29" s="10"/>
    </row>
    <row r="30" spans="1:25">
      <c r="A30" s="140"/>
      <c r="B30" s="144"/>
      <c r="C30" s="144"/>
      <c r="D30" s="55" t="s">
        <v>90</v>
      </c>
      <c r="E30" s="56">
        <v>1</v>
      </c>
      <c r="F30" s="56"/>
      <c r="G30" s="55"/>
      <c r="H30" s="10">
        <v>0.32</v>
      </c>
      <c r="I30" s="58"/>
      <c r="J30" s="59"/>
      <c r="K30" s="20"/>
      <c r="L30" s="59">
        <f t="shared" si="7"/>
        <v>0</v>
      </c>
      <c r="M30" s="58">
        <v>0.32</v>
      </c>
      <c r="N30" s="58">
        <f>E30*M30</f>
        <v>0.32</v>
      </c>
      <c r="O30" s="15" t="s">
        <v>89</v>
      </c>
      <c r="P30" s="15">
        <v>170</v>
      </c>
      <c r="Q30" s="10">
        <f>0.05*P30</f>
        <v>8.5</v>
      </c>
      <c r="R30" s="10"/>
    </row>
    <row r="31" spans="1:25">
      <c r="A31" s="140"/>
      <c r="B31" s="144"/>
      <c r="C31" s="144"/>
      <c r="D31" s="74"/>
      <c r="E31" s="75"/>
      <c r="F31" s="75"/>
      <c r="G31" s="74"/>
      <c r="H31" s="10"/>
      <c r="I31" s="72"/>
      <c r="J31" s="73"/>
      <c r="K31" s="20"/>
      <c r="L31" s="73"/>
      <c r="M31" s="72"/>
      <c r="N31" s="72"/>
      <c r="O31" s="21" t="s">
        <v>91</v>
      </c>
      <c r="P31" s="15">
        <v>0.39600000000000002</v>
      </c>
      <c r="Q31" s="10">
        <v>3</v>
      </c>
      <c r="R31" s="10"/>
      <c r="S31" s="1">
        <v>3</v>
      </c>
      <c r="T31" s="63" t="s">
        <v>124</v>
      </c>
      <c r="U31" s="63" t="s">
        <v>125</v>
      </c>
      <c r="V31" s="63" t="s">
        <v>126</v>
      </c>
      <c r="W31" s="70" t="s">
        <v>127</v>
      </c>
      <c r="X31" s="70" t="s">
        <v>128</v>
      </c>
      <c r="Y31" s="70" t="s">
        <v>136</v>
      </c>
    </row>
    <row r="32" spans="1:25" ht="14.25" thickBot="1">
      <c r="A32" s="141"/>
      <c r="B32" s="145"/>
      <c r="C32" s="145"/>
      <c r="D32" s="12" t="s">
        <v>92</v>
      </c>
      <c r="E32" s="12"/>
      <c r="F32" s="12"/>
      <c r="G32" s="13"/>
      <c r="H32" s="14"/>
      <c r="I32" s="22"/>
      <c r="J32" s="23"/>
      <c r="K32" s="24"/>
      <c r="L32" s="25"/>
      <c r="M32" s="22"/>
      <c r="N32" s="22">
        <f>SUM(N4:N31)</f>
        <v>43.167824424778765</v>
      </c>
      <c r="O32" s="12"/>
      <c r="P32" s="12"/>
      <c r="Q32" s="22">
        <f>SUM(Q4:Q31)</f>
        <v>12.81</v>
      </c>
      <c r="R32" s="77">
        <f>(N32+Q32)*1.17</f>
        <v>65.494054576991147</v>
      </c>
      <c r="T32" s="78">
        <v>0.02</v>
      </c>
      <c r="U32" s="78">
        <v>0.01</v>
      </c>
      <c r="V32" s="78">
        <v>0.03</v>
      </c>
      <c r="W32" s="78">
        <v>0.01</v>
      </c>
      <c r="X32" s="78">
        <v>0.1</v>
      </c>
    </row>
    <row r="33" spans="1:20">
      <c r="A33" s="142">
        <v>2</v>
      </c>
      <c r="B33" s="146" t="s">
        <v>93</v>
      </c>
      <c r="C33" s="146" t="s">
        <v>94</v>
      </c>
      <c r="D33" s="123" t="s">
        <v>26</v>
      </c>
      <c r="E33" s="127">
        <v>1</v>
      </c>
      <c r="F33" s="127" t="s">
        <v>27</v>
      </c>
      <c r="G33" s="127" t="s">
        <v>111</v>
      </c>
      <c r="H33" s="131">
        <v>5.44</v>
      </c>
      <c r="I33" s="131">
        <v>3.2</v>
      </c>
      <c r="J33" s="137">
        <v>0.32200000000000001</v>
      </c>
      <c r="K33" s="137">
        <v>0.32</v>
      </c>
      <c r="L33" s="137">
        <f t="shared" ref="L33:L38" si="9">J33-K33</f>
        <v>2.0000000000000018E-3</v>
      </c>
      <c r="M33" s="131">
        <f t="shared" ref="M33:M38" si="10">H33*J33-I33*L33</f>
        <v>1.7452800000000002</v>
      </c>
      <c r="N33" s="131">
        <f t="shared" ref="N33:N39" si="11">E33*M33</f>
        <v>1.7452800000000002</v>
      </c>
      <c r="O33" s="26" t="s">
        <v>29</v>
      </c>
      <c r="P33" s="26"/>
      <c r="Q33" s="29">
        <v>0.05</v>
      </c>
      <c r="R33" s="29"/>
    </row>
    <row r="34" spans="1:20">
      <c r="A34" s="140"/>
      <c r="B34" s="144"/>
      <c r="C34" s="144"/>
      <c r="D34" s="123"/>
      <c r="E34" s="127"/>
      <c r="F34" s="127"/>
      <c r="G34" s="127"/>
      <c r="H34" s="131"/>
      <c r="I34" s="131"/>
      <c r="J34" s="137"/>
      <c r="K34" s="137"/>
      <c r="L34" s="137"/>
      <c r="M34" s="131"/>
      <c r="N34" s="131"/>
      <c r="O34" s="15" t="s">
        <v>30</v>
      </c>
      <c r="P34" s="15"/>
      <c r="Q34" s="10">
        <v>0.1</v>
      </c>
      <c r="R34" s="10"/>
      <c r="S34" s="1">
        <v>4</v>
      </c>
      <c r="T34" s="63" t="s">
        <v>144</v>
      </c>
    </row>
    <row r="35" spans="1:20">
      <c r="A35" s="140"/>
      <c r="B35" s="144"/>
      <c r="C35" s="144"/>
      <c r="D35" s="123"/>
      <c r="E35" s="127"/>
      <c r="F35" s="127"/>
      <c r="G35" s="127"/>
      <c r="H35" s="131"/>
      <c r="I35" s="131"/>
      <c r="J35" s="137"/>
      <c r="K35" s="137"/>
      <c r="L35" s="137"/>
      <c r="M35" s="131"/>
      <c r="N35" s="131"/>
      <c r="O35" s="15" t="s">
        <v>31</v>
      </c>
      <c r="P35" s="15" t="s">
        <v>32</v>
      </c>
      <c r="Q35" s="10">
        <v>0.08</v>
      </c>
      <c r="R35" s="10"/>
    </row>
    <row r="36" spans="1:20">
      <c r="A36" s="140"/>
      <c r="B36" s="144"/>
      <c r="C36" s="144"/>
      <c r="D36" s="123"/>
      <c r="E36" s="127"/>
      <c r="F36" s="127"/>
      <c r="G36" s="127"/>
      <c r="H36" s="131"/>
      <c r="I36" s="131"/>
      <c r="J36" s="137"/>
      <c r="K36" s="137"/>
      <c r="L36" s="137"/>
      <c r="M36" s="131"/>
      <c r="N36" s="131"/>
      <c r="O36" s="15" t="s">
        <v>33</v>
      </c>
      <c r="P36" s="15" t="s">
        <v>34</v>
      </c>
      <c r="Q36" s="10">
        <v>0.04</v>
      </c>
      <c r="R36" s="10"/>
    </row>
    <row r="37" spans="1:20">
      <c r="A37" s="140"/>
      <c r="B37" s="144"/>
      <c r="C37" s="144"/>
      <c r="D37" s="55" t="s">
        <v>35</v>
      </c>
      <c r="E37" s="56">
        <v>1</v>
      </c>
      <c r="F37" s="56" t="s">
        <v>36</v>
      </c>
      <c r="G37" s="15" t="s">
        <v>37</v>
      </c>
      <c r="H37" s="76">
        <v>5</v>
      </c>
      <c r="I37" s="58">
        <v>3.2</v>
      </c>
      <c r="J37" s="59">
        <v>5.5E-2</v>
      </c>
      <c r="K37" s="20">
        <v>5.3999999999999999E-2</v>
      </c>
      <c r="L37" s="59">
        <f t="shared" si="9"/>
        <v>1.0000000000000009E-3</v>
      </c>
      <c r="M37" s="58">
        <f t="shared" si="10"/>
        <v>0.27180000000000004</v>
      </c>
      <c r="N37" s="58">
        <f t="shared" si="11"/>
        <v>0.27180000000000004</v>
      </c>
      <c r="O37" s="15" t="s">
        <v>38</v>
      </c>
      <c r="P37" s="15" t="s">
        <v>34</v>
      </c>
      <c r="Q37" s="10">
        <v>0.04</v>
      </c>
      <c r="R37" s="10"/>
    </row>
    <row r="38" spans="1:20">
      <c r="A38" s="140"/>
      <c r="B38" s="144"/>
      <c r="C38" s="144"/>
      <c r="D38" s="55" t="s">
        <v>39</v>
      </c>
      <c r="E38" s="56">
        <v>2</v>
      </c>
      <c r="F38" s="56" t="s">
        <v>36</v>
      </c>
      <c r="G38" s="15" t="s">
        <v>40</v>
      </c>
      <c r="H38" s="76">
        <v>5</v>
      </c>
      <c r="I38" s="58">
        <v>3.2</v>
      </c>
      <c r="J38" s="59">
        <v>4.8000000000000001E-2</v>
      </c>
      <c r="K38" s="20">
        <v>4.7E-2</v>
      </c>
      <c r="L38" s="59">
        <f t="shared" si="9"/>
        <v>1.0000000000000009E-3</v>
      </c>
      <c r="M38" s="58">
        <f t="shared" si="10"/>
        <v>0.23679999999999998</v>
      </c>
      <c r="N38" s="58">
        <f t="shared" si="11"/>
        <v>0.47359999999999997</v>
      </c>
      <c r="O38" s="15" t="s">
        <v>41</v>
      </c>
      <c r="P38" s="15" t="s">
        <v>34</v>
      </c>
      <c r="Q38" s="10">
        <v>0.08</v>
      </c>
      <c r="R38" s="10"/>
    </row>
    <row r="39" spans="1:20">
      <c r="A39" s="140"/>
      <c r="B39" s="144"/>
      <c r="C39" s="144"/>
      <c r="D39" s="123" t="s">
        <v>42</v>
      </c>
      <c r="E39" s="127">
        <v>2</v>
      </c>
      <c r="F39" s="127" t="s">
        <v>36</v>
      </c>
      <c r="G39" s="123" t="s">
        <v>43</v>
      </c>
      <c r="H39" s="131"/>
      <c r="I39" s="134"/>
      <c r="J39" s="137"/>
      <c r="K39" s="137"/>
      <c r="L39" s="135"/>
      <c r="M39" s="176">
        <v>1.3</v>
      </c>
      <c r="N39" s="134">
        <f t="shared" si="11"/>
        <v>2.6</v>
      </c>
      <c r="O39" s="15"/>
      <c r="P39" s="15"/>
      <c r="Q39" s="10"/>
      <c r="R39" s="10"/>
    </row>
    <row r="40" spans="1:20">
      <c r="A40" s="140"/>
      <c r="B40" s="144"/>
      <c r="C40" s="144"/>
      <c r="D40" s="123"/>
      <c r="E40" s="127"/>
      <c r="F40" s="127"/>
      <c r="G40" s="123"/>
      <c r="H40" s="131"/>
      <c r="I40" s="134"/>
      <c r="J40" s="137"/>
      <c r="K40" s="137"/>
      <c r="L40" s="135"/>
      <c r="M40" s="176"/>
      <c r="N40" s="134"/>
      <c r="O40" s="15"/>
      <c r="P40" s="15"/>
      <c r="Q40" s="10"/>
      <c r="R40" s="10"/>
    </row>
    <row r="41" spans="1:20" s="68" customFormat="1">
      <c r="A41" s="140"/>
      <c r="B41" s="144"/>
      <c r="C41" s="144"/>
      <c r="D41" s="153" t="s">
        <v>46</v>
      </c>
      <c r="E41" s="156">
        <v>2</v>
      </c>
      <c r="F41" s="156" t="s">
        <v>47</v>
      </c>
      <c r="G41" s="153" t="s">
        <v>48</v>
      </c>
      <c r="H41" s="164"/>
      <c r="I41" s="168"/>
      <c r="J41" s="170"/>
      <c r="K41" s="170"/>
      <c r="L41" s="169"/>
      <c r="M41" s="168"/>
      <c r="N41" s="178">
        <f>5.6*2</f>
        <v>11.2</v>
      </c>
      <c r="O41" s="66"/>
      <c r="P41" s="66"/>
      <c r="Q41" s="67"/>
      <c r="R41" s="67"/>
    </row>
    <row r="42" spans="1:20" s="68" customFormat="1">
      <c r="A42" s="140"/>
      <c r="B42" s="144"/>
      <c r="C42" s="144"/>
      <c r="D42" s="153"/>
      <c r="E42" s="156"/>
      <c r="F42" s="156"/>
      <c r="G42" s="153"/>
      <c r="H42" s="164"/>
      <c r="I42" s="168"/>
      <c r="J42" s="170"/>
      <c r="K42" s="170"/>
      <c r="L42" s="169"/>
      <c r="M42" s="168"/>
      <c r="N42" s="178"/>
      <c r="O42" s="66"/>
      <c r="P42" s="66"/>
      <c r="Q42" s="67"/>
      <c r="R42" s="67"/>
    </row>
    <row r="43" spans="1:20">
      <c r="A43" s="140"/>
      <c r="B43" s="144"/>
      <c r="C43" s="144"/>
      <c r="D43" s="123" t="s">
        <v>53</v>
      </c>
      <c r="E43" s="127">
        <v>1</v>
      </c>
      <c r="F43" s="127" t="s">
        <v>27</v>
      </c>
      <c r="G43" s="123" t="s">
        <v>112</v>
      </c>
      <c r="H43" s="131">
        <v>5.44</v>
      </c>
      <c r="I43" s="134">
        <v>3.2</v>
      </c>
      <c r="J43" s="137">
        <v>1.8009999999999999</v>
      </c>
      <c r="K43" s="137">
        <v>1.79</v>
      </c>
      <c r="L43" s="135">
        <f t="shared" ref="L43:L45" si="12">J43-K43</f>
        <v>1.0999999999999899E-2</v>
      </c>
      <c r="M43" s="134">
        <f t="shared" ref="M43:M45" si="13">H43*J43-I43*L43</f>
        <v>9.7622400000000003</v>
      </c>
      <c r="N43" s="134">
        <f t="shared" ref="N43:N45" si="14">E43*M43</f>
        <v>9.7622400000000003</v>
      </c>
      <c r="O43" s="15" t="s">
        <v>55</v>
      </c>
      <c r="P43" s="15"/>
      <c r="Q43" s="10">
        <v>0.05</v>
      </c>
      <c r="R43" s="10"/>
    </row>
    <row r="44" spans="1:20">
      <c r="A44" s="140"/>
      <c r="B44" s="144"/>
      <c r="C44" s="144"/>
      <c r="D44" s="123"/>
      <c r="E44" s="127"/>
      <c r="F44" s="127"/>
      <c r="G44" s="123"/>
      <c r="H44" s="131"/>
      <c r="I44" s="134"/>
      <c r="J44" s="137"/>
      <c r="K44" s="137"/>
      <c r="L44" s="135"/>
      <c r="M44" s="134"/>
      <c r="N44" s="134"/>
      <c r="O44" s="15" t="s">
        <v>56</v>
      </c>
      <c r="P44" s="15"/>
      <c r="Q44" s="10">
        <v>0.2</v>
      </c>
      <c r="R44" s="10"/>
    </row>
    <row r="45" spans="1:20">
      <c r="A45" s="140"/>
      <c r="B45" s="144"/>
      <c r="C45" s="144"/>
      <c r="D45" s="123" t="s">
        <v>57</v>
      </c>
      <c r="E45" s="127">
        <v>2</v>
      </c>
      <c r="F45" s="127" t="s">
        <v>27</v>
      </c>
      <c r="G45" s="123" t="s">
        <v>58</v>
      </c>
      <c r="H45" s="131">
        <v>5.44</v>
      </c>
      <c r="I45" s="134">
        <v>3.2</v>
      </c>
      <c r="J45" s="137">
        <v>0.42499999999999999</v>
      </c>
      <c r="K45" s="137">
        <v>0.41299999999999998</v>
      </c>
      <c r="L45" s="135">
        <f t="shared" si="12"/>
        <v>1.2000000000000011E-2</v>
      </c>
      <c r="M45" s="134">
        <f t="shared" si="13"/>
        <v>2.2736000000000001</v>
      </c>
      <c r="N45" s="134">
        <f t="shared" si="14"/>
        <v>4.5472000000000001</v>
      </c>
      <c r="O45" s="15" t="s">
        <v>59</v>
      </c>
      <c r="P45" s="15"/>
      <c r="Q45" s="10">
        <v>0.1</v>
      </c>
      <c r="R45" s="10"/>
    </row>
    <row r="46" spans="1:20">
      <c r="A46" s="140"/>
      <c r="B46" s="144"/>
      <c r="C46" s="144"/>
      <c r="D46" s="123"/>
      <c r="E46" s="127"/>
      <c r="F46" s="127"/>
      <c r="G46" s="123"/>
      <c r="H46" s="131"/>
      <c r="I46" s="134"/>
      <c r="J46" s="137"/>
      <c r="K46" s="137"/>
      <c r="L46" s="135"/>
      <c r="M46" s="134"/>
      <c r="N46" s="134"/>
      <c r="O46" s="15" t="s">
        <v>60</v>
      </c>
      <c r="P46" s="15"/>
      <c r="Q46" s="10">
        <v>0.16</v>
      </c>
      <c r="R46" s="10"/>
    </row>
    <row r="47" spans="1:20">
      <c r="A47" s="140"/>
      <c r="B47" s="144"/>
      <c r="C47" s="144"/>
      <c r="D47" s="188" t="s">
        <v>143</v>
      </c>
      <c r="E47" s="127">
        <v>1</v>
      </c>
      <c r="F47" s="127" t="s">
        <v>62</v>
      </c>
      <c r="G47" s="123" t="s">
        <v>63</v>
      </c>
      <c r="H47" s="131"/>
      <c r="I47" s="134"/>
      <c r="J47" s="137"/>
      <c r="K47" s="137"/>
      <c r="L47" s="135"/>
      <c r="M47" s="134"/>
      <c r="N47" s="178">
        <v>5.5</v>
      </c>
      <c r="O47" s="15"/>
      <c r="P47" s="15"/>
      <c r="Q47" s="10"/>
      <c r="R47" s="10"/>
    </row>
    <row r="48" spans="1:20">
      <c r="A48" s="140"/>
      <c r="B48" s="144"/>
      <c r="C48" s="144"/>
      <c r="D48" s="123"/>
      <c r="E48" s="127"/>
      <c r="F48" s="127"/>
      <c r="G48" s="123"/>
      <c r="H48" s="131"/>
      <c r="I48" s="134"/>
      <c r="J48" s="137"/>
      <c r="K48" s="137"/>
      <c r="L48" s="135"/>
      <c r="M48" s="134"/>
      <c r="N48" s="178"/>
      <c r="O48" s="15"/>
      <c r="P48" s="15"/>
      <c r="Q48" s="10"/>
      <c r="R48" s="10"/>
    </row>
    <row r="49" spans="1:18">
      <c r="A49" s="140"/>
      <c r="B49" s="144"/>
      <c r="C49" s="144"/>
      <c r="D49" s="123" t="s">
        <v>67</v>
      </c>
      <c r="E49" s="127">
        <v>3</v>
      </c>
      <c r="F49" s="127" t="s">
        <v>36</v>
      </c>
      <c r="G49" s="123" t="s">
        <v>68</v>
      </c>
      <c r="H49" s="177">
        <v>5</v>
      </c>
      <c r="I49" s="134">
        <v>3.2</v>
      </c>
      <c r="J49" s="137">
        <v>6.9000000000000006E-2</v>
      </c>
      <c r="K49" s="137">
        <v>6.6000000000000003E-2</v>
      </c>
      <c r="L49" s="135">
        <f t="shared" ref="L49" si="15">J49-K49</f>
        <v>3.0000000000000027E-3</v>
      </c>
      <c r="M49" s="134">
        <f t="shared" ref="M49" si="16">H49*J49-I49*L49</f>
        <v>0.33540000000000003</v>
      </c>
      <c r="N49" s="134">
        <f t="shared" ref="N49" si="17">E49*M49</f>
        <v>1.0062000000000002</v>
      </c>
      <c r="O49" s="15" t="s">
        <v>69</v>
      </c>
      <c r="P49" s="15" t="s">
        <v>34</v>
      </c>
      <c r="Q49" s="10">
        <v>0.12</v>
      </c>
      <c r="R49" s="10"/>
    </row>
    <row r="50" spans="1:18">
      <c r="A50" s="140"/>
      <c r="B50" s="144"/>
      <c r="C50" s="144"/>
      <c r="D50" s="123"/>
      <c r="E50" s="127"/>
      <c r="F50" s="127"/>
      <c r="G50" s="123"/>
      <c r="H50" s="177"/>
      <c r="I50" s="134"/>
      <c r="J50" s="137"/>
      <c r="K50" s="137"/>
      <c r="L50" s="135"/>
      <c r="M50" s="134"/>
      <c r="N50" s="134"/>
      <c r="O50" s="15" t="s">
        <v>70</v>
      </c>
      <c r="P50" s="15" t="s">
        <v>71</v>
      </c>
      <c r="Q50" s="10">
        <v>0.15</v>
      </c>
      <c r="R50" s="10"/>
    </row>
    <row r="51" spans="1:18">
      <c r="A51" s="140"/>
      <c r="B51" s="144"/>
      <c r="C51" s="144"/>
      <c r="D51" s="123" t="s">
        <v>72</v>
      </c>
      <c r="E51" s="127">
        <v>1</v>
      </c>
      <c r="F51" s="127" t="s">
        <v>36</v>
      </c>
      <c r="G51" s="123" t="s">
        <v>73</v>
      </c>
      <c r="H51" s="131"/>
      <c r="I51" s="134"/>
      <c r="J51" s="137"/>
      <c r="K51" s="137"/>
      <c r="L51" s="135"/>
      <c r="M51" s="176">
        <v>1.3</v>
      </c>
      <c r="N51" s="134">
        <f>E51*M51</f>
        <v>1.3</v>
      </c>
      <c r="O51" s="15"/>
      <c r="P51" s="15"/>
      <c r="Q51" s="10"/>
      <c r="R51" s="10"/>
    </row>
    <row r="52" spans="1:18">
      <c r="A52" s="140"/>
      <c r="B52" s="144"/>
      <c r="C52" s="144"/>
      <c r="D52" s="123"/>
      <c r="E52" s="127"/>
      <c r="F52" s="127"/>
      <c r="G52" s="123"/>
      <c r="H52" s="131"/>
      <c r="I52" s="134"/>
      <c r="J52" s="137"/>
      <c r="K52" s="137"/>
      <c r="L52" s="135"/>
      <c r="M52" s="176"/>
      <c r="N52" s="134"/>
      <c r="O52" s="15"/>
      <c r="P52" s="15"/>
      <c r="Q52" s="10"/>
      <c r="R52" s="10"/>
    </row>
    <row r="53" spans="1:18">
      <c r="A53" s="140"/>
      <c r="B53" s="144"/>
      <c r="C53" s="144"/>
      <c r="D53" s="123" t="s">
        <v>95</v>
      </c>
      <c r="E53" s="127">
        <v>1</v>
      </c>
      <c r="F53" s="127" t="s">
        <v>36</v>
      </c>
      <c r="G53" s="123" t="s">
        <v>96</v>
      </c>
      <c r="H53" s="131"/>
      <c r="I53" s="134"/>
      <c r="J53" s="137"/>
      <c r="K53" s="137"/>
      <c r="L53" s="135"/>
      <c r="M53" s="176">
        <v>0.84</v>
      </c>
      <c r="N53" s="134">
        <f t="shared" ref="N53:N57" si="18">E53*M53</f>
        <v>0.84</v>
      </c>
      <c r="O53" s="15"/>
      <c r="P53" s="15"/>
      <c r="Q53" s="10"/>
      <c r="R53" s="10"/>
    </row>
    <row r="54" spans="1:18">
      <c r="A54" s="140"/>
      <c r="B54" s="144"/>
      <c r="C54" s="144"/>
      <c r="D54" s="123"/>
      <c r="E54" s="127"/>
      <c r="F54" s="127"/>
      <c r="G54" s="123"/>
      <c r="H54" s="131"/>
      <c r="I54" s="134"/>
      <c r="J54" s="137"/>
      <c r="K54" s="137"/>
      <c r="L54" s="135"/>
      <c r="M54" s="176"/>
      <c r="N54" s="134"/>
      <c r="O54" s="15"/>
      <c r="P54" s="15"/>
      <c r="Q54" s="10"/>
      <c r="R54" s="10"/>
    </row>
    <row r="55" spans="1:18">
      <c r="A55" s="140"/>
      <c r="B55" s="144"/>
      <c r="C55" s="144"/>
      <c r="D55" s="123" t="s">
        <v>81</v>
      </c>
      <c r="E55" s="127">
        <v>1</v>
      </c>
      <c r="F55" s="127" t="s">
        <v>36</v>
      </c>
      <c r="G55" s="123" t="s">
        <v>82</v>
      </c>
      <c r="H55" s="131"/>
      <c r="I55" s="134"/>
      <c r="J55" s="137"/>
      <c r="K55" s="137"/>
      <c r="L55" s="135"/>
      <c r="M55" s="176">
        <v>2.04</v>
      </c>
      <c r="N55" s="134">
        <f t="shared" si="18"/>
        <v>2.04</v>
      </c>
      <c r="O55" s="15"/>
      <c r="P55" s="15"/>
      <c r="Q55" s="10"/>
      <c r="R55" s="10"/>
    </row>
    <row r="56" spans="1:18">
      <c r="A56" s="140"/>
      <c r="B56" s="144"/>
      <c r="C56" s="144"/>
      <c r="D56" s="123"/>
      <c r="E56" s="127"/>
      <c r="F56" s="127"/>
      <c r="G56" s="123"/>
      <c r="H56" s="131"/>
      <c r="I56" s="134"/>
      <c r="J56" s="137"/>
      <c r="K56" s="137"/>
      <c r="L56" s="135"/>
      <c r="M56" s="176"/>
      <c r="N56" s="134"/>
      <c r="O56" s="15"/>
      <c r="P56" s="15"/>
      <c r="Q56" s="10"/>
      <c r="R56" s="10"/>
    </row>
    <row r="57" spans="1:18">
      <c r="A57" s="140"/>
      <c r="B57" s="144"/>
      <c r="C57" s="144"/>
      <c r="D57" s="123" t="s">
        <v>97</v>
      </c>
      <c r="E57" s="127">
        <v>2</v>
      </c>
      <c r="F57" s="127" t="s">
        <v>36</v>
      </c>
      <c r="G57" s="123" t="s">
        <v>98</v>
      </c>
      <c r="H57" s="134"/>
      <c r="I57" s="134"/>
      <c r="J57" s="135"/>
      <c r="K57" s="135"/>
      <c r="L57" s="135"/>
      <c r="M57" s="176">
        <v>0.28000000000000003</v>
      </c>
      <c r="N57" s="134">
        <f t="shared" si="18"/>
        <v>0.56000000000000005</v>
      </c>
      <c r="O57" s="15"/>
      <c r="P57" s="15"/>
      <c r="Q57" s="10"/>
      <c r="R57" s="10"/>
    </row>
    <row r="58" spans="1:18">
      <c r="A58" s="140"/>
      <c r="B58" s="144"/>
      <c r="C58" s="144"/>
      <c r="D58" s="123"/>
      <c r="E58" s="127"/>
      <c r="F58" s="127"/>
      <c r="G58" s="123"/>
      <c r="H58" s="134"/>
      <c r="I58" s="134"/>
      <c r="J58" s="135"/>
      <c r="K58" s="135"/>
      <c r="L58" s="135"/>
      <c r="M58" s="176"/>
      <c r="N58" s="134"/>
      <c r="O58" s="15"/>
      <c r="P58" s="15"/>
      <c r="Q58" s="10"/>
      <c r="R58" s="10"/>
    </row>
    <row r="59" spans="1:18">
      <c r="A59" s="140"/>
      <c r="B59" s="144"/>
      <c r="C59" s="144"/>
      <c r="D59" s="147" t="s">
        <v>99</v>
      </c>
      <c r="E59" s="157">
        <v>2</v>
      </c>
      <c r="F59" s="157" t="s">
        <v>36</v>
      </c>
      <c r="G59" s="147" t="s">
        <v>100</v>
      </c>
      <c r="H59" s="165"/>
      <c r="I59" s="165"/>
      <c r="J59" s="157"/>
      <c r="K59" s="157"/>
      <c r="L59" s="157"/>
      <c r="M59" s="179">
        <v>1.6</v>
      </c>
      <c r="N59" s="165">
        <f t="shared" ref="N59:N64" si="19">E59*M59</f>
        <v>3.2</v>
      </c>
      <c r="O59" s="15"/>
      <c r="P59" s="15"/>
      <c r="Q59" s="10"/>
      <c r="R59" s="10"/>
    </row>
    <row r="60" spans="1:18">
      <c r="A60" s="140"/>
      <c r="B60" s="144"/>
      <c r="C60" s="144"/>
      <c r="D60" s="148"/>
      <c r="E60" s="158"/>
      <c r="F60" s="158"/>
      <c r="G60" s="148"/>
      <c r="H60" s="166"/>
      <c r="I60" s="166"/>
      <c r="J60" s="158"/>
      <c r="K60" s="158"/>
      <c r="L60" s="158"/>
      <c r="M60" s="180"/>
      <c r="N60" s="166"/>
      <c r="O60" s="15"/>
      <c r="P60" s="15"/>
      <c r="Q60" s="10"/>
      <c r="R60" s="10"/>
    </row>
    <row r="61" spans="1:18">
      <c r="A61" s="140"/>
      <c r="B61" s="144"/>
      <c r="C61" s="144"/>
      <c r="D61" s="149"/>
      <c r="E61" s="159"/>
      <c r="F61" s="159"/>
      <c r="G61" s="149"/>
      <c r="H61" s="167"/>
      <c r="I61" s="167"/>
      <c r="J61" s="159"/>
      <c r="K61" s="159"/>
      <c r="L61" s="159"/>
      <c r="M61" s="181"/>
      <c r="N61" s="167"/>
      <c r="O61" s="15"/>
      <c r="P61" s="15"/>
      <c r="Q61" s="10"/>
      <c r="R61" s="10"/>
    </row>
    <row r="62" spans="1:18">
      <c r="A62" s="140"/>
      <c r="B62" s="144"/>
      <c r="C62" s="144"/>
      <c r="D62" s="55" t="s">
        <v>83</v>
      </c>
      <c r="E62" s="56">
        <v>1</v>
      </c>
      <c r="F62" s="56" t="s">
        <v>36</v>
      </c>
      <c r="G62" s="55" t="s">
        <v>84</v>
      </c>
      <c r="H62" s="10">
        <f t="shared" ref="H62" si="20">5.5/1.13</f>
        <v>4.8672566371681416</v>
      </c>
      <c r="I62" s="58">
        <v>3.2</v>
      </c>
      <c r="J62" s="60">
        <v>5.8999999999999997E-2</v>
      </c>
      <c r="K62" s="60">
        <v>5.7500000000000002E-2</v>
      </c>
      <c r="L62" s="59">
        <f t="shared" ref="L62:L64" si="21">J62-K62</f>
        <v>1.4999999999999944E-3</v>
      </c>
      <c r="M62" s="58">
        <f t="shared" ref="M62:M63" si="22">H62*J62-I62*L62</f>
        <v>0.2823681415929204</v>
      </c>
      <c r="N62" s="58">
        <f t="shared" si="19"/>
        <v>0.2823681415929204</v>
      </c>
      <c r="O62" s="15" t="s">
        <v>38</v>
      </c>
      <c r="P62" s="15" t="s">
        <v>85</v>
      </c>
      <c r="Q62" s="10">
        <v>0.03</v>
      </c>
      <c r="R62" s="10"/>
    </row>
    <row r="63" spans="1:18">
      <c r="A63" s="140"/>
      <c r="B63" s="144"/>
      <c r="C63" s="144"/>
      <c r="D63" s="55" t="s">
        <v>86</v>
      </c>
      <c r="E63" s="56">
        <v>2</v>
      </c>
      <c r="F63" s="56" t="s">
        <v>36</v>
      </c>
      <c r="G63" s="55" t="s">
        <v>87</v>
      </c>
      <c r="H63" s="76">
        <v>5</v>
      </c>
      <c r="I63" s="58">
        <v>3.2</v>
      </c>
      <c r="J63" s="59">
        <v>7.3999999999999996E-2</v>
      </c>
      <c r="K63" s="59">
        <v>7.0000000000000007E-2</v>
      </c>
      <c r="L63" s="59">
        <f t="shared" si="21"/>
        <v>3.9999999999999897E-3</v>
      </c>
      <c r="M63" s="58">
        <f t="shared" si="22"/>
        <v>0.35720000000000002</v>
      </c>
      <c r="N63" s="58">
        <f t="shared" si="19"/>
        <v>0.71440000000000003</v>
      </c>
      <c r="O63" s="15" t="s">
        <v>44</v>
      </c>
      <c r="P63" s="15" t="s">
        <v>34</v>
      </c>
      <c r="Q63" s="10">
        <v>0.06</v>
      </c>
      <c r="R63" s="10"/>
    </row>
    <row r="64" spans="1:18">
      <c r="A64" s="140"/>
      <c r="B64" s="144"/>
      <c r="C64" s="144"/>
      <c r="D64" s="55" t="s">
        <v>90</v>
      </c>
      <c r="E64" s="56">
        <v>1</v>
      </c>
      <c r="F64" s="56"/>
      <c r="G64" s="15"/>
      <c r="H64" s="10">
        <v>0.32</v>
      </c>
      <c r="I64" s="58"/>
      <c r="J64" s="59"/>
      <c r="K64" s="20"/>
      <c r="L64" s="59">
        <f t="shared" si="21"/>
        <v>0</v>
      </c>
      <c r="M64" s="58">
        <v>0.32</v>
      </c>
      <c r="N64" s="58">
        <f t="shared" si="19"/>
        <v>0.32</v>
      </c>
      <c r="O64" s="15" t="s">
        <v>89</v>
      </c>
      <c r="P64" s="27">
        <v>170</v>
      </c>
      <c r="Q64" s="10">
        <f>0.05*P64</f>
        <v>8.5</v>
      </c>
      <c r="R64" s="10"/>
    </row>
    <row r="65" spans="1:18">
      <c r="A65" s="140"/>
      <c r="B65" s="144"/>
      <c r="C65" s="144"/>
      <c r="D65" s="55"/>
      <c r="E65" s="56"/>
      <c r="F65" s="56"/>
      <c r="G65" s="15"/>
      <c r="H65" s="10"/>
      <c r="I65" s="58"/>
      <c r="J65" s="59"/>
      <c r="K65" s="20"/>
      <c r="L65" s="59"/>
      <c r="M65" s="58"/>
      <c r="N65" s="58"/>
      <c r="O65" s="21" t="s">
        <v>91</v>
      </c>
      <c r="P65" s="15">
        <v>0.56899999999999995</v>
      </c>
      <c r="Q65" s="10">
        <v>3</v>
      </c>
      <c r="R65" s="10"/>
    </row>
    <row r="66" spans="1:18" ht="14.25" thickBot="1">
      <c r="A66" s="141"/>
      <c r="B66" s="145"/>
      <c r="C66" s="145"/>
      <c r="D66" s="12" t="s">
        <v>92</v>
      </c>
      <c r="E66" s="12"/>
      <c r="F66" s="12"/>
      <c r="G66" s="12"/>
      <c r="H66" s="14"/>
      <c r="I66" s="22"/>
      <c r="J66" s="23"/>
      <c r="K66" s="24"/>
      <c r="L66" s="25"/>
      <c r="M66" s="22"/>
      <c r="N66" s="22">
        <f>SUM(N33:N65)</f>
        <v>46.363088141592925</v>
      </c>
      <c r="O66" s="12"/>
      <c r="P66" s="12"/>
      <c r="Q66" s="22">
        <f>SUM(Q33:Q65)</f>
        <v>12.76</v>
      </c>
      <c r="R66" s="77">
        <f>(N66+Q66)*1.17</f>
        <v>69.17401312566372</v>
      </c>
    </row>
    <row r="67" spans="1:18">
      <c r="A67" s="142">
        <v>3</v>
      </c>
      <c r="B67" s="146" t="s">
        <v>104</v>
      </c>
      <c r="C67" s="146" t="s">
        <v>105</v>
      </c>
      <c r="D67" s="123" t="s">
        <v>26</v>
      </c>
      <c r="E67" s="127">
        <v>1</v>
      </c>
      <c r="F67" s="127" t="s">
        <v>27</v>
      </c>
      <c r="G67" s="127" t="s">
        <v>111</v>
      </c>
      <c r="H67" s="131">
        <v>5.44</v>
      </c>
      <c r="I67" s="131">
        <v>3.2</v>
      </c>
      <c r="J67" s="137">
        <v>0.32200000000000001</v>
      </c>
      <c r="K67" s="137">
        <v>0.32</v>
      </c>
      <c r="L67" s="137">
        <f t="shared" ref="L67:L72" si="23">J67-K67</f>
        <v>2.0000000000000018E-3</v>
      </c>
      <c r="M67" s="131">
        <f t="shared" ref="M67:M72" si="24">H67*J67-I67*L67</f>
        <v>1.7452800000000002</v>
      </c>
      <c r="N67" s="131">
        <f t="shared" ref="N67:N73" si="25">E67*M67</f>
        <v>1.7452800000000002</v>
      </c>
      <c r="O67" s="26" t="s">
        <v>29</v>
      </c>
      <c r="P67" s="26"/>
      <c r="Q67" s="29">
        <v>0.05</v>
      </c>
      <c r="R67" s="29"/>
    </row>
    <row r="68" spans="1:18">
      <c r="A68" s="140"/>
      <c r="B68" s="144"/>
      <c r="C68" s="144"/>
      <c r="D68" s="123"/>
      <c r="E68" s="127"/>
      <c r="F68" s="127"/>
      <c r="G68" s="127"/>
      <c r="H68" s="131"/>
      <c r="I68" s="131"/>
      <c r="J68" s="137"/>
      <c r="K68" s="137"/>
      <c r="L68" s="137"/>
      <c r="M68" s="131"/>
      <c r="N68" s="131"/>
      <c r="O68" s="15" t="s">
        <v>30</v>
      </c>
      <c r="P68" s="15"/>
      <c r="Q68" s="10">
        <v>0.1</v>
      </c>
      <c r="R68" s="10"/>
    </row>
    <row r="69" spans="1:18">
      <c r="A69" s="140"/>
      <c r="B69" s="144"/>
      <c r="C69" s="144"/>
      <c r="D69" s="123"/>
      <c r="E69" s="127"/>
      <c r="F69" s="127"/>
      <c r="G69" s="127"/>
      <c r="H69" s="131"/>
      <c r="I69" s="131"/>
      <c r="J69" s="137"/>
      <c r="K69" s="137"/>
      <c r="L69" s="137"/>
      <c r="M69" s="131"/>
      <c r="N69" s="131"/>
      <c r="O69" s="15" t="s">
        <v>31</v>
      </c>
      <c r="P69" s="15" t="s">
        <v>32</v>
      </c>
      <c r="Q69" s="10">
        <v>0.08</v>
      </c>
      <c r="R69" s="10"/>
    </row>
    <row r="70" spans="1:18">
      <c r="A70" s="140"/>
      <c r="B70" s="144"/>
      <c r="C70" s="144"/>
      <c r="D70" s="123"/>
      <c r="E70" s="127"/>
      <c r="F70" s="127"/>
      <c r="G70" s="127"/>
      <c r="H70" s="131"/>
      <c r="I70" s="131"/>
      <c r="J70" s="137"/>
      <c r="K70" s="137"/>
      <c r="L70" s="137"/>
      <c r="M70" s="131"/>
      <c r="N70" s="131"/>
      <c r="O70" s="15" t="s">
        <v>33</v>
      </c>
      <c r="P70" s="15" t="s">
        <v>34</v>
      </c>
      <c r="Q70" s="10">
        <v>0.04</v>
      </c>
      <c r="R70" s="10"/>
    </row>
    <row r="71" spans="1:18">
      <c r="A71" s="140"/>
      <c r="B71" s="144"/>
      <c r="C71" s="144"/>
      <c r="D71" s="55" t="s">
        <v>35</v>
      </c>
      <c r="E71" s="56">
        <v>1</v>
      </c>
      <c r="F71" s="56" t="s">
        <v>36</v>
      </c>
      <c r="G71" s="55" t="s">
        <v>37</v>
      </c>
      <c r="H71" s="76">
        <v>5</v>
      </c>
      <c r="I71" s="58">
        <v>3.2</v>
      </c>
      <c r="J71" s="59">
        <v>5.5E-2</v>
      </c>
      <c r="K71" s="59">
        <v>5.3999999999999999E-2</v>
      </c>
      <c r="L71" s="59">
        <f t="shared" si="23"/>
        <v>1.0000000000000009E-3</v>
      </c>
      <c r="M71" s="58">
        <f t="shared" si="24"/>
        <v>0.27180000000000004</v>
      </c>
      <c r="N71" s="58">
        <f t="shared" si="25"/>
        <v>0.27180000000000004</v>
      </c>
      <c r="O71" s="15" t="s">
        <v>38</v>
      </c>
      <c r="P71" s="15" t="s">
        <v>34</v>
      </c>
      <c r="Q71" s="10">
        <v>0.04</v>
      </c>
      <c r="R71" s="10"/>
    </row>
    <row r="72" spans="1:18">
      <c r="A72" s="140"/>
      <c r="B72" s="144"/>
      <c r="C72" s="144"/>
      <c r="D72" s="55" t="s">
        <v>39</v>
      </c>
      <c r="E72" s="56">
        <v>2</v>
      </c>
      <c r="F72" s="56" t="s">
        <v>36</v>
      </c>
      <c r="G72" s="55" t="s">
        <v>40</v>
      </c>
      <c r="H72" s="76">
        <v>5</v>
      </c>
      <c r="I72" s="58">
        <v>3.2</v>
      </c>
      <c r="J72" s="59">
        <v>4.8000000000000001E-2</v>
      </c>
      <c r="K72" s="59">
        <v>4.7E-2</v>
      </c>
      <c r="L72" s="59">
        <f t="shared" si="23"/>
        <v>1.0000000000000009E-3</v>
      </c>
      <c r="M72" s="58">
        <f t="shared" si="24"/>
        <v>0.23679999999999998</v>
      </c>
      <c r="N72" s="58">
        <f t="shared" si="25"/>
        <v>0.47359999999999997</v>
      </c>
      <c r="O72" s="15" t="s">
        <v>41</v>
      </c>
      <c r="P72" s="15" t="s">
        <v>34</v>
      </c>
      <c r="Q72" s="10">
        <v>0.08</v>
      </c>
      <c r="R72" s="10"/>
    </row>
    <row r="73" spans="1:18">
      <c r="A73" s="140"/>
      <c r="B73" s="144"/>
      <c r="C73" s="144"/>
      <c r="D73" s="123" t="s">
        <v>42</v>
      </c>
      <c r="E73" s="127">
        <v>2</v>
      </c>
      <c r="F73" s="127" t="s">
        <v>36</v>
      </c>
      <c r="G73" s="123" t="s">
        <v>43</v>
      </c>
      <c r="H73" s="131"/>
      <c r="I73" s="134"/>
      <c r="J73" s="135"/>
      <c r="K73" s="135"/>
      <c r="L73" s="135"/>
      <c r="M73" s="176">
        <v>1.3</v>
      </c>
      <c r="N73" s="134">
        <f t="shared" si="25"/>
        <v>2.6</v>
      </c>
      <c r="O73" s="15"/>
      <c r="P73" s="15"/>
      <c r="Q73" s="10"/>
      <c r="R73" s="10"/>
    </row>
    <row r="74" spans="1:18">
      <c r="A74" s="140"/>
      <c r="B74" s="144"/>
      <c r="C74" s="144"/>
      <c r="D74" s="123"/>
      <c r="E74" s="127"/>
      <c r="F74" s="127"/>
      <c r="G74" s="123"/>
      <c r="H74" s="131"/>
      <c r="I74" s="134"/>
      <c r="J74" s="135"/>
      <c r="K74" s="135"/>
      <c r="L74" s="135"/>
      <c r="M74" s="176"/>
      <c r="N74" s="134"/>
      <c r="O74" s="15"/>
      <c r="P74" s="15"/>
      <c r="Q74" s="10"/>
      <c r="R74" s="10"/>
    </row>
    <row r="75" spans="1:18">
      <c r="A75" s="140"/>
      <c r="B75" s="144"/>
      <c r="C75" s="144"/>
      <c r="D75" s="123" t="s">
        <v>46</v>
      </c>
      <c r="E75" s="127">
        <v>2</v>
      </c>
      <c r="F75" s="127" t="s">
        <v>47</v>
      </c>
      <c r="G75" s="123" t="s">
        <v>48</v>
      </c>
      <c r="H75" s="131"/>
      <c r="I75" s="134"/>
      <c r="J75" s="135"/>
      <c r="K75" s="135"/>
      <c r="L75" s="135"/>
      <c r="M75" s="134"/>
      <c r="N75" s="178">
        <f>5.6*2</f>
        <v>11.2</v>
      </c>
      <c r="O75" s="15"/>
      <c r="P75" s="15"/>
      <c r="Q75" s="10"/>
      <c r="R75" s="10"/>
    </row>
    <row r="76" spans="1:18">
      <c r="A76" s="140"/>
      <c r="B76" s="144"/>
      <c r="C76" s="144"/>
      <c r="D76" s="123"/>
      <c r="E76" s="127"/>
      <c r="F76" s="127"/>
      <c r="G76" s="123"/>
      <c r="H76" s="131"/>
      <c r="I76" s="134"/>
      <c r="J76" s="135"/>
      <c r="K76" s="135"/>
      <c r="L76" s="135"/>
      <c r="M76" s="134"/>
      <c r="N76" s="178"/>
      <c r="O76" s="15"/>
      <c r="P76" s="15"/>
      <c r="Q76" s="10"/>
      <c r="R76" s="10"/>
    </row>
    <row r="77" spans="1:18">
      <c r="A77" s="140"/>
      <c r="B77" s="144"/>
      <c r="C77" s="144"/>
      <c r="D77" s="123" t="s">
        <v>53</v>
      </c>
      <c r="E77" s="127">
        <v>1</v>
      </c>
      <c r="F77" s="127" t="s">
        <v>27</v>
      </c>
      <c r="G77" s="123" t="s">
        <v>112</v>
      </c>
      <c r="H77" s="131">
        <v>5.44</v>
      </c>
      <c r="I77" s="134">
        <v>3.2</v>
      </c>
      <c r="J77" s="135">
        <v>1.8009999999999999</v>
      </c>
      <c r="K77" s="135">
        <v>1.79</v>
      </c>
      <c r="L77" s="135">
        <f t="shared" ref="L77:L79" si="26">J77-K77</f>
        <v>1.0999999999999899E-2</v>
      </c>
      <c r="M77" s="134">
        <f t="shared" ref="M77:M79" si="27">H77*J77-I77*L77</f>
        <v>9.7622400000000003</v>
      </c>
      <c r="N77" s="134">
        <f t="shared" ref="N77:N79" si="28">E77*M77</f>
        <v>9.7622400000000003</v>
      </c>
      <c r="O77" s="15" t="s">
        <v>55</v>
      </c>
      <c r="P77" s="15"/>
      <c r="Q77" s="10">
        <v>0.05</v>
      </c>
      <c r="R77" s="10"/>
    </row>
    <row r="78" spans="1:18">
      <c r="A78" s="140"/>
      <c r="B78" s="144"/>
      <c r="C78" s="144"/>
      <c r="D78" s="123"/>
      <c r="E78" s="127"/>
      <c r="F78" s="127"/>
      <c r="G78" s="123"/>
      <c r="H78" s="131"/>
      <c r="I78" s="134"/>
      <c r="J78" s="135"/>
      <c r="K78" s="135"/>
      <c r="L78" s="135"/>
      <c r="M78" s="134"/>
      <c r="N78" s="134"/>
      <c r="O78" s="15" t="s">
        <v>56</v>
      </c>
      <c r="P78" s="15"/>
      <c r="Q78" s="10">
        <v>0.2</v>
      </c>
      <c r="R78" s="10"/>
    </row>
    <row r="79" spans="1:18">
      <c r="A79" s="140"/>
      <c r="B79" s="144"/>
      <c r="C79" s="144"/>
      <c r="D79" s="147" t="s">
        <v>57</v>
      </c>
      <c r="E79" s="157">
        <v>2</v>
      </c>
      <c r="F79" s="157" t="s">
        <v>27</v>
      </c>
      <c r="G79" s="147" t="s">
        <v>58</v>
      </c>
      <c r="H79" s="165">
        <v>5.44</v>
      </c>
      <c r="I79" s="165">
        <v>3.2</v>
      </c>
      <c r="J79" s="157">
        <v>0.42499999999999999</v>
      </c>
      <c r="K79" s="157">
        <v>0.41299999999999998</v>
      </c>
      <c r="L79" s="157">
        <f t="shared" si="26"/>
        <v>1.2000000000000011E-2</v>
      </c>
      <c r="M79" s="157">
        <f t="shared" si="27"/>
        <v>2.2736000000000001</v>
      </c>
      <c r="N79" s="171">
        <f t="shared" si="28"/>
        <v>4.5472000000000001</v>
      </c>
      <c r="O79" s="15" t="s">
        <v>59</v>
      </c>
      <c r="P79" s="15"/>
      <c r="Q79" s="10">
        <v>0.1</v>
      </c>
      <c r="R79" s="10"/>
    </row>
    <row r="80" spans="1:18">
      <c r="A80" s="140"/>
      <c r="B80" s="144"/>
      <c r="C80" s="144"/>
      <c r="D80" s="148"/>
      <c r="E80" s="158"/>
      <c r="F80" s="158"/>
      <c r="G80" s="148"/>
      <c r="H80" s="166"/>
      <c r="I80" s="166"/>
      <c r="J80" s="158"/>
      <c r="K80" s="158"/>
      <c r="L80" s="158"/>
      <c r="M80" s="158"/>
      <c r="N80" s="172"/>
      <c r="O80" s="15" t="s">
        <v>60</v>
      </c>
      <c r="P80" s="15"/>
      <c r="Q80" s="10">
        <v>0.16</v>
      </c>
      <c r="R80" s="10"/>
    </row>
    <row r="81" spans="1:18">
      <c r="A81" s="140"/>
      <c r="B81" s="144"/>
      <c r="C81" s="144"/>
      <c r="D81" s="149"/>
      <c r="E81" s="159"/>
      <c r="F81" s="159"/>
      <c r="G81" s="149"/>
      <c r="H81" s="167"/>
      <c r="I81" s="167"/>
      <c r="J81" s="159"/>
      <c r="K81" s="159"/>
      <c r="L81" s="159"/>
      <c r="M81" s="159"/>
      <c r="N81" s="173"/>
      <c r="O81" s="15" t="s">
        <v>106</v>
      </c>
      <c r="P81" s="15"/>
      <c r="Q81" s="10">
        <v>0.2</v>
      </c>
      <c r="R81" s="10"/>
    </row>
    <row r="82" spans="1:18">
      <c r="A82" s="140"/>
      <c r="B82" s="144"/>
      <c r="C82" s="144"/>
      <c r="D82" s="123" t="s">
        <v>67</v>
      </c>
      <c r="E82" s="127">
        <v>3</v>
      </c>
      <c r="F82" s="127" t="s">
        <v>36</v>
      </c>
      <c r="G82" s="123" t="s">
        <v>68</v>
      </c>
      <c r="H82" s="177">
        <v>5</v>
      </c>
      <c r="I82" s="134">
        <v>3.2</v>
      </c>
      <c r="J82" s="135">
        <v>6.9000000000000006E-2</v>
      </c>
      <c r="K82" s="135">
        <v>6.6000000000000003E-2</v>
      </c>
      <c r="L82" s="135">
        <f t="shared" ref="L82:L89" si="29">J82-K82</f>
        <v>3.0000000000000027E-3</v>
      </c>
      <c r="M82" s="134">
        <f t="shared" ref="M82:M89" si="30">H82*J82-I82*L82</f>
        <v>0.33540000000000003</v>
      </c>
      <c r="N82" s="134">
        <f t="shared" ref="N82:N89" si="31">E82*M82</f>
        <v>1.0062000000000002</v>
      </c>
      <c r="O82" s="15" t="s">
        <v>69</v>
      </c>
      <c r="P82" s="15" t="s">
        <v>34</v>
      </c>
      <c r="Q82" s="10">
        <v>0.12</v>
      </c>
      <c r="R82" s="10"/>
    </row>
    <row r="83" spans="1:18">
      <c r="A83" s="140"/>
      <c r="B83" s="144"/>
      <c r="C83" s="144"/>
      <c r="D83" s="123"/>
      <c r="E83" s="127"/>
      <c r="F83" s="127"/>
      <c r="G83" s="123"/>
      <c r="H83" s="177"/>
      <c r="I83" s="134"/>
      <c r="J83" s="135"/>
      <c r="K83" s="135"/>
      <c r="L83" s="135"/>
      <c r="M83" s="134"/>
      <c r="N83" s="134"/>
      <c r="O83" s="15" t="s">
        <v>70</v>
      </c>
      <c r="P83" s="15" t="s">
        <v>71</v>
      </c>
      <c r="Q83" s="10">
        <v>0.15</v>
      </c>
      <c r="R83" s="10"/>
    </row>
    <row r="84" spans="1:18">
      <c r="A84" s="140"/>
      <c r="B84" s="144"/>
      <c r="C84" s="144"/>
      <c r="D84" s="123" t="s">
        <v>75</v>
      </c>
      <c r="E84" s="127">
        <v>1</v>
      </c>
      <c r="F84" s="127" t="s">
        <v>36</v>
      </c>
      <c r="G84" s="123" t="s">
        <v>76</v>
      </c>
      <c r="H84" s="131">
        <v>4.8673000000000002</v>
      </c>
      <c r="I84" s="134">
        <v>3.2</v>
      </c>
      <c r="J84" s="135">
        <v>7.1999999999999995E-2</v>
      </c>
      <c r="K84" s="135">
        <v>7.0999999999999994E-2</v>
      </c>
      <c r="L84" s="135">
        <f t="shared" si="29"/>
        <v>1.0000000000000009E-3</v>
      </c>
      <c r="M84" s="134">
        <f t="shared" si="30"/>
        <v>0.34724559999999999</v>
      </c>
      <c r="N84" s="134">
        <f t="shared" si="31"/>
        <v>0.34724559999999999</v>
      </c>
      <c r="O84" s="15" t="s">
        <v>38</v>
      </c>
      <c r="P84" s="15"/>
      <c r="Q84" s="10">
        <v>0.03</v>
      </c>
      <c r="R84" s="10"/>
    </row>
    <row r="85" spans="1:18">
      <c r="A85" s="140"/>
      <c r="B85" s="144"/>
      <c r="C85" s="144"/>
      <c r="D85" s="123"/>
      <c r="E85" s="127"/>
      <c r="F85" s="127"/>
      <c r="G85" s="123"/>
      <c r="H85" s="131"/>
      <c r="I85" s="134"/>
      <c r="J85" s="135"/>
      <c r="K85" s="135"/>
      <c r="L85" s="135"/>
      <c r="M85" s="134"/>
      <c r="N85" s="134"/>
      <c r="O85" s="15" t="s">
        <v>56</v>
      </c>
      <c r="P85" s="15"/>
      <c r="Q85" s="10">
        <v>0.12</v>
      </c>
      <c r="R85" s="10"/>
    </row>
    <row r="86" spans="1:18">
      <c r="A86" s="140"/>
      <c r="B86" s="144"/>
      <c r="C86" s="144"/>
      <c r="D86" s="186" t="s">
        <v>81</v>
      </c>
      <c r="E86" s="157">
        <v>1</v>
      </c>
      <c r="F86" s="157" t="s">
        <v>36</v>
      </c>
      <c r="G86" s="157" t="s">
        <v>82</v>
      </c>
      <c r="H86" s="182">
        <v>4.8673000000000002</v>
      </c>
      <c r="I86" s="182">
        <v>3.2</v>
      </c>
      <c r="J86" s="184">
        <v>0.23300000000000001</v>
      </c>
      <c r="K86" s="184">
        <v>0.22800000000000001</v>
      </c>
      <c r="L86" s="184">
        <f t="shared" si="29"/>
        <v>5.0000000000000044E-3</v>
      </c>
      <c r="M86" s="182">
        <f t="shared" si="30"/>
        <v>1.1180809</v>
      </c>
      <c r="N86" s="182">
        <f t="shared" si="31"/>
        <v>1.1180809</v>
      </c>
      <c r="O86" s="15" t="s">
        <v>38</v>
      </c>
      <c r="P86" s="15"/>
      <c r="Q86" s="10">
        <v>0.03</v>
      </c>
      <c r="R86" s="10"/>
    </row>
    <row r="87" spans="1:18">
      <c r="A87" s="140"/>
      <c r="B87" s="144"/>
      <c r="C87" s="144"/>
      <c r="D87" s="187"/>
      <c r="E87" s="159"/>
      <c r="F87" s="159"/>
      <c r="G87" s="159"/>
      <c r="H87" s="183"/>
      <c r="I87" s="183"/>
      <c r="J87" s="185"/>
      <c r="K87" s="185"/>
      <c r="L87" s="185"/>
      <c r="M87" s="183"/>
      <c r="N87" s="183"/>
      <c r="O87" s="81" t="s">
        <v>138</v>
      </c>
      <c r="P87" s="81"/>
      <c r="Q87" s="80">
        <v>0.12</v>
      </c>
      <c r="R87" s="10"/>
    </row>
    <row r="88" spans="1:18">
      <c r="A88" s="140"/>
      <c r="B88" s="144"/>
      <c r="C88" s="144"/>
      <c r="D88" s="55" t="s">
        <v>83</v>
      </c>
      <c r="E88" s="56">
        <v>2</v>
      </c>
      <c r="F88" s="56" t="s">
        <v>36</v>
      </c>
      <c r="G88" s="55" t="s">
        <v>84</v>
      </c>
      <c r="H88" s="10">
        <f>5.5/1.13</f>
        <v>4.8672566371681416</v>
      </c>
      <c r="I88" s="58">
        <v>3.2</v>
      </c>
      <c r="J88" s="59">
        <v>5.8999999999999997E-2</v>
      </c>
      <c r="K88" s="59">
        <v>5.7500000000000002E-2</v>
      </c>
      <c r="L88" s="59">
        <f t="shared" si="29"/>
        <v>1.4999999999999944E-3</v>
      </c>
      <c r="M88" s="58">
        <f t="shared" si="30"/>
        <v>0.2823681415929204</v>
      </c>
      <c r="N88" s="58">
        <f t="shared" si="31"/>
        <v>0.56473628318584079</v>
      </c>
      <c r="O88" s="15" t="s">
        <v>38</v>
      </c>
      <c r="P88" s="15" t="s">
        <v>85</v>
      </c>
      <c r="Q88" s="10">
        <v>0.03</v>
      </c>
      <c r="R88" s="10"/>
    </row>
    <row r="89" spans="1:18">
      <c r="A89" s="140"/>
      <c r="B89" s="144"/>
      <c r="C89" s="144"/>
      <c r="D89" s="55" t="s">
        <v>86</v>
      </c>
      <c r="E89" s="56">
        <v>2</v>
      </c>
      <c r="F89" s="56" t="s">
        <v>36</v>
      </c>
      <c r="G89" s="55" t="s">
        <v>87</v>
      </c>
      <c r="H89" s="76">
        <v>5</v>
      </c>
      <c r="I89" s="58">
        <v>3.2</v>
      </c>
      <c r="J89" s="59">
        <v>7.3999999999999996E-2</v>
      </c>
      <c r="K89" s="59">
        <v>7.0000000000000007E-2</v>
      </c>
      <c r="L89" s="59">
        <f t="shared" si="29"/>
        <v>3.9999999999999897E-3</v>
      </c>
      <c r="M89" s="58">
        <f t="shared" si="30"/>
        <v>0.35720000000000002</v>
      </c>
      <c r="N89" s="58">
        <f t="shared" si="31"/>
        <v>0.71440000000000003</v>
      </c>
      <c r="O89" s="15" t="s">
        <v>44</v>
      </c>
      <c r="P89" s="15" t="s">
        <v>34</v>
      </c>
      <c r="Q89" s="10">
        <v>0.06</v>
      </c>
      <c r="R89" s="10"/>
    </row>
    <row r="90" spans="1:18">
      <c r="A90" s="140"/>
      <c r="B90" s="144"/>
      <c r="C90" s="144"/>
      <c r="D90" s="55"/>
      <c r="E90" s="56"/>
      <c r="F90" s="56"/>
      <c r="G90" s="55"/>
      <c r="H90" s="10"/>
      <c r="I90" s="58"/>
      <c r="J90" s="59"/>
      <c r="K90" s="20"/>
      <c r="L90" s="59"/>
      <c r="M90" s="58"/>
      <c r="N90" s="58"/>
      <c r="O90" s="15" t="s">
        <v>89</v>
      </c>
      <c r="P90" s="15">
        <v>154</v>
      </c>
      <c r="Q90" s="10">
        <f>0.05*P90</f>
        <v>7.7</v>
      </c>
      <c r="R90" s="10"/>
    </row>
    <row r="91" spans="1:18">
      <c r="A91" s="140"/>
      <c r="B91" s="144"/>
      <c r="C91" s="144"/>
      <c r="D91" s="55"/>
      <c r="E91" s="56"/>
      <c r="F91" s="56"/>
      <c r="G91" s="55"/>
      <c r="H91" s="10"/>
      <c r="I91" s="58"/>
      <c r="J91" s="59"/>
      <c r="K91" s="20"/>
      <c r="L91" s="59"/>
      <c r="M91" s="58"/>
      <c r="N91" s="58"/>
      <c r="O91" s="21" t="s">
        <v>91</v>
      </c>
      <c r="P91" s="15">
        <v>0.39600000000000002</v>
      </c>
      <c r="Q91" s="10">
        <v>3</v>
      </c>
      <c r="R91" s="10"/>
    </row>
    <row r="92" spans="1:18" ht="14.25" thickBot="1">
      <c r="A92" s="141"/>
      <c r="B92" s="145"/>
      <c r="C92" s="145"/>
      <c r="D92" s="12" t="s">
        <v>92</v>
      </c>
      <c r="E92" s="12"/>
      <c r="F92" s="12"/>
      <c r="G92" s="13"/>
      <c r="H92" s="14"/>
      <c r="I92" s="22"/>
      <c r="J92" s="23"/>
      <c r="K92" s="24"/>
      <c r="L92" s="25"/>
      <c r="M92" s="22"/>
      <c r="N92" s="22">
        <f>SUM(N67:N91)</f>
        <v>34.350782783185835</v>
      </c>
      <c r="O92" s="12"/>
      <c r="P92" s="12"/>
      <c r="Q92" s="22">
        <f>SUM(Q67:Q91)</f>
        <v>12.46</v>
      </c>
      <c r="R92" s="77">
        <f>(N92+Q92)*1.17</f>
        <v>54.768615856327422</v>
      </c>
    </row>
    <row r="93" spans="1:18">
      <c r="A93" s="142">
        <v>4</v>
      </c>
      <c r="B93" s="146" t="s">
        <v>107</v>
      </c>
      <c r="C93" s="146" t="s">
        <v>108</v>
      </c>
      <c r="D93" s="154" t="s">
        <v>26</v>
      </c>
      <c r="E93" s="127">
        <v>1</v>
      </c>
      <c r="F93" s="127" t="s">
        <v>27</v>
      </c>
      <c r="G93" s="127" t="s">
        <v>111</v>
      </c>
      <c r="H93" s="131">
        <v>5.44</v>
      </c>
      <c r="I93" s="131">
        <v>3.2</v>
      </c>
      <c r="J93" s="137">
        <v>0.32200000000000001</v>
      </c>
      <c r="K93" s="137">
        <v>0.32</v>
      </c>
      <c r="L93" s="137">
        <f t="shared" ref="L93:L98" si="32">J93-K93</f>
        <v>2.0000000000000018E-3</v>
      </c>
      <c r="M93" s="131">
        <f t="shared" ref="M93:M98" si="33">H93*J93-I93*L93</f>
        <v>1.7452800000000002</v>
      </c>
      <c r="N93" s="131">
        <f t="shared" ref="N93:N99" si="34">E93*M93</f>
        <v>1.7452800000000002</v>
      </c>
      <c r="O93" s="26" t="s">
        <v>29</v>
      </c>
      <c r="P93" s="26"/>
      <c r="Q93" s="29">
        <v>0.05</v>
      </c>
      <c r="R93" s="29"/>
    </row>
    <row r="94" spans="1:18">
      <c r="A94" s="140"/>
      <c r="B94" s="144"/>
      <c r="C94" s="144"/>
      <c r="D94" s="123"/>
      <c r="E94" s="127"/>
      <c r="F94" s="127"/>
      <c r="G94" s="127"/>
      <c r="H94" s="131"/>
      <c r="I94" s="131"/>
      <c r="J94" s="137"/>
      <c r="K94" s="137"/>
      <c r="L94" s="137"/>
      <c r="M94" s="131"/>
      <c r="N94" s="131"/>
      <c r="O94" s="15" t="s">
        <v>30</v>
      </c>
      <c r="P94" s="15"/>
      <c r="Q94" s="10">
        <v>0.1</v>
      </c>
      <c r="R94" s="10"/>
    </row>
    <row r="95" spans="1:18">
      <c r="A95" s="140"/>
      <c r="B95" s="144"/>
      <c r="C95" s="144"/>
      <c r="D95" s="123"/>
      <c r="E95" s="127"/>
      <c r="F95" s="127"/>
      <c r="G95" s="127"/>
      <c r="H95" s="131"/>
      <c r="I95" s="131"/>
      <c r="J95" s="137"/>
      <c r="K95" s="137"/>
      <c r="L95" s="137"/>
      <c r="M95" s="131"/>
      <c r="N95" s="131"/>
      <c r="O95" s="15" t="s">
        <v>31</v>
      </c>
      <c r="P95" s="15" t="s">
        <v>32</v>
      </c>
      <c r="Q95" s="10">
        <v>0.08</v>
      </c>
      <c r="R95" s="10"/>
    </row>
    <row r="96" spans="1:18">
      <c r="A96" s="140"/>
      <c r="B96" s="144"/>
      <c r="C96" s="144"/>
      <c r="D96" s="123"/>
      <c r="E96" s="127"/>
      <c r="F96" s="127"/>
      <c r="G96" s="127"/>
      <c r="H96" s="131"/>
      <c r="I96" s="131"/>
      <c r="J96" s="137"/>
      <c r="K96" s="137"/>
      <c r="L96" s="137"/>
      <c r="M96" s="131"/>
      <c r="N96" s="131"/>
      <c r="O96" s="15" t="s">
        <v>33</v>
      </c>
      <c r="P96" s="15" t="s">
        <v>34</v>
      </c>
      <c r="Q96" s="10">
        <v>0.04</v>
      </c>
      <c r="R96" s="10"/>
    </row>
    <row r="97" spans="1:18">
      <c r="A97" s="140"/>
      <c r="B97" s="144"/>
      <c r="C97" s="144"/>
      <c r="D97" s="55" t="s">
        <v>35</v>
      </c>
      <c r="E97" s="56">
        <v>1</v>
      </c>
      <c r="F97" s="56" t="s">
        <v>36</v>
      </c>
      <c r="G97" s="15" t="s">
        <v>37</v>
      </c>
      <c r="H97" s="76">
        <v>5</v>
      </c>
      <c r="I97" s="58">
        <v>3.2</v>
      </c>
      <c r="J97" s="59">
        <v>5.5E-2</v>
      </c>
      <c r="K97" s="20">
        <v>5.3999999999999999E-2</v>
      </c>
      <c r="L97" s="59">
        <f t="shared" si="32"/>
        <v>1.0000000000000009E-3</v>
      </c>
      <c r="M97" s="58">
        <f t="shared" si="33"/>
        <v>0.27180000000000004</v>
      </c>
      <c r="N97" s="58">
        <f t="shared" si="34"/>
        <v>0.27180000000000004</v>
      </c>
      <c r="O97" s="15" t="s">
        <v>38</v>
      </c>
      <c r="P97" s="15" t="s">
        <v>34</v>
      </c>
      <c r="Q97" s="10">
        <v>0.04</v>
      </c>
      <c r="R97" s="10"/>
    </row>
    <row r="98" spans="1:18">
      <c r="A98" s="140"/>
      <c r="B98" s="144"/>
      <c r="C98" s="144"/>
      <c r="D98" s="55" t="s">
        <v>39</v>
      </c>
      <c r="E98" s="56">
        <v>2</v>
      </c>
      <c r="F98" s="56" t="s">
        <v>36</v>
      </c>
      <c r="G98" s="15" t="s">
        <v>40</v>
      </c>
      <c r="H98" s="76">
        <v>5</v>
      </c>
      <c r="I98" s="58">
        <v>3.2</v>
      </c>
      <c r="J98" s="59">
        <v>4.8000000000000001E-2</v>
      </c>
      <c r="K98" s="20">
        <v>4.7E-2</v>
      </c>
      <c r="L98" s="59">
        <f t="shared" si="32"/>
        <v>1.0000000000000009E-3</v>
      </c>
      <c r="M98" s="58">
        <f t="shared" si="33"/>
        <v>0.23679999999999998</v>
      </c>
      <c r="N98" s="58">
        <f t="shared" si="34"/>
        <v>0.47359999999999997</v>
      </c>
      <c r="O98" s="15" t="s">
        <v>41</v>
      </c>
      <c r="P98" s="15" t="s">
        <v>34</v>
      </c>
      <c r="Q98" s="10">
        <v>0.08</v>
      </c>
      <c r="R98" s="10"/>
    </row>
    <row r="99" spans="1:18">
      <c r="A99" s="140"/>
      <c r="B99" s="144"/>
      <c r="C99" s="144"/>
      <c r="D99" s="123" t="s">
        <v>42</v>
      </c>
      <c r="E99" s="127">
        <v>2</v>
      </c>
      <c r="F99" s="127" t="s">
        <v>36</v>
      </c>
      <c r="G99" s="123" t="s">
        <v>43</v>
      </c>
      <c r="H99" s="131"/>
      <c r="I99" s="134"/>
      <c r="J99" s="135"/>
      <c r="K99" s="135"/>
      <c r="L99" s="135"/>
      <c r="M99" s="176">
        <v>1.3</v>
      </c>
      <c r="N99" s="134">
        <f t="shared" si="34"/>
        <v>2.6</v>
      </c>
      <c r="O99" s="15"/>
      <c r="P99" s="15"/>
      <c r="Q99" s="10"/>
      <c r="R99" s="10"/>
    </row>
    <row r="100" spans="1:18">
      <c r="A100" s="140"/>
      <c r="B100" s="144"/>
      <c r="C100" s="144"/>
      <c r="D100" s="123"/>
      <c r="E100" s="127"/>
      <c r="F100" s="127"/>
      <c r="G100" s="123"/>
      <c r="H100" s="131"/>
      <c r="I100" s="134"/>
      <c r="J100" s="135"/>
      <c r="K100" s="135"/>
      <c r="L100" s="135"/>
      <c r="M100" s="176"/>
      <c r="N100" s="134"/>
      <c r="O100" s="15"/>
      <c r="P100" s="15"/>
      <c r="Q100" s="10"/>
      <c r="R100" s="10"/>
    </row>
    <row r="101" spans="1:18">
      <c r="A101" s="140"/>
      <c r="B101" s="144"/>
      <c r="C101" s="144"/>
      <c r="D101" s="153" t="s">
        <v>46</v>
      </c>
      <c r="E101" s="156">
        <v>2</v>
      </c>
      <c r="F101" s="156" t="s">
        <v>47</v>
      </c>
      <c r="G101" s="153" t="s">
        <v>48</v>
      </c>
      <c r="H101" s="164"/>
      <c r="I101" s="168"/>
      <c r="J101" s="170"/>
      <c r="K101" s="170"/>
      <c r="L101" s="169"/>
      <c r="M101" s="168"/>
      <c r="N101" s="178">
        <f>5.6*2</f>
        <v>11.2</v>
      </c>
      <c r="O101" s="66"/>
      <c r="P101" s="66"/>
      <c r="Q101" s="67"/>
      <c r="R101" s="67"/>
    </row>
    <row r="102" spans="1:18">
      <c r="A102" s="140"/>
      <c r="B102" s="144"/>
      <c r="C102" s="144"/>
      <c r="D102" s="153"/>
      <c r="E102" s="156"/>
      <c r="F102" s="156"/>
      <c r="G102" s="153"/>
      <c r="H102" s="164"/>
      <c r="I102" s="168"/>
      <c r="J102" s="170"/>
      <c r="K102" s="170"/>
      <c r="L102" s="169"/>
      <c r="M102" s="168"/>
      <c r="N102" s="178"/>
      <c r="O102" s="66"/>
      <c r="P102" s="66"/>
      <c r="Q102" s="67"/>
      <c r="R102" s="67"/>
    </row>
    <row r="103" spans="1:18">
      <c r="A103" s="140"/>
      <c r="B103" s="144"/>
      <c r="C103" s="144"/>
      <c r="D103" s="123" t="s">
        <v>53</v>
      </c>
      <c r="E103" s="127">
        <v>1</v>
      </c>
      <c r="F103" s="127" t="s">
        <v>27</v>
      </c>
      <c r="G103" s="123" t="s">
        <v>54</v>
      </c>
      <c r="H103" s="131">
        <f>5.6/1.13</f>
        <v>4.9557522123893802</v>
      </c>
      <c r="I103" s="134">
        <v>3.2</v>
      </c>
      <c r="J103" s="137">
        <v>1.8009999999999999</v>
      </c>
      <c r="K103" s="137">
        <v>1.79</v>
      </c>
      <c r="L103" s="135">
        <f t="shared" ref="L103:L105" si="35">J103-K103</f>
        <v>1.0999999999999899E-2</v>
      </c>
      <c r="M103" s="134">
        <f t="shared" ref="M103:M105" si="36">H103*J103-I103*L103</f>
        <v>8.890109734513274</v>
      </c>
      <c r="N103" s="134">
        <f t="shared" ref="N103:N105" si="37">E103*M103</f>
        <v>8.890109734513274</v>
      </c>
      <c r="O103" s="15" t="s">
        <v>55</v>
      </c>
      <c r="P103" s="15"/>
      <c r="Q103" s="10">
        <v>0.05</v>
      </c>
      <c r="R103" s="10"/>
    </row>
    <row r="104" spans="1:18">
      <c r="A104" s="140"/>
      <c r="B104" s="144"/>
      <c r="C104" s="144"/>
      <c r="D104" s="123"/>
      <c r="E104" s="127"/>
      <c r="F104" s="127"/>
      <c r="G104" s="123"/>
      <c r="H104" s="131"/>
      <c r="I104" s="134"/>
      <c r="J104" s="137"/>
      <c r="K104" s="137"/>
      <c r="L104" s="135"/>
      <c r="M104" s="134"/>
      <c r="N104" s="134"/>
      <c r="O104" s="15" t="s">
        <v>56</v>
      </c>
      <c r="P104" s="15"/>
      <c r="Q104" s="10">
        <v>0.2</v>
      </c>
      <c r="R104" s="10"/>
    </row>
    <row r="105" spans="1:18">
      <c r="A105" s="140"/>
      <c r="B105" s="144"/>
      <c r="C105" s="144"/>
      <c r="D105" s="123" t="s">
        <v>57</v>
      </c>
      <c r="E105" s="127">
        <v>2</v>
      </c>
      <c r="F105" s="127" t="s">
        <v>27</v>
      </c>
      <c r="G105" s="123" t="s">
        <v>58</v>
      </c>
      <c r="H105" s="131">
        <f>5.6/1.13</f>
        <v>4.9557522123893802</v>
      </c>
      <c r="I105" s="134">
        <v>3.2</v>
      </c>
      <c r="J105" s="137">
        <v>0.42499999999999999</v>
      </c>
      <c r="K105" s="137">
        <v>0.41299999999999998</v>
      </c>
      <c r="L105" s="135">
        <f t="shared" si="35"/>
        <v>1.2000000000000011E-2</v>
      </c>
      <c r="M105" s="134">
        <f t="shared" si="36"/>
        <v>2.0677946902654862</v>
      </c>
      <c r="N105" s="134">
        <f t="shared" si="37"/>
        <v>4.1355893805309725</v>
      </c>
      <c r="O105" s="15" t="s">
        <v>59</v>
      </c>
      <c r="P105" s="15"/>
      <c r="Q105" s="10">
        <v>0.1</v>
      </c>
      <c r="R105" s="10"/>
    </row>
    <row r="106" spans="1:18">
      <c r="A106" s="140"/>
      <c r="B106" s="144"/>
      <c r="C106" s="144"/>
      <c r="D106" s="123"/>
      <c r="E106" s="127"/>
      <c r="F106" s="127"/>
      <c r="G106" s="123"/>
      <c r="H106" s="131"/>
      <c r="I106" s="134"/>
      <c r="J106" s="137"/>
      <c r="K106" s="137"/>
      <c r="L106" s="135"/>
      <c r="M106" s="134"/>
      <c r="N106" s="134"/>
      <c r="O106" s="15" t="s">
        <v>60</v>
      </c>
      <c r="P106" s="15"/>
      <c r="Q106" s="10">
        <v>0.16</v>
      </c>
      <c r="R106" s="10"/>
    </row>
    <row r="107" spans="1:18">
      <c r="A107" s="140"/>
      <c r="B107" s="144"/>
      <c r="C107" s="144"/>
      <c r="D107" s="123" t="s">
        <v>61</v>
      </c>
      <c r="E107" s="127">
        <v>1</v>
      </c>
      <c r="F107" s="127" t="s">
        <v>62</v>
      </c>
      <c r="G107" s="123" t="s">
        <v>63</v>
      </c>
      <c r="H107" s="131"/>
      <c r="I107" s="134"/>
      <c r="J107" s="137"/>
      <c r="K107" s="137"/>
      <c r="L107" s="135"/>
      <c r="M107" s="134"/>
      <c r="N107" s="178">
        <v>5.5</v>
      </c>
      <c r="O107" s="15"/>
      <c r="P107" s="15"/>
      <c r="Q107" s="10"/>
      <c r="R107" s="10"/>
    </row>
    <row r="108" spans="1:18">
      <c r="A108" s="140"/>
      <c r="B108" s="144"/>
      <c r="C108" s="144"/>
      <c r="D108" s="123"/>
      <c r="E108" s="127"/>
      <c r="F108" s="127"/>
      <c r="G108" s="123"/>
      <c r="H108" s="131"/>
      <c r="I108" s="134"/>
      <c r="J108" s="137"/>
      <c r="K108" s="137"/>
      <c r="L108" s="135"/>
      <c r="M108" s="134"/>
      <c r="N108" s="178"/>
      <c r="O108" s="15"/>
      <c r="P108" s="15"/>
      <c r="Q108" s="10"/>
      <c r="R108" s="10"/>
    </row>
    <row r="109" spans="1:18">
      <c r="A109" s="140"/>
      <c r="B109" s="144"/>
      <c r="C109" s="144"/>
      <c r="D109" s="123" t="s">
        <v>67</v>
      </c>
      <c r="E109" s="127">
        <v>3</v>
      </c>
      <c r="F109" s="127" t="s">
        <v>36</v>
      </c>
      <c r="G109" s="123" t="s">
        <v>68</v>
      </c>
      <c r="H109" s="177">
        <v>5</v>
      </c>
      <c r="I109" s="134">
        <v>3.2</v>
      </c>
      <c r="J109" s="137">
        <v>6.9000000000000006E-2</v>
      </c>
      <c r="K109" s="137">
        <v>6.6000000000000003E-2</v>
      </c>
      <c r="L109" s="135">
        <f t="shared" ref="L109" si="38">J109-K109</f>
        <v>3.0000000000000027E-3</v>
      </c>
      <c r="M109" s="134">
        <f t="shared" ref="M109" si="39">H109*J109-I109*L109</f>
        <v>0.33540000000000003</v>
      </c>
      <c r="N109" s="134">
        <f t="shared" ref="N109" si="40">E109*M109</f>
        <v>1.0062000000000002</v>
      </c>
      <c r="O109" s="15" t="s">
        <v>69</v>
      </c>
      <c r="P109" s="15" t="s">
        <v>34</v>
      </c>
      <c r="Q109" s="10">
        <v>0.12</v>
      </c>
      <c r="R109" s="10"/>
    </row>
    <row r="110" spans="1:18">
      <c r="A110" s="140"/>
      <c r="B110" s="144"/>
      <c r="C110" s="144"/>
      <c r="D110" s="123"/>
      <c r="E110" s="127"/>
      <c r="F110" s="127"/>
      <c r="G110" s="123"/>
      <c r="H110" s="177"/>
      <c r="I110" s="134"/>
      <c r="J110" s="137"/>
      <c r="K110" s="137"/>
      <c r="L110" s="135"/>
      <c r="M110" s="134"/>
      <c r="N110" s="134"/>
      <c r="O110" s="15" t="s">
        <v>70</v>
      </c>
      <c r="P110" s="15" t="s">
        <v>71</v>
      </c>
      <c r="Q110" s="10">
        <v>0.15</v>
      </c>
      <c r="R110" s="10"/>
    </row>
    <row r="111" spans="1:18">
      <c r="A111" s="140"/>
      <c r="B111" s="144"/>
      <c r="C111" s="144"/>
      <c r="D111" s="123" t="s">
        <v>72</v>
      </c>
      <c r="E111" s="127">
        <v>1</v>
      </c>
      <c r="F111" s="127" t="s">
        <v>36</v>
      </c>
      <c r="G111" s="123" t="s">
        <v>73</v>
      </c>
      <c r="H111" s="131"/>
      <c r="I111" s="134"/>
      <c r="J111" s="137"/>
      <c r="K111" s="137"/>
      <c r="L111" s="135"/>
      <c r="M111" s="176">
        <v>1.3</v>
      </c>
      <c r="N111" s="134">
        <f>E111*M111</f>
        <v>1.3</v>
      </c>
      <c r="O111" s="15"/>
      <c r="P111" s="15"/>
      <c r="Q111" s="10"/>
      <c r="R111" s="10"/>
    </row>
    <row r="112" spans="1:18">
      <c r="A112" s="140"/>
      <c r="B112" s="144"/>
      <c r="C112" s="144"/>
      <c r="D112" s="123"/>
      <c r="E112" s="127"/>
      <c r="F112" s="127"/>
      <c r="G112" s="123"/>
      <c r="H112" s="131"/>
      <c r="I112" s="134"/>
      <c r="J112" s="137"/>
      <c r="K112" s="137"/>
      <c r="L112" s="135"/>
      <c r="M112" s="176"/>
      <c r="N112" s="134"/>
      <c r="O112" s="15"/>
      <c r="P112" s="15"/>
      <c r="Q112" s="10"/>
      <c r="R112" s="10"/>
    </row>
    <row r="113" spans="1:18">
      <c r="A113" s="140"/>
      <c r="B113" s="144"/>
      <c r="C113" s="144"/>
      <c r="D113" s="123" t="s">
        <v>95</v>
      </c>
      <c r="E113" s="127">
        <v>1</v>
      </c>
      <c r="F113" s="127" t="s">
        <v>36</v>
      </c>
      <c r="G113" s="123" t="s">
        <v>96</v>
      </c>
      <c r="H113" s="131"/>
      <c r="I113" s="134"/>
      <c r="J113" s="137"/>
      <c r="K113" s="137"/>
      <c r="L113" s="135"/>
      <c r="M113" s="176">
        <v>0.84</v>
      </c>
      <c r="N113" s="134">
        <f t="shared" ref="N113:N117" si="41">E113*M113</f>
        <v>0.84</v>
      </c>
      <c r="O113" s="15"/>
      <c r="P113" s="15"/>
      <c r="Q113" s="10"/>
      <c r="R113" s="10"/>
    </row>
    <row r="114" spans="1:18">
      <c r="A114" s="140"/>
      <c r="B114" s="144"/>
      <c r="C114" s="144"/>
      <c r="D114" s="123"/>
      <c r="E114" s="127"/>
      <c r="F114" s="127"/>
      <c r="G114" s="123"/>
      <c r="H114" s="131"/>
      <c r="I114" s="134"/>
      <c r="J114" s="137"/>
      <c r="K114" s="137"/>
      <c r="L114" s="135"/>
      <c r="M114" s="176"/>
      <c r="N114" s="134"/>
      <c r="O114" s="15"/>
      <c r="P114" s="15"/>
      <c r="Q114" s="10"/>
      <c r="R114" s="10"/>
    </row>
    <row r="115" spans="1:18">
      <c r="A115" s="140"/>
      <c r="B115" s="144"/>
      <c r="C115" s="144"/>
      <c r="D115" s="123" t="s">
        <v>81</v>
      </c>
      <c r="E115" s="127">
        <v>1</v>
      </c>
      <c r="F115" s="127" t="s">
        <v>36</v>
      </c>
      <c r="G115" s="123" t="s">
        <v>82</v>
      </c>
      <c r="H115" s="131"/>
      <c r="I115" s="134"/>
      <c r="J115" s="137"/>
      <c r="K115" s="137"/>
      <c r="L115" s="135"/>
      <c r="M115" s="176">
        <v>2.04</v>
      </c>
      <c r="N115" s="134">
        <f t="shared" si="41"/>
        <v>2.04</v>
      </c>
      <c r="O115" s="15"/>
      <c r="P115" s="15"/>
      <c r="Q115" s="10"/>
      <c r="R115" s="10"/>
    </row>
    <row r="116" spans="1:18">
      <c r="A116" s="140"/>
      <c r="B116" s="144"/>
      <c r="C116" s="144"/>
      <c r="D116" s="123"/>
      <c r="E116" s="127"/>
      <c r="F116" s="127"/>
      <c r="G116" s="123"/>
      <c r="H116" s="131"/>
      <c r="I116" s="134"/>
      <c r="J116" s="137"/>
      <c r="K116" s="137"/>
      <c r="L116" s="135"/>
      <c r="M116" s="176"/>
      <c r="N116" s="134"/>
      <c r="O116" s="15"/>
      <c r="P116" s="15"/>
      <c r="Q116" s="10"/>
      <c r="R116" s="10"/>
    </row>
    <row r="117" spans="1:18">
      <c r="A117" s="140"/>
      <c r="B117" s="144"/>
      <c r="C117" s="144"/>
      <c r="D117" s="147" t="s">
        <v>99</v>
      </c>
      <c r="E117" s="157">
        <v>1</v>
      </c>
      <c r="F117" s="157" t="s">
        <v>36</v>
      </c>
      <c r="G117" s="147" t="s">
        <v>100</v>
      </c>
      <c r="H117" s="165"/>
      <c r="I117" s="165"/>
      <c r="J117" s="157"/>
      <c r="K117" s="157"/>
      <c r="L117" s="157"/>
      <c r="M117" s="179">
        <v>1.6</v>
      </c>
      <c r="N117" s="171">
        <f t="shared" si="41"/>
        <v>1.6</v>
      </c>
      <c r="O117" s="15"/>
      <c r="P117" s="15"/>
      <c r="Q117" s="10"/>
      <c r="R117" s="10"/>
    </row>
    <row r="118" spans="1:18">
      <c r="A118" s="140"/>
      <c r="B118" s="144"/>
      <c r="C118" s="144"/>
      <c r="D118" s="148"/>
      <c r="E118" s="158"/>
      <c r="F118" s="158"/>
      <c r="G118" s="148"/>
      <c r="H118" s="166"/>
      <c r="I118" s="166"/>
      <c r="J118" s="158"/>
      <c r="K118" s="158"/>
      <c r="L118" s="158"/>
      <c r="M118" s="180"/>
      <c r="N118" s="172"/>
      <c r="O118" s="15"/>
      <c r="P118" s="15"/>
      <c r="Q118" s="10"/>
      <c r="R118" s="10"/>
    </row>
    <row r="119" spans="1:18">
      <c r="A119" s="140"/>
      <c r="B119" s="144"/>
      <c r="C119" s="144"/>
      <c r="D119" s="149"/>
      <c r="E119" s="159"/>
      <c r="F119" s="159"/>
      <c r="G119" s="149"/>
      <c r="H119" s="167"/>
      <c r="I119" s="167"/>
      <c r="J119" s="159"/>
      <c r="K119" s="159"/>
      <c r="L119" s="159"/>
      <c r="M119" s="181"/>
      <c r="N119" s="173"/>
      <c r="O119" s="15"/>
      <c r="P119" s="15"/>
      <c r="Q119" s="10"/>
      <c r="R119" s="10"/>
    </row>
    <row r="120" spans="1:18">
      <c r="A120" s="140"/>
      <c r="B120" s="144"/>
      <c r="C120" s="144"/>
      <c r="D120" s="55" t="s">
        <v>83</v>
      </c>
      <c r="E120" s="56">
        <v>3</v>
      </c>
      <c r="F120" s="56" t="s">
        <v>36</v>
      </c>
      <c r="G120" s="55" t="s">
        <v>84</v>
      </c>
      <c r="H120" s="10">
        <f>5.5/1.13</f>
        <v>4.8672566371681416</v>
      </c>
      <c r="I120" s="58">
        <v>3.2</v>
      </c>
      <c r="J120" s="60">
        <v>5.8999999999999997E-2</v>
      </c>
      <c r="K120" s="60">
        <v>5.7500000000000002E-2</v>
      </c>
      <c r="L120" s="59">
        <f t="shared" ref="L120:L122" si="42">J120-K120</f>
        <v>1.4999999999999944E-3</v>
      </c>
      <c r="M120" s="58">
        <f t="shared" ref="M120:M125" si="43">H120*J120-I120*L120</f>
        <v>0.2823681415929204</v>
      </c>
      <c r="N120" s="58">
        <f t="shared" ref="N120:N122" si="44">E120*M120</f>
        <v>0.84710442477876113</v>
      </c>
      <c r="O120" s="15" t="s">
        <v>38</v>
      </c>
      <c r="P120" s="15" t="s">
        <v>85</v>
      </c>
      <c r="Q120" s="10">
        <v>0.03</v>
      </c>
      <c r="R120" s="10"/>
    </row>
    <row r="121" spans="1:18">
      <c r="A121" s="140"/>
      <c r="B121" s="144"/>
      <c r="C121" s="144"/>
      <c r="D121" s="55" t="s">
        <v>86</v>
      </c>
      <c r="E121" s="56">
        <v>2</v>
      </c>
      <c r="F121" s="56" t="s">
        <v>36</v>
      </c>
      <c r="G121" s="55" t="s">
        <v>87</v>
      </c>
      <c r="H121" s="76">
        <v>5</v>
      </c>
      <c r="I121" s="58">
        <v>3.2</v>
      </c>
      <c r="J121" s="59">
        <v>7.3999999999999996E-2</v>
      </c>
      <c r="K121" s="59">
        <v>7.0000000000000007E-2</v>
      </c>
      <c r="L121" s="59">
        <f t="shared" si="42"/>
        <v>3.9999999999999897E-3</v>
      </c>
      <c r="M121" s="58">
        <f t="shared" si="43"/>
        <v>0.35720000000000002</v>
      </c>
      <c r="N121" s="58">
        <f t="shared" si="44"/>
        <v>0.71440000000000003</v>
      </c>
      <c r="O121" s="15" t="s">
        <v>44</v>
      </c>
      <c r="P121" s="15" t="s">
        <v>34</v>
      </c>
      <c r="Q121" s="10">
        <v>0.06</v>
      </c>
      <c r="R121" s="10"/>
    </row>
    <row r="122" spans="1:18">
      <c r="A122" s="140"/>
      <c r="B122" s="144"/>
      <c r="C122" s="144"/>
      <c r="D122" s="55" t="s">
        <v>90</v>
      </c>
      <c r="E122" s="56">
        <v>1</v>
      </c>
      <c r="F122" s="56"/>
      <c r="G122" s="15"/>
      <c r="H122" s="10">
        <v>0.32</v>
      </c>
      <c r="I122" s="58"/>
      <c r="J122" s="59"/>
      <c r="K122" s="20"/>
      <c r="L122" s="59">
        <f t="shared" si="42"/>
        <v>0</v>
      </c>
      <c r="M122" s="58">
        <v>0.32</v>
      </c>
      <c r="N122" s="58">
        <f t="shared" si="44"/>
        <v>0.32</v>
      </c>
      <c r="O122" s="15" t="s">
        <v>89</v>
      </c>
      <c r="P122" s="15">
        <v>188</v>
      </c>
      <c r="Q122" s="10">
        <f>0.05*P122</f>
        <v>9.4</v>
      </c>
      <c r="R122" s="10"/>
    </row>
    <row r="123" spans="1:18">
      <c r="A123" s="140"/>
      <c r="B123" s="144"/>
      <c r="C123" s="144"/>
      <c r="D123" s="55"/>
      <c r="E123" s="56"/>
      <c r="F123" s="56"/>
      <c r="G123" s="15"/>
      <c r="H123" s="10"/>
      <c r="I123" s="58"/>
      <c r="J123" s="59"/>
      <c r="K123" s="20"/>
      <c r="L123" s="59"/>
      <c r="M123" s="58"/>
      <c r="N123" s="58"/>
      <c r="O123" s="21" t="s">
        <v>91</v>
      </c>
      <c r="P123" s="15">
        <f>0.569-0.0182</f>
        <v>0.55079999999999996</v>
      </c>
      <c r="Q123" s="10">
        <v>3</v>
      </c>
      <c r="R123" s="10"/>
    </row>
    <row r="124" spans="1:18" ht="14.25" thickBot="1">
      <c r="A124" s="141"/>
      <c r="B124" s="145"/>
      <c r="C124" s="145"/>
      <c r="D124" s="12" t="s">
        <v>92</v>
      </c>
      <c r="E124" s="12"/>
      <c r="F124" s="12"/>
      <c r="G124" s="12"/>
      <c r="H124" s="14"/>
      <c r="I124" s="22"/>
      <c r="J124" s="23"/>
      <c r="K124" s="24"/>
      <c r="L124" s="25"/>
      <c r="M124" s="22"/>
      <c r="N124" s="22">
        <f>SUM(N93:N123)</f>
        <v>43.484083539823004</v>
      </c>
      <c r="O124" s="12"/>
      <c r="P124" s="12"/>
      <c r="Q124" s="22">
        <f>SUM(Q93:Q123)</f>
        <v>13.66</v>
      </c>
      <c r="R124" s="77">
        <f>(N124+Q124)*1.17</f>
        <v>66.85857774159291</v>
      </c>
    </row>
    <row r="125" spans="1:18">
      <c r="A125" s="142">
        <v>5</v>
      </c>
      <c r="B125" s="146" t="s">
        <v>114</v>
      </c>
      <c r="C125" s="146" t="s">
        <v>108</v>
      </c>
      <c r="D125" s="154" t="s">
        <v>26</v>
      </c>
      <c r="E125" s="127">
        <v>1</v>
      </c>
      <c r="F125" s="127" t="s">
        <v>27</v>
      </c>
      <c r="G125" s="127" t="s">
        <v>111</v>
      </c>
      <c r="H125" s="131">
        <v>5.44</v>
      </c>
      <c r="I125" s="131">
        <v>3.2</v>
      </c>
      <c r="J125" s="137">
        <v>0.32200000000000001</v>
      </c>
      <c r="K125" s="137">
        <v>0.32</v>
      </c>
      <c r="L125" s="137">
        <f t="shared" ref="L125:L130" si="45">J125-K125</f>
        <v>2.0000000000000018E-3</v>
      </c>
      <c r="M125" s="131">
        <f t="shared" si="43"/>
        <v>1.7452800000000002</v>
      </c>
      <c r="N125" s="131">
        <f t="shared" ref="N125:N130" si="46">E125*M125</f>
        <v>1.7452800000000002</v>
      </c>
      <c r="O125" s="26" t="s">
        <v>29</v>
      </c>
      <c r="P125" s="26"/>
      <c r="Q125" s="29">
        <v>0.05</v>
      </c>
      <c r="R125" s="29"/>
    </row>
    <row r="126" spans="1:18">
      <c r="A126" s="140"/>
      <c r="B126" s="144"/>
      <c r="C126" s="144"/>
      <c r="D126" s="123"/>
      <c r="E126" s="127"/>
      <c r="F126" s="127"/>
      <c r="G126" s="127"/>
      <c r="H126" s="131"/>
      <c r="I126" s="131"/>
      <c r="J126" s="137"/>
      <c r="K126" s="137"/>
      <c r="L126" s="137"/>
      <c r="M126" s="131"/>
      <c r="N126" s="131"/>
      <c r="O126" s="15" t="s">
        <v>30</v>
      </c>
      <c r="P126" s="15"/>
      <c r="Q126" s="10">
        <v>0.1</v>
      </c>
      <c r="R126" s="10"/>
    </row>
    <row r="127" spans="1:18">
      <c r="A127" s="140"/>
      <c r="B127" s="144"/>
      <c r="C127" s="144"/>
      <c r="D127" s="123"/>
      <c r="E127" s="127"/>
      <c r="F127" s="127"/>
      <c r="G127" s="127"/>
      <c r="H127" s="131"/>
      <c r="I127" s="131"/>
      <c r="J127" s="137"/>
      <c r="K127" s="137"/>
      <c r="L127" s="137"/>
      <c r="M127" s="131"/>
      <c r="N127" s="131"/>
      <c r="O127" s="15" t="s">
        <v>31</v>
      </c>
      <c r="P127" s="15" t="s">
        <v>32</v>
      </c>
      <c r="Q127" s="10">
        <v>0.08</v>
      </c>
      <c r="R127" s="10"/>
    </row>
    <row r="128" spans="1:18">
      <c r="A128" s="140"/>
      <c r="B128" s="144"/>
      <c r="C128" s="144"/>
      <c r="D128" s="123"/>
      <c r="E128" s="127"/>
      <c r="F128" s="127"/>
      <c r="G128" s="127"/>
      <c r="H128" s="131"/>
      <c r="I128" s="131"/>
      <c r="J128" s="137"/>
      <c r="K128" s="137"/>
      <c r="L128" s="137"/>
      <c r="M128" s="131"/>
      <c r="N128" s="131"/>
      <c r="O128" s="15" t="s">
        <v>33</v>
      </c>
      <c r="P128" s="15" t="s">
        <v>34</v>
      </c>
      <c r="Q128" s="10">
        <v>0.04</v>
      </c>
      <c r="R128" s="10"/>
    </row>
    <row r="129" spans="1:18">
      <c r="A129" s="140"/>
      <c r="B129" s="144"/>
      <c r="C129" s="144"/>
      <c r="D129" s="55" t="s">
        <v>35</v>
      </c>
      <c r="E129" s="56">
        <v>1</v>
      </c>
      <c r="F129" s="56" t="s">
        <v>36</v>
      </c>
      <c r="G129" s="15" t="s">
        <v>37</v>
      </c>
      <c r="H129" s="76">
        <v>5</v>
      </c>
      <c r="I129" s="58">
        <v>3.2</v>
      </c>
      <c r="J129" s="59">
        <v>5.5E-2</v>
      </c>
      <c r="K129" s="20">
        <v>5.3999999999999999E-2</v>
      </c>
      <c r="L129" s="59">
        <f t="shared" si="45"/>
        <v>1.0000000000000009E-3</v>
      </c>
      <c r="M129" s="58">
        <f t="shared" ref="M129:M130" si="47">H129*J129-I129*L129</f>
        <v>0.27180000000000004</v>
      </c>
      <c r="N129" s="58">
        <f t="shared" si="46"/>
        <v>0.27180000000000004</v>
      </c>
      <c r="O129" s="15" t="s">
        <v>38</v>
      </c>
      <c r="P129" s="15" t="s">
        <v>34</v>
      </c>
      <c r="Q129" s="10">
        <v>0.04</v>
      </c>
      <c r="R129" s="10"/>
    </row>
    <row r="130" spans="1:18">
      <c r="A130" s="140"/>
      <c r="B130" s="144"/>
      <c r="C130" s="144"/>
      <c r="D130" s="55" t="s">
        <v>39</v>
      </c>
      <c r="E130" s="56">
        <v>2</v>
      </c>
      <c r="F130" s="56" t="s">
        <v>36</v>
      </c>
      <c r="G130" s="15" t="s">
        <v>40</v>
      </c>
      <c r="H130" s="76">
        <v>5</v>
      </c>
      <c r="I130" s="58">
        <v>3.2</v>
      </c>
      <c r="J130" s="59">
        <v>4.8000000000000001E-2</v>
      </c>
      <c r="K130" s="20">
        <v>4.7E-2</v>
      </c>
      <c r="L130" s="59">
        <f t="shared" si="45"/>
        <v>1.0000000000000009E-3</v>
      </c>
      <c r="M130" s="58">
        <f t="shared" si="47"/>
        <v>0.23679999999999998</v>
      </c>
      <c r="N130" s="58">
        <f t="shared" si="46"/>
        <v>0.47359999999999997</v>
      </c>
      <c r="O130" s="15" t="s">
        <v>41</v>
      </c>
      <c r="P130" s="15" t="s">
        <v>34</v>
      </c>
      <c r="Q130" s="10">
        <v>0.08</v>
      </c>
      <c r="R130" s="10"/>
    </row>
    <row r="131" spans="1:18">
      <c r="A131" s="140"/>
      <c r="B131" s="144"/>
      <c r="C131" s="144"/>
      <c r="D131" s="153" t="s">
        <v>46</v>
      </c>
      <c r="E131" s="156">
        <v>2</v>
      </c>
      <c r="F131" s="156" t="s">
        <v>47</v>
      </c>
      <c r="G131" s="153" t="s">
        <v>48</v>
      </c>
      <c r="H131" s="164"/>
      <c r="I131" s="168"/>
      <c r="J131" s="170"/>
      <c r="K131" s="170"/>
      <c r="L131" s="169"/>
      <c r="M131" s="168"/>
      <c r="N131" s="178">
        <f>5.6*2</f>
        <v>11.2</v>
      </c>
      <c r="O131" s="66"/>
      <c r="P131" s="66"/>
      <c r="Q131" s="67"/>
      <c r="R131" s="67"/>
    </row>
    <row r="132" spans="1:18">
      <c r="A132" s="140"/>
      <c r="B132" s="144"/>
      <c r="C132" s="144"/>
      <c r="D132" s="153"/>
      <c r="E132" s="156"/>
      <c r="F132" s="156"/>
      <c r="G132" s="153"/>
      <c r="H132" s="164"/>
      <c r="I132" s="168"/>
      <c r="J132" s="170"/>
      <c r="K132" s="170"/>
      <c r="L132" s="169"/>
      <c r="M132" s="168"/>
      <c r="N132" s="178"/>
      <c r="O132" s="66"/>
      <c r="P132" s="66"/>
      <c r="Q132" s="67"/>
      <c r="R132" s="67"/>
    </row>
    <row r="133" spans="1:18">
      <c r="A133" s="140"/>
      <c r="B133" s="144"/>
      <c r="C133" s="144"/>
      <c r="D133" s="123" t="s">
        <v>53</v>
      </c>
      <c r="E133" s="127">
        <v>1</v>
      </c>
      <c r="F133" s="127" t="s">
        <v>27</v>
      </c>
      <c r="G133" s="123" t="s">
        <v>54</v>
      </c>
      <c r="H133" s="131">
        <v>5.44</v>
      </c>
      <c r="I133" s="134">
        <v>3.2</v>
      </c>
      <c r="J133" s="137">
        <v>1.8009999999999999</v>
      </c>
      <c r="K133" s="137">
        <v>1.79</v>
      </c>
      <c r="L133" s="135">
        <f t="shared" ref="L133:L135" si="48">J133-K133</f>
        <v>1.0999999999999899E-2</v>
      </c>
      <c r="M133" s="134">
        <f t="shared" ref="M133:M135" si="49">H133*J133-I133*L133</f>
        <v>9.7622400000000003</v>
      </c>
      <c r="N133" s="134">
        <f t="shared" ref="N133:N135" si="50">E133*M133</f>
        <v>9.7622400000000003</v>
      </c>
      <c r="O133" s="15" t="s">
        <v>55</v>
      </c>
      <c r="P133" s="15"/>
      <c r="Q133" s="10">
        <v>0.05</v>
      </c>
      <c r="R133" s="10"/>
    </row>
    <row r="134" spans="1:18">
      <c r="A134" s="140"/>
      <c r="B134" s="144"/>
      <c r="C134" s="144"/>
      <c r="D134" s="123"/>
      <c r="E134" s="127"/>
      <c r="F134" s="127"/>
      <c r="G134" s="123"/>
      <c r="H134" s="131"/>
      <c r="I134" s="134"/>
      <c r="J134" s="137"/>
      <c r="K134" s="137"/>
      <c r="L134" s="135"/>
      <c r="M134" s="134"/>
      <c r="N134" s="134"/>
      <c r="O134" s="15" t="s">
        <v>56</v>
      </c>
      <c r="P134" s="15"/>
      <c r="Q134" s="10">
        <v>0.2</v>
      </c>
      <c r="R134" s="10"/>
    </row>
    <row r="135" spans="1:18">
      <c r="A135" s="140"/>
      <c r="B135" s="144"/>
      <c r="C135" s="144"/>
      <c r="D135" s="123" t="s">
        <v>57</v>
      </c>
      <c r="E135" s="127">
        <v>2</v>
      </c>
      <c r="F135" s="127" t="s">
        <v>27</v>
      </c>
      <c r="G135" s="123" t="s">
        <v>58</v>
      </c>
      <c r="H135" s="131">
        <v>5.44</v>
      </c>
      <c r="I135" s="134">
        <v>3.2</v>
      </c>
      <c r="J135" s="137">
        <v>0.42499999999999999</v>
      </c>
      <c r="K135" s="137">
        <v>0.41299999999999998</v>
      </c>
      <c r="L135" s="135">
        <f t="shared" si="48"/>
        <v>1.2000000000000011E-2</v>
      </c>
      <c r="M135" s="134">
        <f t="shared" si="49"/>
        <v>2.2736000000000001</v>
      </c>
      <c r="N135" s="134">
        <f t="shared" si="50"/>
        <v>4.5472000000000001</v>
      </c>
      <c r="O135" s="15" t="s">
        <v>59</v>
      </c>
      <c r="P135" s="15"/>
      <c r="Q135" s="10">
        <v>0.1</v>
      </c>
      <c r="R135" s="10"/>
    </row>
    <row r="136" spans="1:18">
      <c r="A136" s="140"/>
      <c r="B136" s="144"/>
      <c r="C136" s="144"/>
      <c r="D136" s="123"/>
      <c r="E136" s="127"/>
      <c r="F136" s="127"/>
      <c r="G136" s="123"/>
      <c r="H136" s="131"/>
      <c r="I136" s="134"/>
      <c r="J136" s="137"/>
      <c r="K136" s="137"/>
      <c r="L136" s="135"/>
      <c r="M136" s="134"/>
      <c r="N136" s="134"/>
      <c r="O136" s="15" t="s">
        <v>60</v>
      </c>
      <c r="P136" s="15"/>
      <c r="Q136" s="10">
        <v>0.16</v>
      </c>
      <c r="R136" s="10"/>
    </row>
    <row r="137" spans="1:18">
      <c r="A137" s="140"/>
      <c r="B137" s="144"/>
      <c r="C137" s="144"/>
      <c r="D137" s="123" t="s">
        <v>61</v>
      </c>
      <c r="E137" s="127">
        <v>1</v>
      </c>
      <c r="F137" s="127" t="s">
        <v>62</v>
      </c>
      <c r="G137" s="123" t="s">
        <v>63</v>
      </c>
      <c r="H137" s="131"/>
      <c r="I137" s="134"/>
      <c r="J137" s="137"/>
      <c r="K137" s="137"/>
      <c r="L137" s="135"/>
      <c r="M137" s="134"/>
      <c r="N137" s="178">
        <v>5.5</v>
      </c>
      <c r="O137" s="15"/>
      <c r="P137" s="15"/>
      <c r="Q137" s="10"/>
      <c r="R137" s="10"/>
    </row>
    <row r="138" spans="1:18">
      <c r="A138" s="140"/>
      <c r="B138" s="144"/>
      <c r="C138" s="144"/>
      <c r="D138" s="123"/>
      <c r="E138" s="127"/>
      <c r="F138" s="127"/>
      <c r="G138" s="123"/>
      <c r="H138" s="131"/>
      <c r="I138" s="134"/>
      <c r="J138" s="137"/>
      <c r="K138" s="137"/>
      <c r="L138" s="135"/>
      <c r="M138" s="134"/>
      <c r="N138" s="178"/>
      <c r="O138" s="15"/>
      <c r="P138" s="15"/>
      <c r="Q138" s="10"/>
      <c r="R138" s="10"/>
    </row>
    <row r="139" spans="1:18">
      <c r="A139" s="140"/>
      <c r="B139" s="144"/>
      <c r="C139" s="144"/>
      <c r="D139" s="123" t="s">
        <v>67</v>
      </c>
      <c r="E139" s="127">
        <v>3</v>
      </c>
      <c r="F139" s="127" t="s">
        <v>36</v>
      </c>
      <c r="G139" s="123" t="s">
        <v>68</v>
      </c>
      <c r="H139" s="177">
        <v>5</v>
      </c>
      <c r="I139" s="134">
        <v>3.2</v>
      </c>
      <c r="J139" s="137">
        <v>6.9000000000000006E-2</v>
      </c>
      <c r="K139" s="137">
        <v>6.6000000000000003E-2</v>
      </c>
      <c r="L139" s="135">
        <f t="shared" ref="L139" si="51">J139-K139</f>
        <v>3.0000000000000027E-3</v>
      </c>
      <c r="M139" s="134">
        <f t="shared" ref="M139" si="52">H139*J139-I139*L139</f>
        <v>0.33540000000000003</v>
      </c>
      <c r="N139" s="134">
        <f t="shared" ref="N139:N143" si="53">E139*M139</f>
        <v>1.0062000000000002</v>
      </c>
      <c r="O139" s="15" t="s">
        <v>69</v>
      </c>
      <c r="P139" s="15" t="s">
        <v>34</v>
      </c>
      <c r="Q139" s="10">
        <v>0.12</v>
      </c>
      <c r="R139" s="10"/>
    </row>
    <row r="140" spans="1:18">
      <c r="A140" s="140"/>
      <c r="B140" s="144"/>
      <c r="C140" s="144"/>
      <c r="D140" s="123"/>
      <c r="E140" s="127"/>
      <c r="F140" s="127"/>
      <c r="G140" s="123"/>
      <c r="H140" s="177"/>
      <c r="I140" s="134"/>
      <c r="J140" s="137"/>
      <c r="K140" s="137"/>
      <c r="L140" s="135"/>
      <c r="M140" s="134"/>
      <c r="N140" s="134"/>
      <c r="O140" s="15" t="s">
        <v>70</v>
      </c>
      <c r="P140" s="15" t="s">
        <v>71</v>
      </c>
      <c r="Q140" s="10">
        <v>0.15</v>
      </c>
      <c r="R140" s="10"/>
    </row>
    <row r="141" spans="1:18">
      <c r="A141" s="140"/>
      <c r="B141" s="144"/>
      <c r="C141" s="144"/>
      <c r="D141" s="123" t="s">
        <v>72</v>
      </c>
      <c r="E141" s="127">
        <v>1</v>
      </c>
      <c r="F141" s="127" t="s">
        <v>36</v>
      </c>
      <c r="G141" s="123" t="s">
        <v>73</v>
      </c>
      <c r="H141" s="131"/>
      <c r="I141" s="134"/>
      <c r="J141" s="137"/>
      <c r="K141" s="137"/>
      <c r="L141" s="135"/>
      <c r="M141" s="176">
        <v>1.3</v>
      </c>
      <c r="N141" s="134">
        <f>E141*M141</f>
        <v>1.3</v>
      </c>
      <c r="O141" s="15"/>
      <c r="P141" s="15"/>
      <c r="Q141" s="10"/>
      <c r="R141" s="10"/>
    </row>
    <row r="142" spans="1:18">
      <c r="A142" s="140"/>
      <c r="B142" s="144"/>
      <c r="C142" s="144"/>
      <c r="D142" s="123"/>
      <c r="E142" s="127"/>
      <c r="F142" s="127"/>
      <c r="G142" s="123"/>
      <c r="H142" s="131"/>
      <c r="I142" s="134"/>
      <c r="J142" s="137"/>
      <c r="K142" s="137"/>
      <c r="L142" s="135"/>
      <c r="M142" s="176"/>
      <c r="N142" s="134"/>
      <c r="O142" s="15"/>
      <c r="P142" s="15"/>
      <c r="Q142" s="10"/>
      <c r="R142" s="10"/>
    </row>
    <row r="143" spans="1:18">
      <c r="A143" s="140"/>
      <c r="B143" s="144"/>
      <c r="C143" s="144"/>
      <c r="D143" s="123" t="s">
        <v>95</v>
      </c>
      <c r="E143" s="127">
        <v>1</v>
      </c>
      <c r="F143" s="127" t="s">
        <v>36</v>
      </c>
      <c r="G143" s="123" t="s">
        <v>96</v>
      </c>
      <c r="H143" s="131"/>
      <c r="I143" s="134"/>
      <c r="J143" s="137"/>
      <c r="K143" s="137"/>
      <c r="L143" s="135"/>
      <c r="M143" s="176">
        <v>0.84</v>
      </c>
      <c r="N143" s="134">
        <f t="shared" si="53"/>
        <v>0.84</v>
      </c>
      <c r="O143" s="15"/>
      <c r="P143" s="15"/>
      <c r="Q143" s="10"/>
      <c r="R143" s="10"/>
    </row>
    <row r="144" spans="1:18">
      <c r="A144" s="140"/>
      <c r="B144" s="144"/>
      <c r="C144" s="144"/>
      <c r="D144" s="123"/>
      <c r="E144" s="127"/>
      <c r="F144" s="127"/>
      <c r="G144" s="123"/>
      <c r="H144" s="131"/>
      <c r="I144" s="134"/>
      <c r="J144" s="137"/>
      <c r="K144" s="137"/>
      <c r="L144" s="135"/>
      <c r="M144" s="176"/>
      <c r="N144" s="134"/>
      <c r="O144" s="15"/>
      <c r="P144" s="15"/>
      <c r="Q144" s="10"/>
      <c r="R144" s="10"/>
    </row>
    <row r="145" spans="1:18">
      <c r="A145" s="140"/>
      <c r="B145" s="144"/>
      <c r="C145" s="144"/>
      <c r="D145" s="123" t="s">
        <v>81</v>
      </c>
      <c r="E145" s="127">
        <v>1</v>
      </c>
      <c r="F145" s="127" t="s">
        <v>36</v>
      </c>
      <c r="G145" s="123" t="s">
        <v>82</v>
      </c>
      <c r="H145" s="131"/>
      <c r="I145" s="134"/>
      <c r="J145" s="137"/>
      <c r="K145" s="137"/>
      <c r="L145" s="135"/>
      <c r="M145" s="176">
        <v>2.04</v>
      </c>
      <c r="N145" s="134">
        <f t="shared" ref="N145:N151" si="54">E145*M145</f>
        <v>2.04</v>
      </c>
      <c r="O145" s="15"/>
      <c r="P145" s="15"/>
      <c r="Q145" s="10"/>
      <c r="R145" s="10"/>
    </row>
    <row r="146" spans="1:18">
      <c r="A146" s="140"/>
      <c r="B146" s="144"/>
      <c r="C146" s="144"/>
      <c r="D146" s="123"/>
      <c r="E146" s="127"/>
      <c r="F146" s="127"/>
      <c r="G146" s="123"/>
      <c r="H146" s="131"/>
      <c r="I146" s="134"/>
      <c r="J146" s="137"/>
      <c r="K146" s="137"/>
      <c r="L146" s="135"/>
      <c r="M146" s="176"/>
      <c r="N146" s="134"/>
      <c r="O146" s="15"/>
      <c r="P146" s="15"/>
      <c r="Q146" s="10"/>
      <c r="R146" s="10"/>
    </row>
    <row r="147" spans="1:18">
      <c r="A147" s="140"/>
      <c r="B147" s="144"/>
      <c r="C147" s="144"/>
      <c r="D147" s="155" t="s">
        <v>97</v>
      </c>
      <c r="E147" s="127">
        <v>2</v>
      </c>
      <c r="F147" s="127" t="s">
        <v>36</v>
      </c>
      <c r="G147" s="123" t="s">
        <v>98</v>
      </c>
      <c r="H147" s="134"/>
      <c r="I147" s="134"/>
      <c r="J147" s="135"/>
      <c r="K147" s="135"/>
      <c r="L147" s="135"/>
      <c r="M147" s="176">
        <v>0.28000000000000003</v>
      </c>
      <c r="N147" s="134">
        <f t="shared" si="54"/>
        <v>0.56000000000000005</v>
      </c>
      <c r="O147" s="15"/>
      <c r="P147" s="15"/>
      <c r="Q147" s="10"/>
      <c r="R147" s="10"/>
    </row>
    <row r="148" spans="1:18">
      <c r="A148" s="140"/>
      <c r="B148" s="144"/>
      <c r="C148" s="144"/>
      <c r="D148" s="155"/>
      <c r="E148" s="127"/>
      <c r="F148" s="127"/>
      <c r="G148" s="123"/>
      <c r="H148" s="134"/>
      <c r="I148" s="134"/>
      <c r="J148" s="135"/>
      <c r="K148" s="135"/>
      <c r="L148" s="135"/>
      <c r="M148" s="176"/>
      <c r="N148" s="134"/>
      <c r="O148" s="15"/>
      <c r="P148" s="15"/>
      <c r="Q148" s="10"/>
      <c r="R148" s="10"/>
    </row>
    <row r="149" spans="1:18">
      <c r="A149" s="140"/>
      <c r="B149" s="144"/>
      <c r="C149" s="144"/>
      <c r="D149" s="55" t="s">
        <v>90</v>
      </c>
      <c r="E149" s="56">
        <v>1</v>
      </c>
      <c r="F149" s="56"/>
      <c r="G149" s="15"/>
      <c r="H149" s="10">
        <v>0.32</v>
      </c>
      <c r="I149" s="58"/>
      <c r="J149" s="59"/>
      <c r="K149" s="20"/>
      <c r="L149" s="59">
        <f t="shared" ref="L149:L151" si="55">J149-K149</f>
        <v>0</v>
      </c>
      <c r="M149" s="58">
        <v>0.32</v>
      </c>
      <c r="N149" s="58">
        <f t="shared" si="54"/>
        <v>0.32</v>
      </c>
      <c r="O149" s="15" t="s">
        <v>66</v>
      </c>
      <c r="P149" s="15" t="s">
        <v>52</v>
      </c>
      <c r="Q149" s="10">
        <v>0.16</v>
      </c>
      <c r="R149" s="10"/>
    </row>
    <row r="150" spans="1:18">
      <c r="A150" s="140"/>
      <c r="B150" s="144"/>
      <c r="C150" s="144"/>
      <c r="D150" s="55" t="s">
        <v>83</v>
      </c>
      <c r="E150" s="56">
        <v>1</v>
      </c>
      <c r="F150" s="56" t="s">
        <v>36</v>
      </c>
      <c r="G150" s="55" t="s">
        <v>84</v>
      </c>
      <c r="H150" s="10">
        <f>5.5/1.13</f>
        <v>4.8672566371681416</v>
      </c>
      <c r="I150" s="58">
        <v>3.2</v>
      </c>
      <c r="J150" s="60">
        <v>5.8999999999999997E-2</v>
      </c>
      <c r="K150" s="60">
        <v>5.7500000000000002E-2</v>
      </c>
      <c r="L150" s="59">
        <f t="shared" si="55"/>
        <v>1.4999999999999944E-3</v>
      </c>
      <c r="M150" s="58">
        <f t="shared" ref="M150:M151" si="56">H150*J150-I150*L150</f>
        <v>0.2823681415929204</v>
      </c>
      <c r="N150" s="58">
        <f t="shared" si="54"/>
        <v>0.2823681415929204</v>
      </c>
      <c r="O150" s="15" t="s">
        <v>38</v>
      </c>
      <c r="P150" s="15" t="s">
        <v>85</v>
      </c>
      <c r="Q150" s="10">
        <v>0.03</v>
      </c>
      <c r="R150" s="10"/>
    </row>
    <row r="151" spans="1:18">
      <c r="A151" s="140"/>
      <c r="B151" s="144"/>
      <c r="C151" s="144"/>
      <c r="D151" s="55" t="s">
        <v>86</v>
      </c>
      <c r="E151" s="56">
        <v>2</v>
      </c>
      <c r="F151" s="56" t="s">
        <v>36</v>
      </c>
      <c r="G151" s="55" t="s">
        <v>87</v>
      </c>
      <c r="H151" s="76">
        <v>5</v>
      </c>
      <c r="I151" s="58">
        <v>3.2</v>
      </c>
      <c r="J151" s="59">
        <v>7.3999999999999996E-2</v>
      </c>
      <c r="K151" s="59">
        <v>7.0000000000000007E-2</v>
      </c>
      <c r="L151" s="59">
        <f t="shared" si="55"/>
        <v>3.9999999999999897E-3</v>
      </c>
      <c r="M151" s="58">
        <f t="shared" si="56"/>
        <v>0.35720000000000002</v>
      </c>
      <c r="N151" s="58">
        <f t="shared" si="54"/>
        <v>0.71440000000000003</v>
      </c>
      <c r="O151" s="15" t="s">
        <v>44</v>
      </c>
      <c r="P151" s="15" t="s">
        <v>34</v>
      </c>
      <c r="Q151" s="10">
        <v>0.06</v>
      </c>
      <c r="R151" s="10"/>
    </row>
    <row r="152" spans="1:18">
      <c r="A152" s="140"/>
      <c r="B152" s="144"/>
      <c r="C152" s="144"/>
      <c r="D152" s="55"/>
      <c r="E152" s="56"/>
      <c r="F152" s="56"/>
      <c r="G152" s="15"/>
      <c r="H152" s="10"/>
      <c r="I152" s="58"/>
      <c r="J152" s="59"/>
      <c r="K152" s="20"/>
      <c r="L152" s="59"/>
      <c r="M152" s="58"/>
      <c r="N152" s="58"/>
      <c r="O152" s="15" t="s">
        <v>89</v>
      </c>
      <c r="P152" s="15">
        <v>158</v>
      </c>
      <c r="Q152" s="10">
        <f>0.05*P152</f>
        <v>7.9</v>
      </c>
      <c r="R152" s="10"/>
    </row>
    <row r="153" spans="1:18">
      <c r="A153" s="140"/>
      <c r="B153" s="144"/>
      <c r="C153" s="144"/>
      <c r="D153" s="55"/>
      <c r="E153" s="56"/>
      <c r="F153" s="56"/>
      <c r="G153" s="15"/>
      <c r="H153" s="10"/>
      <c r="I153" s="58"/>
      <c r="J153" s="59"/>
      <c r="K153" s="20"/>
      <c r="L153" s="59"/>
      <c r="M153" s="58"/>
      <c r="N153" s="58"/>
      <c r="O153" s="21" t="s">
        <v>91</v>
      </c>
      <c r="P153" s="15">
        <f>0.569-0.0182</f>
        <v>0.55079999999999996</v>
      </c>
      <c r="Q153" s="10">
        <v>3</v>
      </c>
      <c r="R153" s="10"/>
    </row>
    <row r="154" spans="1:18" ht="14.25" thickBot="1">
      <c r="A154" s="141"/>
      <c r="B154" s="145"/>
      <c r="C154" s="145"/>
      <c r="D154" s="12" t="s">
        <v>92</v>
      </c>
      <c r="E154" s="12"/>
      <c r="F154" s="12"/>
      <c r="G154" s="12"/>
      <c r="H154" s="14"/>
      <c r="I154" s="22"/>
      <c r="J154" s="23"/>
      <c r="K154" s="24"/>
      <c r="L154" s="25"/>
      <c r="M154" s="22"/>
      <c r="N154" s="22">
        <f>SUM(N125:N153)</f>
        <v>40.563088141592914</v>
      </c>
      <c r="O154" s="12"/>
      <c r="P154" s="12"/>
      <c r="Q154" s="22">
        <f>SUM(Q125:Q153)</f>
        <v>12.32</v>
      </c>
      <c r="R154" s="77">
        <f>(N154+Q154)*1.17</f>
        <v>61.873213125663703</v>
      </c>
    </row>
    <row r="155" spans="1:18">
      <c r="A155" s="142">
        <v>6</v>
      </c>
      <c r="B155" s="146" t="s">
        <v>109</v>
      </c>
      <c r="C155" s="146" t="s">
        <v>25</v>
      </c>
      <c r="D155" s="154" t="s">
        <v>26</v>
      </c>
      <c r="E155" s="127">
        <v>1</v>
      </c>
      <c r="F155" s="127" t="s">
        <v>27</v>
      </c>
      <c r="G155" s="127" t="s">
        <v>111</v>
      </c>
      <c r="H155" s="131">
        <v>5.44</v>
      </c>
      <c r="I155" s="131">
        <v>3.2</v>
      </c>
      <c r="J155" s="137">
        <v>0.32200000000000001</v>
      </c>
      <c r="K155" s="137">
        <v>0.32</v>
      </c>
      <c r="L155" s="137">
        <f t="shared" ref="L155:L161" si="57">J155-K155</f>
        <v>2.0000000000000018E-3</v>
      </c>
      <c r="M155" s="131">
        <f t="shared" ref="M155:M160" si="58">H155*J155-I155*L155</f>
        <v>1.7452800000000002</v>
      </c>
      <c r="N155" s="131">
        <f t="shared" ref="N155:N160" si="59">E155*M155</f>
        <v>1.7452800000000002</v>
      </c>
      <c r="O155" s="26" t="s">
        <v>29</v>
      </c>
      <c r="P155" s="26"/>
      <c r="Q155" s="29">
        <v>0.05</v>
      </c>
      <c r="R155" s="29"/>
    </row>
    <row r="156" spans="1:18">
      <c r="A156" s="140"/>
      <c r="B156" s="144"/>
      <c r="C156" s="144"/>
      <c r="D156" s="123"/>
      <c r="E156" s="127"/>
      <c r="F156" s="127"/>
      <c r="G156" s="127"/>
      <c r="H156" s="131"/>
      <c r="I156" s="131"/>
      <c r="J156" s="137"/>
      <c r="K156" s="137"/>
      <c r="L156" s="137"/>
      <c r="M156" s="131"/>
      <c r="N156" s="131"/>
      <c r="O156" s="15" t="s">
        <v>30</v>
      </c>
      <c r="P156" s="15"/>
      <c r="Q156" s="10">
        <v>0.1</v>
      </c>
      <c r="R156" s="10"/>
    </row>
    <row r="157" spans="1:18">
      <c r="A157" s="140"/>
      <c r="B157" s="144"/>
      <c r="C157" s="144"/>
      <c r="D157" s="123"/>
      <c r="E157" s="127"/>
      <c r="F157" s="127"/>
      <c r="G157" s="127"/>
      <c r="H157" s="131"/>
      <c r="I157" s="131"/>
      <c r="J157" s="137"/>
      <c r="K157" s="137"/>
      <c r="L157" s="137"/>
      <c r="M157" s="131"/>
      <c r="N157" s="131"/>
      <c r="O157" s="15" t="s">
        <v>31</v>
      </c>
      <c r="P157" s="15" t="s">
        <v>32</v>
      </c>
      <c r="Q157" s="10">
        <v>0.08</v>
      </c>
      <c r="R157" s="10"/>
    </row>
    <row r="158" spans="1:18">
      <c r="A158" s="140"/>
      <c r="B158" s="144"/>
      <c r="C158" s="144"/>
      <c r="D158" s="123"/>
      <c r="E158" s="127"/>
      <c r="F158" s="127"/>
      <c r="G158" s="127"/>
      <c r="H158" s="131"/>
      <c r="I158" s="131"/>
      <c r="J158" s="137"/>
      <c r="K158" s="137"/>
      <c r="L158" s="137"/>
      <c r="M158" s="131"/>
      <c r="N158" s="131"/>
      <c r="O158" s="15" t="s">
        <v>33</v>
      </c>
      <c r="P158" s="15" t="s">
        <v>34</v>
      </c>
      <c r="Q158" s="10">
        <v>0.04</v>
      </c>
      <c r="R158" s="10"/>
    </row>
    <row r="159" spans="1:18">
      <c r="A159" s="140"/>
      <c r="B159" s="144"/>
      <c r="C159" s="144"/>
      <c r="D159" s="55" t="s">
        <v>35</v>
      </c>
      <c r="E159" s="56">
        <v>1</v>
      </c>
      <c r="F159" s="56" t="s">
        <v>36</v>
      </c>
      <c r="G159" s="15" t="s">
        <v>37</v>
      </c>
      <c r="H159" s="76">
        <v>5</v>
      </c>
      <c r="I159" s="58">
        <v>3.2</v>
      </c>
      <c r="J159" s="59">
        <v>5.5E-2</v>
      </c>
      <c r="K159" s="20">
        <v>5.3999999999999999E-2</v>
      </c>
      <c r="L159" s="59">
        <f t="shared" si="57"/>
        <v>1.0000000000000009E-3</v>
      </c>
      <c r="M159" s="58">
        <f t="shared" si="58"/>
        <v>0.27180000000000004</v>
      </c>
      <c r="N159" s="58">
        <f t="shared" si="59"/>
        <v>0.27180000000000004</v>
      </c>
      <c r="O159" s="15" t="s">
        <v>38</v>
      </c>
      <c r="P159" s="15" t="s">
        <v>34</v>
      </c>
      <c r="Q159" s="10">
        <v>0.04</v>
      </c>
      <c r="R159" s="10"/>
    </row>
    <row r="160" spans="1:18">
      <c r="A160" s="140"/>
      <c r="B160" s="144"/>
      <c r="C160" s="144"/>
      <c r="D160" s="55" t="s">
        <v>39</v>
      </c>
      <c r="E160" s="56">
        <v>2</v>
      </c>
      <c r="F160" s="56" t="s">
        <v>36</v>
      </c>
      <c r="G160" s="15" t="s">
        <v>40</v>
      </c>
      <c r="H160" s="76">
        <v>5</v>
      </c>
      <c r="I160" s="58">
        <v>3.2</v>
      </c>
      <c r="J160" s="59">
        <v>4.8000000000000001E-2</v>
      </c>
      <c r="K160" s="20">
        <v>4.7E-2</v>
      </c>
      <c r="L160" s="59">
        <f t="shared" si="57"/>
        <v>1.0000000000000009E-3</v>
      </c>
      <c r="M160" s="58">
        <f t="shared" si="58"/>
        <v>0.23679999999999998</v>
      </c>
      <c r="N160" s="58">
        <f t="shared" si="59"/>
        <v>0.47359999999999997</v>
      </c>
      <c r="O160" s="15" t="s">
        <v>41</v>
      </c>
      <c r="P160" s="15" t="s">
        <v>34</v>
      </c>
      <c r="Q160" s="10">
        <v>0.08</v>
      </c>
      <c r="R160" s="10"/>
    </row>
    <row r="161" spans="1:18">
      <c r="A161" s="140"/>
      <c r="B161" s="144"/>
      <c r="C161" s="144"/>
      <c r="D161" s="153" t="s">
        <v>46</v>
      </c>
      <c r="E161" s="156">
        <v>2</v>
      </c>
      <c r="F161" s="156" t="s">
        <v>47</v>
      </c>
      <c r="G161" s="153" t="s">
        <v>48</v>
      </c>
      <c r="H161" s="164">
        <v>5.83</v>
      </c>
      <c r="I161" s="168">
        <v>3.2</v>
      </c>
      <c r="J161" s="170">
        <v>0.75</v>
      </c>
      <c r="K161" s="170">
        <v>0.51600000000000001</v>
      </c>
      <c r="L161" s="169">
        <f t="shared" si="57"/>
        <v>0.23399999999999999</v>
      </c>
      <c r="M161" s="168">
        <v>5.1933999999999996</v>
      </c>
      <c r="N161" s="178">
        <f>5.6*2</f>
        <v>11.2</v>
      </c>
      <c r="O161" s="66" t="s">
        <v>49</v>
      </c>
      <c r="P161" s="66" t="s">
        <v>50</v>
      </c>
      <c r="Q161" s="67"/>
      <c r="R161" s="67"/>
    </row>
    <row r="162" spans="1:18">
      <c r="A162" s="140"/>
      <c r="B162" s="144"/>
      <c r="C162" s="144"/>
      <c r="D162" s="153"/>
      <c r="E162" s="156"/>
      <c r="F162" s="156"/>
      <c r="G162" s="153"/>
      <c r="H162" s="164"/>
      <c r="I162" s="168"/>
      <c r="J162" s="170"/>
      <c r="K162" s="170"/>
      <c r="L162" s="169"/>
      <c r="M162" s="168"/>
      <c r="N162" s="178"/>
      <c r="O162" s="66" t="s">
        <v>51</v>
      </c>
      <c r="P162" s="66" t="s">
        <v>52</v>
      </c>
      <c r="Q162" s="67"/>
      <c r="R162" s="67"/>
    </row>
    <row r="163" spans="1:18">
      <c r="A163" s="140"/>
      <c r="B163" s="144"/>
      <c r="C163" s="144"/>
      <c r="D163" s="123" t="s">
        <v>53</v>
      </c>
      <c r="E163" s="127">
        <v>1</v>
      </c>
      <c r="F163" s="127" t="s">
        <v>27</v>
      </c>
      <c r="G163" s="123" t="s">
        <v>54</v>
      </c>
      <c r="H163" s="131">
        <v>5.44</v>
      </c>
      <c r="I163" s="134">
        <v>3.2</v>
      </c>
      <c r="J163" s="137">
        <v>1.8009999999999999</v>
      </c>
      <c r="K163" s="137">
        <v>1.79</v>
      </c>
      <c r="L163" s="135">
        <f t="shared" ref="L163:L167" si="60">J163-K163</f>
        <v>1.0999999999999899E-2</v>
      </c>
      <c r="M163" s="134">
        <f t="shared" ref="M163:M167" si="61">H163*J163-I163*L163</f>
        <v>9.7622400000000003</v>
      </c>
      <c r="N163" s="134">
        <f t="shared" ref="N163:N165" si="62">E163*M163</f>
        <v>9.7622400000000003</v>
      </c>
      <c r="O163" s="15" t="s">
        <v>55</v>
      </c>
      <c r="P163" s="15"/>
      <c r="Q163" s="10">
        <v>0.05</v>
      </c>
      <c r="R163" s="10"/>
    </row>
    <row r="164" spans="1:18">
      <c r="A164" s="140"/>
      <c r="B164" s="144"/>
      <c r="C164" s="144"/>
      <c r="D164" s="123"/>
      <c r="E164" s="127"/>
      <c r="F164" s="127"/>
      <c r="G164" s="123"/>
      <c r="H164" s="131"/>
      <c r="I164" s="134"/>
      <c r="J164" s="137"/>
      <c r="K164" s="137"/>
      <c r="L164" s="135"/>
      <c r="M164" s="134"/>
      <c r="N164" s="134"/>
      <c r="O164" s="15" t="s">
        <v>56</v>
      </c>
      <c r="P164" s="15"/>
      <c r="Q164" s="10">
        <v>0.2</v>
      </c>
      <c r="R164" s="10"/>
    </row>
    <row r="165" spans="1:18">
      <c r="A165" s="140"/>
      <c r="B165" s="144"/>
      <c r="C165" s="144"/>
      <c r="D165" s="123" t="s">
        <v>57</v>
      </c>
      <c r="E165" s="127">
        <v>2</v>
      </c>
      <c r="F165" s="127" t="s">
        <v>27</v>
      </c>
      <c r="G165" s="123" t="s">
        <v>58</v>
      </c>
      <c r="H165" s="131">
        <v>5.44</v>
      </c>
      <c r="I165" s="134">
        <v>3.2</v>
      </c>
      <c r="J165" s="137">
        <v>0.42499999999999999</v>
      </c>
      <c r="K165" s="137">
        <v>0.41299999999999998</v>
      </c>
      <c r="L165" s="135">
        <f t="shared" si="60"/>
        <v>1.2000000000000011E-2</v>
      </c>
      <c r="M165" s="134">
        <f t="shared" si="61"/>
        <v>2.2736000000000001</v>
      </c>
      <c r="N165" s="134">
        <f t="shared" si="62"/>
        <v>4.5472000000000001</v>
      </c>
      <c r="O165" s="15" t="s">
        <v>59</v>
      </c>
      <c r="P165" s="15"/>
      <c r="Q165" s="10">
        <v>0.1</v>
      </c>
      <c r="R165" s="10"/>
    </row>
    <row r="166" spans="1:18">
      <c r="A166" s="140"/>
      <c r="B166" s="144"/>
      <c r="C166" s="144"/>
      <c r="D166" s="123"/>
      <c r="E166" s="127"/>
      <c r="F166" s="127"/>
      <c r="G166" s="123"/>
      <c r="H166" s="131"/>
      <c r="I166" s="134"/>
      <c r="J166" s="137"/>
      <c r="K166" s="137"/>
      <c r="L166" s="135"/>
      <c r="M166" s="134"/>
      <c r="N166" s="134"/>
      <c r="O166" s="15" t="s">
        <v>60</v>
      </c>
      <c r="P166" s="15"/>
      <c r="Q166" s="10">
        <v>0.16</v>
      </c>
      <c r="R166" s="10"/>
    </row>
    <row r="167" spans="1:18">
      <c r="A167" s="140"/>
      <c r="B167" s="144"/>
      <c r="C167" s="144"/>
      <c r="D167" s="123" t="s">
        <v>61</v>
      </c>
      <c r="E167" s="127">
        <v>1</v>
      </c>
      <c r="F167" s="127" t="s">
        <v>62</v>
      </c>
      <c r="G167" s="123" t="s">
        <v>63</v>
      </c>
      <c r="H167" s="131">
        <v>5.18</v>
      </c>
      <c r="I167" s="134">
        <v>3.2</v>
      </c>
      <c r="J167" s="137">
        <v>0.75900000000000001</v>
      </c>
      <c r="K167" s="137">
        <v>0.42399999999999999</v>
      </c>
      <c r="L167" s="135">
        <f t="shared" si="60"/>
        <v>0.33500000000000002</v>
      </c>
      <c r="M167" s="134">
        <f t="shared" si="61"/>
        <v>2.8596199999999996</v>
      </c>
      <c r="N167" s="178">
        <v>5.5</v>
      </c>
      <c r="O167" s="15" t="s">
        <v>64</v>
      </c>
      <c r="P167" s="15" t="s">
        <v>65</v>
      </c>
      <c r="Q167" s="10"/>
      <c r="R167" s="10"/>
    </row>
    <row r="168" spans="1:18">
      <c r="A168" s="140"/>
      <c r="B168" s="144"/>
      <c r="C168" s="144"/>
      <c r="D168" s="123"/>
      <c r="E168" s="127"/>
      <c r="F168" s="127"/>
      <c r="G168" s="123"/>
      <c r="H168" s="131"/>
      <c r="I168" s="134"/>
      <c r="J168" s="137"/>
      <c r="K168" s="137"/>
      <c r="L168" s="135"/>
      <c r="M168" s="134"/>
      <c r="N168" s="178"/>
      <c r="O168" s="15" t="s">
        <v>66</v>
      </c>
      <c r="P168" s="15" t="s">
        <v>52</v>
      </c>
      <c r="Q168" s="10"/>
      <c r="R168" s="10"/>
    </row>
    <row r="169" spans="1:18">
      <c r="A169" s="140"/>
      <c r="B169" s="144"/>
      <c r="C169" s="144"/>
      <c r="D169" s="123" t="s">
        <v>67</v>
      </c>
      <c r="E169" s="127">
        <v>3</v>
      </c>
      <c r="F169" s="127" t="s">
        <v>36</v>
      </c>
      <c r="G169" s="123" t="s">
        <v>68</v>
      </c>
      <c r="H169" s="177">
        <v>5</v>
      </c>
      <c r="I169" s="134">
        <v>3.2</v>
      </c>
      <c r="J169" s="137">
        <v>6.9000000000000006E-2</v>
      </c>
      <c r="K169" s="137">
        <v>6.6000000000000003E-2</v>
      </c>
      <c r="L169" s="135">
        <f t="shared" ref="L169" si="63">J169-K169</f>
        <v>3.0000000000000027E-3</v>
      </c>
      <c r="M169" s="134">
        <f t="shared" ref="M169" si="64">H169*J169-I169*L169</f>
        <v>0.33540000000000003</v>
      </c>
      <c r="N169" s="134">
        <f t="shared" ref="N169:N173" si="65">E169*M169</f>
        <v>1.0062000000000002</v>
      </c>
      <c r="O169" s="15" t="s">
        <v>69</v>
      </c>
      <c r="P169" s="15" t="s">
        <v>34</v>
      </c>
      <c r="Q169" s="10">
        <v>0.12</v>
      </c>
      <c r="R169" s="10"/>
    </row>
    <row r="170" spans="1:18">
      <c r="A170" s="140"/>
      <c r="B170" s="144"/>
      <c r="C170" s="144"/>
      <c r="D170" s="123"/>
      <c r="E170" s="127"/>
      <c r="F170" s="127"/>
      <c r="G170" s="123"/>
      <c r="H170" s="177"/>
      <c r="I170" s="134"/>
      <c r="J170" s="137"/>
      <c r="K170" s="137"/>
      <c r="L170" s="135"/>
      <c r="M170" s="134"/>
      <c r="N170" s="134"/>
      <c r="O170" s="15" t="s">
        <v>70</v>
      </c>
      <c r="P170" s="15" t="s">
        <v>71</v>
      </c>
      <c r="Q170" s="10">
        <v>0.15</v>
      </c>
      <c r="R170" s="10"/>
    </row>
    <row r="171" spans="1:18">
      <c r="A171" s="140"/>
      <c r="B171" s="144"/>
      <c r="C171" s="144"/>
      <c r="D171" s="123" t="s">
        <v>72</v>
      </c>
      <c r="E171" s="127">
        <v>1</v>
      </c>
      <c r="F171" s="127" t="s">
        <v>36</v>
      </c>
      <c r="G171" s="123" t="s">
        <v>73</v>
      </c>
      <c r="H171" s="131"/>
      <c r="I171" s="134"/>
      <c r="J171" s="137"/>
      <c r="K171" s="137"/>
      <c r="L171" s="135"/>
      <c r="M171" s="176">
        <v>1.3</v>
      </c>
      <c r="N171" s="176">
        <f t="shared" si="65"/>
        <v>1.3</v>
      </c>
      <c r="O171" s="15"/>
      <c r="P171" s="15"/>
      <c r="Q171" s="10"/>
      <c r="R171" s="10"/>
    </row>
    <row r="172" spans="1:18">
      <c r="A172" s="140"/>
      <c r="B172" s="144"/>
      <c r="C172" s="144"/>
      <c r="D172" s="123"/>
      <c r="E172" s="127"/>
      <c r="F172" s="127"/>
      <c r="G172" s="123"/>
      <c r="H172" s="131"/>
      <c r="I172" s="134"/>
      <c r="J172" s="137"/>
      <c r="K172" s="137"/>
      <c r="L172" s="135"/>
      <c r="M172" s="176"/>
      <c r="N172" s="176"/>
      <c r="O172" s="15"/>
      <c r="P172" s="15"/>
      <c r="Q172" s="10"/>
      <c r="R172" s="10"/>
    </row>
    <row r="173" spans="1:18">
      <c r="A173" s="140"/>
      <c r="B173" s="144"/>
      <c r="C173" s="144"/>
      <c r="D173" s="123" t="s">
        <v>95</v>
      </c>
      <c r="E173" s="127">
        <v>1</v>
      </c>
      <c r="F173" s="127" t="s">
        <v>36</v>
      </c>
      <c r="G173" s="123" t="s">
        <v>96</v>
      </c>
      <c r="H173" s="131"/>
      <c r="I173" s="134"/>
      <c r="J173" s="137"/>
      <c r="K173" s="137"/>
      <c r="L173" s="135"/>
      <c r="M173" s="176">
        <v>0.84</v>
      </c>
      <c r="N173" s="176">
        <f t="shared" si="65"/>
        <v>0.84</v>
      </c>
      <c r="O173" s="15"/>
      <c r="P173" s="15"/>
      <c r="Q173" s="10"/>
      <c r="R173" s="10"/>
    </row>
    <row r="174" spans="1:18">
      <c r="A174" s="140"/>
      <c r="B174" s="144"/>
      <c r="C174" s="144"/>
      <c r="D174" s="123"/>
      <c r="E174" s="127"/>
      <c r="F174" s="127"/>
      <c r="G174" s="123"/>
      <c r="H174" s="131"/>
      <c r="I174" s="134"/>
      <c r="J174" s="137"/>
      <c r="K174" s="137"/>
      <c r="L174" s="135"/>
      <c r="M174" s="176"/>
      <c r="N174" s="176"/>
      <c r="O174" s="15"/>
      <c r="P174" s="15"/>
      <c r="Q174" s="10"/>
      <c r="R174" s="10"/>
    </row>
    <row r="175" spans="1:18">
      <c r="A175" s="140"/>
      <c r="B175" s="144"/>
      <c r="C175" s="144"/>
      <c r="D175" s="123" t="s">
        <v>81</v>
      </c>
      <c r="E175" s="127">
        <v>1</v>
      </c>
      <c r="F175" s="127" t="s">
        <v>36</v>
      </c>
      <c r="G175" s="123" t="s">
        <v>82</v>
      </c>
      <c r="H175" s="131"/>
      <c r="I175" s="134"/>
      <c r="J175" s="137"/>
      <c r="K175" s="137"/>
      <c r="L175" s="135"/>
      <c r="M175" s="176">
        <v>2.04</v>
      </c>
      <c r="N175" s="176">
        <f t="shared" ref="N175:N177" si="66">E175*M175</f>
        <v>2.04</v>
      </c>
      <c r="O175" s="15"/>
      <c r="P175" s="15"/>
      <c r="Q175" s="10"/>
      <c r="R175" s="10"/>
    </row>
    <row r="176" spans="1:18">
      <c r="A176" s="140"/>
      <c r="B176" s="144"/>
      <c r="C176" s="144"/>
      <c r="D176" s="123"/>
      <c r="E176" s="127"/>
      <c r="F176" s="127"/>
      <c r="G176" s="123"/>
      <c r="H176" s="131"/>
      <c r="I176" s="134"/>
      <c r="J176" s="137"/>
      <c r="K176" s="137"/>
      <c r="L176" s="135"/>
      <c r="M176" s="176"/>
      <c r="N176" s="176"/>
      <c r="O176" s="15"/>
      <c r="P176" s="15"/>
      <c r="Q176" s="10"/>
      <c r="R176" s="10"/>
    </row>
    <row r="177" spans="1:18">
      <c r="A177" s="140"/>
      <c r="B177" s="144"/>
      <c r="C177" s="144"/>
      <c r="D177" s="155" t="s">
        <v>97</v>
      </c>
      <c r="E177" s="127">
        <v>2</v>
      </c>
      <c r="F177" s="127" t="s">
        <v>36</v>
      </c>
      <c r="G177" s="123" t="s">
        <v>98</v>
      </c>
      <c r="H177" s="134"/>
      <c r="I177" s="134"/>
      <c r="J177" s="135"/>
      <c r="K177" s="135"/>
      <c r="L177" s="135"/>
      <c r="M177" s="176">
        <v>0.28000000000000003</v>
      </c>
      <c r="N177" s="176">
        <f t="shared" si="66"/>
        <v>0.56000000000000005</v>
      </c>
      <c r="O177" s="15"/>
      <c r="P177" s="15"/>
      <c r="Q177" s="10"/>
      <c r="R177" s="10"/>
    </row>
    <row r="178" spans="1:18">
      <c r="A178" s="140"/>
      <c r="B178" s="144"/>
      <c r="C178" s="144"/>
      <c r="D178" s="155"/>
      <c r="E178" s="127"/>
      <c r="F178" s="127"/>
      <c r="G178" s="123"/>
      <c r="H178" s="134"/>
      <c r="I178" s="134"/>
      <c r="J178" s="135"/>
      <c r="K178" s="135"/>
      <c r="L178" s="135"/>
      <c r="M178" s="176"/>
      <c r="N178" s="176"/>
      <c r="O178" s="15"/>
      <c r="P178" s="15"/>
      <c r="Q178" s="10"/>
      <c r="R178" s="10"/>
    </row>
    <row r="179" spans="1:18">
      <c r="A179" s="140"/>
      <c r="B179" s="144"/>
      <c r="C179" s="144"/>
      <c r="D179" s="123" t="s">
        <v>99</v>
      </c>
      <c r="E179" s="127">
        <v>2</v>
      </c>
      <c r="F179" s="127" t="s">
        <v>36</v>
      </c>
      <c r="G179" s="123" t="s">
        <v>100</v>
      </c>
      <c r="H179" s="134"/>
      <c r="I179" s="134"/>
      <c r="J179" s="135"/>
      <c r="K179" s="135"/>
      <c r="L179" s="135"/>
      <c r="M179" s="176">
        <v>1.6</v>
      </c>
      <c r="N179" s="176">
        <f>M179*E179</f>
        <v>3.2</v>
      </c>
      <c r="O179" s="15"/>
      <c r="P179" s="15"/>
      <c r="Q179" s="10"/>
      <c r="R179" s="10"/>
    </row>
    <row r="180" spans="1:18">
      <c r="A180" s="140"/>
      <c r="B180" s="144"/>
      <c r="C180" s="144"/>
      <c r="D180" s="123"/>
      <c r="E180" s="127"/>
      <c r="F180" s="127"/>
      <c r="G180" s="123"/>
      <c r="H180" s="134"/>
      <c r="I180" s="134"/>
      <c r="J180" s="135"/>
      <c r="K180" s="135"/>
      <c r="L180" s="135"/>
      <c r="M180" s="176"/>
      <c r="N180" s="176"/>
      <c r="O180" s="15"/>
      <c r="P180" s="15"/>
      <c r="Q180" s="10"/>
      <c r="R180" s="10"/>
    </row>
    <row r="181" spans="1:18">
      <c r="A181" s="140"/>
      <c r="B181" s="144"/>
      <c r="C181" s="144"/>
      <c r="D181" s="55" t="s">
        <v>83</v>
      </c>
      <c r="E181" s="56">
        <v>1</v>
      </c>
      <c r="F181" s="56" t="s">
        <v>36</v>
      </c>
      <c r="G181" s="55" t="s">
        <v>84</v>
      </c>
      <c r="H181" s="10">
        <f t="shared" ref="H181" si="67">5.5/1.13</f>
        <v>4.8672566371681416</v>
      </c>
      <c r="I181" s="58">
        <v>3.2</v>
      </c>
      <c r="J181" s="60">
        <v>5.8999999999999997E-2</v>
      </c>
      <c r="K181" s="60">
        <v>5.7500000000000002E-2</v>
      </c>
      <c r="L181" s="59">
        <f t="shared" ref="L181:L183" si="68">J181-K181</f>
        <v>1.4999999999999944E-3</v>
      </c>
      <c r="M181" s="58">
        <f>H181*J181-I181*L181</f>
        <v>0.2823681415929204</v>
      </c>
      <c r="N181" s="58">
        <f t="shared" ref="N181:N183" si="69">E181*M181</f>
        <v>0.2823681415929204</v>
      </c>
      <c r="O181" s="15" t="s">
        <v>66</v>
      </c>
      <c r="P181" s="15" t="s">
        <v>52</v>
      </c>
      <c r="Q181" s="10">
        <v>0.16</v>
      </c>
      <c r="R181" s="10"/>
    </row>
    <row r="182" spans="1:18">
      <c r="A182" s="140"/>
      <c r="B182" s="144"/>
      <c r="C182" s="144"/>
      <c r="D182" s="55" t="s">
        <v>86</v>
      </c>
      <c r="E182" s="56">
        <v>2</v>
      </c>
      <c r="F182" s="56" t="s">
        <v>36</v>
      </c>
      <c r="G182" s="55" t="s">
        <v>87</v>
      </c>
      <c r="H182" s="76">
        <v>5</v>
      </c>
      <c r="I182" s="58">
        <v>3.2</v>
      </c>
      <c r="J182" s="59">
        <v>7.3999999999999996E-2</v>
      </c>
      <c r="K182" s="59">
        <v>7.0000000000000007E-2</v>
      </c>
      <c r="L182" s="59">
        <f t="shared" si="68"/>
        <v>3.9999999999999897E-3</v>
      </c>
      <c r="M182" s="58">
        <f>H182*J182-I182*L182</f>
        <v>0.35720000000000002</v>
      </c>
      <c r="N182" s="58">
        <f t="shared" si="69"/>
        <v>0.71440000000000003</v>
      </c>
      <c r="O182" s="15" t="s">
        <v>38</v>
      </c>
      <c r="P182" s="15" t="s">
        <v>85</v>
      </c>
      <c r="Q182" s="10">
        <v>0.03</v>
      </c>
      <c r="R182" s="10"/>
    </row>
    <row r="183" spans="1:18">
      <c r="A183" s="140"/>
      <c r="B183" s="144"/>
      <c r="C183" s="144"/>
      <c r="D183" s="55" t="s">
        <v>90</v>
      </c>
      <c r="E183" s="56">
        <v>1</v>
      </c>
      <c r="F183" s="56"/>
      <c r="G183" s="15"/>
      <c r="H183" s="10">
        <v>0.32</v>
      </c>
      <c r="I183" s="58"/>
      <c r="J183" s="59"/>
      <c r="K183" s="20"/>
      <c r="L183" s="59">
        <f t="shared" si="68"/>
        <v>0</v>
      </c>
      <c r="M183" s="58">
        <v>0.32</v>
      </c>
      <c r="N183" s="58">
        <f t="shared" si="69"/>
        <v>0.32</v>
      </c>
      <c r="O183" s="15" t="s">
        <v>44</v>
      </c>
      <c r="P183" s="15" t="s">
        <v>34</v>
      </c>
      <c r="Q183" s="10">
        <v>0.06</v>
      </c>
      <c r="R183" s="10"/>
    </row>
    <row r="184" spans="1:18">
      <c r="A184" s="140"/>
      <c r="B184" s="144"/>
      <c r="C184" s="144"/>
      <c r="D184" s="55"/>
      <c r="E184" s="56"/>
      <c r="F184" s="56"/>
      <c r="G184" s="15"/>
      <c r="H184" s="10"/>
      <c r="I184" s="58"/>
      <c r="J184" s="59"/>
      <c r="K184" s="20"/>
      <c r="L184" s="59"/>
      <c r="M184" s="58"/>
      <c r="N184" s="58"/>
      <c r="O184" s="15" t="s">
        <v>89</v>
      </c>
      <c r="P184" s="15">
        <v>194</v>
      </c>
      <c r="Q184" s="10">
        <f>0.05*P184</f>
        <v>9.7000000000000011</v>
      </c>
      <c r="R184" s="10"/>
    </row>
    <row r="185" spans="1:18">
      <c r="A185" s="140"/>
      <c r="B185" s="144"/>
      <c r="C185" s="144"/>
      <c r="D185" s="55"/>
      <c r="E185" s="56"/>
      <c r="F185" s="56"/>
      <c r="G185" s="15"/>
      <c r="H185" s="10"/>
      <c r="I185" s="58"/>
      <c r="J185" s="59"/>
      <c r="K185" s="20"/>
      <c r="L185" s="59"/>
      <c r="M185" s="58"/>
      <c r="N185" s="58"/>
      <c r="O185" s="21" t="s">
        <v>91</v>
      </c>
      <c r="P185" s="15">
        <f>0.569-0.0182</f>
        <v>0.55079999999999996</v>
      </c>
      <c r="Q185" s="10">
        <v>3</v>
      </c>
      <c r="R185" s="10"/>
    </row>
    <row r="186" spans="1:18" ht="14.25" thickBot="1">
      <c r="A186" s="141"/>
      <c r="B186" s="145"/>
      <c r="C186" s="145"/>
      <c r="D186" s="12" t="s">
        <v>92</v>
      </c>
      <c r="E186" s="12"/>
      <c r="F186" s="12"/>
      <c r="G186" s="12"/>
      <c r="H186" s="14"/>
      <c r="I186" s="22"/>
      <c r="J186" s="23"/>
      <c r="K186" s="24"/>
      <c r="L186" s="25"/>
      <c r="M186" s="22"/>
      <c r="N186" s="22">
        <f>SUM(N155:N185)</f>
        <v>43.763088141592917</v>
      </c>
      <c r="O186" s="12"/>
      <c r="P186" s="12"/>
      <c r="Q186" s="22">
        <f>SUM(Q155:Q185)</f>
        <v>14.120000000000001</v>
      </c>
      <c r="R186" s="77">
        <f>(N186+Q186)*1.17</f>
        <v>67.723213125663719</v>
      </c>
    </row>
    <row r="187" spans="1:18">
      <c r="A187" s="142">
        <v>7</v>
      </c>
      <c r="B187" s="146" t="s">
        <v>110</v>
      </c>
      <c r="C187" s="146" t="s">
        <v>25</v>
      </c>
      <c r="D187" s="154" t="s">
        <v>26</v>
      </c>
      <c r="E187" s="127">
        <v>1</v>
      </c>
      <c r="F187" s="127" t="s">
        <v>27</v>
      </c>
      <c r="G187" s="127" t="s">
        <v>111</v>
      </c>
      <c r="H187" s="131">
        <v>5.44</v>
      </c>
      <c r="I187" s="131">
        <v>3.2</v>
      </c>
      <c r="J187" s="137">
        <v>0.32200000000000001</v>
      </c>
      <c r="K187" s="137">
        <v>0.32</v>
      </c>
      <c r="L187" s="137">
        <f t="shared" ref="L187:L193" si="70">J187-K187</f>
        <v>2.0000000000000018E-3</v>
      </c>
      <c r="M187" s="131">
        <f t="shared" ref="M187:M192" si="71">H187*J187-I187*L187</f>
        <v>1.7452800000000002</v>
      </c>
      <c r="N187" s="131">
        <f t="shared" ref="N187:N192" si="72">E187*M187</f>
        <v>1.7452800000000002</v>
      </c>
      <c r="O187" s="26" t="s">
        <v>29</v>
      </c>
      <c r="P187" s="26"/>
      <c r="Q187" s="29">
        <v>0.05</v>
      </c>
      <c r="R187" s="29"/>
    </row>
    <row r="188" spans="1:18">
      <c r="A188" s="140"/>
      <c r="B188" s="144"/>
      <c r="C188" s="144"/>
      <c r="D188" s="123"/>
      <c r="E188" s="127"/>
      <c r="F188" s="127"/>
      <c r="G188" s="127"/>
      <c r="H188" s="131"/>
      <c r="I188" s="131"/>
      <c r="J188" s="137"/>
      <c r="K188" s="137"/>
      <c r="L188" s="137"/>
      <c r="M188" s="131"/>
      <c r="N188" s="131"/>
      <c r="O188" s="15" t="s">
        <v>30</v>
      </c>
      <c r="P188" s="15"/>
      <c r="Q188" s="10">
        <v>0.1</v>
      </c>
      <c r="R188" s="10"/>
    </row>
    <row r="189" spans="1:18">
      <c r="A189" s="140"/>
      <c r="B189" s="144"/>
      <c r="C189" s="144"/>
      <c r="D189" s="123"/>
      <c r="E189" s="127"/>
      <c r="F189" s="127"/>
      <c r="G189" s="127"/>
      <c r="H189" s="131"/>
      <c r="I189" s="131"/>
      <c r="J189" s="137"/>
      <c r="K189" s="137"/>
      <c r="L189" s="137"/>
      <c r="M189" s="131"/>
      <c r="N189" s="131"/>
      <c r="O189" s="15" t="s">
        <v>31</v>
      </c>
      <c r="P189" s="15" t="s">
        <v>32</v>
      </c>
      <c r="Q189" s="10">
        <v>0.08</v>
      </c>
      <c r="R189" s="10"/>
    </row>
    <row r="190" spans="1:18">
      <c r="A190" s="140"/>
      <c r="B190" s="144"/>
      <c r="C190" s="144"/>
      <c r="D190" s="123"/>
      <c r="E190" s="127"/>
      <c r="F190" s="127"/>
      <c r="G190" s="127"/>
      <c r="H190" s="131"/>
      <c r="I190" s="131"/>
      <c r="J190" s="137"/>
      <c r="K190" s="137"/>
      <c r="L190" s="137"/>
      <c r="M190" s="131"/>
      <c r="N190" s="131"/>
      <c r="O190" s="15" t="s">
        <v>33</v>
      </c>
      <c r="P190" s="15" t="s">
        <v>34</v>
      </c>
      <c r="Q190" s="10">
        <v>0.04</v>
      </c>
      <c r="R190" s="10"/>
    </row>
    <row r="191" spans="1:18">
      <c r="A191" s="140"/>
      <c r="B191" s="144"/>
      <c r="C191" s="144"/>
      <c r="D191" s="55" t="s">
        <v>35</v>
      </c>
      <c r="E191" s="56">
        <v>1</v>
      </c>
      <c r="F191" s="56" t="s">
        <v>36</v>
      </c>
      <c r="G191" s="15" t="s">
        <v>37</v>
      </c>
      <c r="H191" s="76">
        <v>5</v>
      </c>
      <c r="I191" s="58">
        <v>3.2</v>
      </c>
      <c r="J191" s="59">
        <v>5.5E-2</v>
      </c>
      <c r="K191" s="20">
        <v>5.3999999999999999E-2</v>
      </c>
      <c r="L191" s="59">
        <f t="shared" si="70"/>
        <v>1.0000000000000009E-3</v>
      </c>
      <c r="M191" s="58">
        <f t="shared" si="71"/>
        <v>0.27180000000000004</v>
      </c>
      <c r="N191" s="58">
        <f t="shared" si="72"/>
        <v>0.27180000000000004</v>
      </c>
      <c r="O191" s="15" t="s">
        <v>38</v>
      </c>
      <c r="P191" s="15" t="s">
        <v>34</v>
      </c>
      <c r="Q191" s="10">
        <v>0.04</v>
      </c>
      <c r="R191" s="10"/>
    </row>
    <row r="192" spans="1:18">
      <c r="A192" s="140"/>
      <c r="B192" s="144"/>
      <c r="C192" s="144"/>
      <c r="D192" s="55" t="s">
        <v>39</v>
      </c>
      <c r="E192" s="56">
        <v>2</v>
      </c>
      <c r="F192" s="56" t="s">
        <v>36</v>
      </c>
      <c r="G192" s="15" t="s">
        <v>40</v>
      </c>
      <c r="H192" s="76">
        <v>5</v>
      </c>
      <c r="I192" s="58">
        <v>3.2</v>
      </c>
      <c r="J192" s="59">
        <v>4.8000000000000001E-2</v>
      </c>
      <c r="K192" s="20">
        <v>4.7E-2</v>
      </c>
      <c r="L192" s="59">
        <f t="shared" si="70"/>
        <v>1.0000000000000009E-3</v>
      </c>
      <c r="M192" s="58">
        <f t="shared" si="71"/>
        <v>0.23679999999999998</v>
      </c>
      <c r="N192" s="58">
        <f t="shared" si="72"/>
        <v>0.47359999999999997</v>
      </c>
      <c r="O192" s="15" t="s">
        <v>41</v>
      </c>
      <c r="P192" s="15" t="s">
        <v>34</v>
      </c>
      <c r="Q192" s="10">
        <v>0.08</v>
      </c>
      <c r="R192" s="10"/>
    </row>
    <row r="193" spans="1:18">
      <c r="A193" s="140"/>
      <c r="B193" s="144"/>
      <c r="C193" s="144"/>
      <c r="D193" s="153" t="s">
        <v>46</v>
      </c>
      <c r="E193" s="156">
        <v>2</v>
      </c>
      <c r="F193" s="156" t="s">
        <v>47</v>
      </c>
      <c r="G193" s="153" t="s">
        <v>48</v>
      </c>
      <c r="H193" s="164">
        <v>5.83</v>
      </c>
      <c r="I193" s="168">
        <v>3.2</v>
      </c>
      <c r="J193" s="170">
        <v>0.75</v>
      </c>
      <c r="K193" s="170">
        <v>0.51600000000000001</v>
      </c>
      <c r="L193" s="169">
        <f t="shared" si="70"/>
        <v>0.23399999999999999</v>
      </c>
      <c r="M193" s="168">
        <v>5.1933999999999996</v>
      </c>
      <c r="N193" s="178">
        <f>5.6*2</f>
        <v>11.2</v>
      </c>
      <c r="O193" s="66" t="s">
        <v>49</v>
      </c>
      <c r="P193" s="66" t="s">
        <v>50</v>
      </c>
      <c r="Q193" s="67"/>
      <c r="R193" s="67"/>
    </row>
    <row r="194" spans="1:18">
      <c r="A194" s="140"/>
      <c r="B194" s="144"/>
      <c r="C194" s="144"/>
      <c r="D194" s="153"/>
      <c r="E194" s="156"/>
      <c r="F194" s="156"/>
      <c r="G194" s="153"/>
      <c r="H194" s="164"/>
      <c r="I194" s="168"/>
      <c r="J194" s="170"/>
      <c r="K194" s="170"/>
      <c r="L194" s="169"/>
      <c r="M194" s="168"/>
      <c r="N194" s="178"/>
      <c r="O194" s="66" t="s">
        <v>51</v>
      </c>
      <c r="P194" s="66" t="s">
        <v>52</v>
      </c>
      <c r="Q194" s="67"/>
      <c r="R194" s="67"/>
    </row>
    <row r="195" spans="1:18">
      <c r="A195" s="140"/>
      <c r="B195" s="144"/>
      <c r="C195" s="144"/>
      <c r="D195" s="123" t="s">
        <v>53</v>
      </c>
      <c r="E195" s="127">
        <v>1</v>
      </c>
      <c r="F195" s="127" t="s">
        <v>27</v>
      </c>
      <c r="G195" s="123" t="s">
        <v>54</v>
      </c>
      <c r="H195" s="131">
        <f>5.6/1.13</f>
        <v>4.9557522123893802</v>
      </c>
      <c r="I195" s="134">
        <v>3.2</v>
      </c>
      <c r="J195" s="137">
        <v>1.8009999999999999</v>
      </c>
      <c r="K195" s="137">
        <v>1.79</v>
      </c>
      <c r="L195" s="135">
        <f t="shared" ref="L195:L199" si="73">J195-K195</f>
        <v>1.0999999999999899E-2</v>
      </c>
      <c r="M195" s="134">
        <f t="shared" ref="M195:M199" si="74">H195*J195-I195*L195</f>
        <v>8.890109734513274</v>
      </c>
      <c r="N195" s="134">
        <f t="shared" ref="N195:N197" si="75">E195*M195</f>
        <v>8.890109734513274</v>
      </c>
      <c r="O195" s="15" t="s">
        <v>55</v>
      </c>
      <c r="P195" s="15"/>
      <c r="Q195" s="10">
        <v>0.05</v>
      </c>
      <c r="R195" s="10"/>
    </row>
    <row r="196" spans="1:18">
      <c r="A196" s="140"/>
      <c r="B196" s="144"/>
      <c r="C196" s="144"/>
      <c r="D196" s="123"/>
      <c r="E196" s="127"/>
      <c r="F196" s="127"/>
      <c r="G196" s="123"/>
      <c r="H196" s="131"/>
      <c r="I196" s="134"/>
      <c r="J196" s="137"/>
      <c r="K196" s="137"/>
      <c r="L196" s="135"/>
      <c r="M196" s="134"/>
      <c r="N196" s="134"/>
      <c r="O196" s="15" t="s">
        <v>56</v>
      </c>
      <c r="P196" s="15"/>
      <c r="Q196" s="10">
        <v>0.2</v>
      </c>
      <c r="R196" s="10"/>
    </row>
    <row r="197" spans="1:18">
      <c r="A197" s="140"/>
      <c r="B197" s="144"/>
      <c r="C197" s="144"/>
      <c r="D197" s="123" t="s">
        <v>57</v>
      </c>
      <c r="E197" s="127">
        <v>2</v>
      </c>
      <c r="F197" s="127" t="s">
        <v>27</v>
      </c>
      <c r="G197" s="123" t="s">
        <v>58</v>
      </c>
      <c r="H197" s="131">
        <f>5.6/1.13</f>
        <v>4.9557522123893802</v>
      </c>
      <c r="I197" s="134">
        <v>3.2</v>
      </c>
      <c r="J197" s="137">
        <v>0.42499999999999999</v>
      </c>
      <c r="K197" s="137">
        <v>0.41299999999999998</v>
      </c>
      <c r="L197" s="135">
        <f t="shared" si="73"/>
        <v>1.2000000000000011E-2</v>
      </c>
      <c r="M197" s="134">
        <f t="shared" si="74"/>
        <v>2.0677946902654862</v>
      </c>
      <c r="N197" s="134">
        <f t="shared" si="75"/>
        <v>4.1355893805309725</v>
      </c>
      <c r="O197" s="15" t="s">
        <v>59</v>
      </c>
      <c r="P197" s="15"/>
      <c r="Q197" s="10">
        <v>0.1</v>
      </c>
      <c r="R197" s="10"/>
    </row>
    <row r="198" spans="1:18">
      <c r="A198" s="140"/>
      <c r="B198" s="144"/>
      <c r="C198" s="144"/>
      <c r="D198" s="123"/>
      <c r="E198" s="127"/>
      <c r="F198" s="127"/>
      <c r="G198" s="123"/>
      <c r="H198" s="131"/>
      <c r="I198" s="134"/>
      <c r="J198" s="137"/>
      <c r="K198" s="137"/>
      <c r="L198" s="135"/>
      <c r="M198" s="134"/>
      <c r="N198" s="134"/>
      <c r="O198" s="15" t="s">
        <v>60</v>
      </c>
      <c r="P198" s="15"/>
      <c r="Q198" s="10">
        <v>0.16</v>
      </c>
      <c r="R198" s="10"/>
    </row>
    <row r="199" spans="1:18">
      <c r="A199" s="140"/>
      <c r="B199" s="144"/>
      <c r="C199" s="144"/>
      <c r="D199" s="123" t="s">
        <v>61</v>
      </c>
      <c r="E199" s="127">
        <v>1</v>
      </c>
      <c r="F199" s="127" t="s">
        <v>62</v>
      </c>
      <c r="G199" s="123" t="s">
        <v>63</v>
      </c>
      <c r="H199" s="131">
        <v>5.18</v>
      </c>
      <c r="I199" s="134">
        <v>3.2</v>
      </c>
      <c r="J199" s="137">
        <v>0.75900000000000001</v>
      </c>
      <c r="K199" s="137">
        <v>0.42399999999999999</v>
      </c>
      <c r="L199" s="135">
        <f t="shared" si="73"/>
        <v>0.33500000000000002</v>
      </c>
      <c r="M199" s="134">
        <f t="shared" si="74"/>
        <v>2.8596199999999996</v>
      </c>
      <c r="N199" s="178">
        <v>5.5</v>
      </c>
      <c r="O199" s="15" t="s">
        <v>64</v>
      </c>
      <c r="P199" s="15" t="s">
        <v>65</v>
      </c>
      <c r="Q199" s="10"/>
      <c r="R199" s="10"/>
    </row>
    <row r="200" spans="1:18">
      <c r="A200" s="140"/>
      <c r="B200" s="144"/>
      <c r="C200" s="144"/>
      <c r="D200" s="123"/>
      <c r="E200" s="127"/>
      <c r="F200" s="127"/>
      <c r="G200" s="123"/>
      <c r="H200" s="131"/>
      <c r="I200" s="134"/>
      <c r="J200" s="137"/>
      <c r="K200" s="137"/>
      <c r="L200" s="135"/>
      <c r="M200" s="134"/>
      <c r="N200" s="178"/>
      <c r="O200" s="15" t="s">
        <v>66</v>
      </c>
      <c r="P200" s="15" t="s">
        <v>52</v>
      </c>
      <c r="Q200" s="10"/>
      <c r="R200" s="10"/>
    </row>
    <row r="201" spans="1:18">
      <c r="A201" s="140"/>
      <c r="B201" s="144"/>
      <c r="C201" s="144"/>
      <c r="D201" s="123" t="s">
        <v>67</v>
      </c>
      <c r="E201" s="127">
        <v>3</v>
      </c>
      <c r="F201" s="127" t="s">
        <v>36</v>
      </c>
      <c r="G201" s="123" t="s">
        <v>68</v>
      </c>
      <c r="H201" s="177">
        <v>5</v>
      </c>
      <c r="I201" s="134">
        <v>3.2</v>
      </c>
      <c r="J201" s="137">
        <v>6.9000000000000006E-2</v>
      </c>
      <c r="K201" s="137">
        <v>6.6000000000000003E-2</v>
      </c>
      <c r="L201" s="135">
        <f t="shared" ref="L201" si="76">J201-K201</f>
        <v>3.0000000000000027E-3</v>
      </c>
      <c r="M201" s="134">
        <f t="shared" ref="M201" si="77">H201*J201-I201*L201</f>
        <v>0.33540000000000003</v>
      </c>
      <c r="N201" s="134">
        <f t="shared" ref="N201:N205" si="78">E201*M201</f>
        <v>1.0062000000000002</v>
      </c>
      <c r="O201" s="15" t="s">
        <v>69</v>
      </c>
      <c r="P201" s="15" t="s">
        <v>34</v>
      </c>
      <c r="Q201" s="10">
        <v>0.12</v>
      </c>
      <c r="R201" s="10"/>
    </row>
    <row r="202" spans="1:18">
      <c r="A202" s="140"/>
      <c r="B202" s="144"/>
      <c r="C202" s="144"/>
      <c r="D202" s="123"/>
      <c r="E202" s="127"/>
      <c r="F202" s="127"/>
      <c r="G202" s="123"/>
      <c r="H202" s="177"/>
      <c r="I202" s="134"/>
      <c r="J202" s="137"/>
      <c r="K202" s="137"/>
      <c r="L202" s="135"/>
      <c r="M202" s="134"/>
      <c r="N202" s="134"/>
      <c r="O202" s="15" t="s">
        <v>70</v>
      </c>
      <c r="P202" s="15" t="s">
        <v>71</v>
      </c>
      <c r="Q202" s="10">
        <v>0.15</v>
      </c>
      <c r="R202" s="10"/>
    </row>
    <row r="203" spans="1:18">
      <c r="A203" s="140"/>
      <c r="B203" s="144"/>
      <c r="C203" s="144"/>
      <c r="D203" s="123" t="s">
        <v>72</v>
      </c>
      <c r="E203" s="127">
        <v>1</v>
      </c>
      <c r="F203" s="127" t="s">
        <v>36</v>
      </c>
      <c r="G203" s="123" t="s">
        <v>73</v>
      </c>
      <c r="H203" s="131"/>
      <c r="I203" s="134"/>
      <c r="J203" s="137"/>
      <c r="K203" s="137"/>
      <c r="L203" s="135"/>
      <c r="M203" s="176">
        <v>1.3</v>
      </c>
      <c r="N203" s="134">
        <f t="shared" si="78"/>
        <v>1.3</v>
      </c>
      <c r="O203" s="15"/>
      <c r="P203" s="15"/>
      <c r="Q203" s="10"/>
      <c r="R203" s="10"/>
    </row>
    <row r="204" spans="1:18">
      <c r="A204" s="140"/>
      <c r="B204" s="144"/>
      <c r="C204" s="144"/>
      <c r="D204" s="123"/>
      <c r="E204" s="127"/>
      <c r="F204" s="127"/>
      <c r="G204" s="123"/>
      <c r="H204" s="131"/>
      <c r="I204" s="134"/>
      <c r="J204" s="137"/>
      <c r="K204" s="137"/>
      <c r="L204" s="135"/>
      <c r="M204" s="176"/>
      <c r="N204" s="134"/>
      <c r="O204" s="15"/>
      <c r="P204" s="15"/>
      <c r="Q204" s="10"/>
      <c r="R204" s="10"/>
    </row>
    <row r="205" spans="1:18">
      <c r="A205" s="140"/>
      <c r="B205" s="144"/>
      <c r="C205" s="144"/>
      <c r="D205" s="123" t="s">
        <v>95</v>
      </c>
      <c r="E205" s="127">
        <v>1</v>
      </c>
      <c r="F205" s="127" t="s">
        <v>36</v>
      </c>
      <c r="G205" s="123" t="s">
        <v>96</v>
      </c>
      <c r="H205" s="131"/>
      <c r="I205" s="134"/>
      <c r="J205" s="137"/>
      <c r="K205" s="137"/>
      <c r="L205" s="135"/>
      <c r="M205" s="176">
        <v>0.84</v>
      </c>
      <c r="N205" s="134">
        <f t="shared" si="78"/>
        <v>0.84</v>
      </c>
      <c r="O205" s="15"/>
      <c r="P205" s="15"/>
      <c r="Q205" s="10"/>
      <c r="R205" s="10"/>
    </row>
    <row r="206" spans="1:18">
      <c r="A206" s="140"/>
      <c r="B206" s="144"/>
      <c r="C206" s="144"/>
      <c r="D206" s="123"/>
      <c r="E206" s="127"/>
      <c r="F206" s="127"/>
      <c r="G206" s="123"/>
      <c r="H206" s="131"/>
      <c r="I206" s="134"/>
      <c r="J206" s="137"/>
      <c r="K206" s="137"/>
      <c r="L206" s="135"/>
      <c r="M206" s="176"/>
      <c r="N206" s="134"/>
      <c r="O206" s="15"/>
      <c r="P206" s="15"/>
      <c r="Q206" s="10"/>
      <c r="R206" s="10"/>
    </row>
    <row r="207" spans="1:18">
      <c r="A207" s="140"/>
      <c r="B207" s="144"/>
      <c r="C207" s="144"/>
      <c r="D207" s="123" t="s">
        <v>81</v>
      </c>
      <c r="E207" s="127">
        <v>1</v>
      </c>
      <c r="F207" s="127" t="s">
        <v>36</v>
      </c>
      <c r="G207" s="123" t="s">
        <v>82</v>
      </c>
      <c r="H207" s="131"/>
      <c r="I207" s="134"/>
      <c r="J207" s="137"/>
      <c r="K207" s="137"/>
      <c r="L207" s="135"/>
      <c r="M207" s="176">
        <v>2.04</v>
      </c>
      <c r="N207" s="134">
        <f t="shared" ref="N207:N211" si="79">E207*M207</f>
        <v>2.04</v>
      </c>
      <c r="O207" s="15"/>
      <c r="P207" s="15"/>
      <c r="Q207" s="10"/>
      <c r="R207" s="10"/>
    </row>
    <row r="208" spans="1:18">
      <c r="A208" s="140"/>
      <c r="B208" s="144"/>
      <c r="C208" s="144"/>
      <c r="D208" s="123"/>
      <c r="E208" s="127"/>
      <c r="F208" s="127"/>
      <c r="G208" s="123"/>
      <c r="H208" s="131"/>
      <c r="I208" s="134"/>
      <c r="J208" s="137"/>
      <c r="K208" s="137"/>
      <c r="L208" s="135"/>
      <c r="M208" s="176"/>
      <c r="N208" s="134"/>
      <c r="O208" s="15"/>
      <c r="P208" s="15"/>
      <c r="Q208" s="10"/>
      <c r="R208" s="10"/>
    </row>
    <row r="209" spans="1:18">
      <c r="A209" s="140"/>
      <c r="B209" s="144"/>
      <c r="C209" s="144"/>
      <c r="D209" s="155" t="s">
        <v>97</v>
      </c>
      <c r="E209" s="127">
        <v>2</v>
      </c>
      <c r="F209" s="127" t="s">
        <v>36</v>
      </c>
      <c r="G209" s="123" t="s">
        <v>98</v>
      </c>
      <c r="H209" s="134"/>
      <c r="I209" s="134"/>
      <c r="J209" s="135"/>
      <c r="K209" s="135"/>
      <c r="L209" s="135"/>
      <c r="M209" s="176">
        <v>0.28000000000000003</v>
      </c>
      <c r="N209" s="134">
        <f t="shared" si="79"/>
        <v>0.56000000000000005</v>
      </c>
      <c r="O209" s="15"/>
      <c r="P209" s="15"/>
      <c r="Q209" s="10"/>
      <c r="R209" s="10"/>
    </row>
    <row r="210" spans="1:18">
      <c r="A210" s="140"/>
      <c r="B210" s="144"/>
      <c r="C210" s="144"/>
      <c r="D210" s="155"/>
      <c r="E210" s="127"/>
      <c r="F210" s="127"/>
      <c r="G210" s="123"/>
      <c r="H210" s="134"/>
      <c r="I210" s="134"/>
      <c r="J210" s="135"/>
      <c r="K210" s="135"/>
      <c r="L210" s="135"/>
      <c r="M210" s="176"/>
      <c r="N210" s="134"/>
      <c r="O210" s="15"/>
      <c r="P210" s="15"/>
      <c r="Q210" s="10"/>
      <c r="R210" s="10"/>
    </row>
    <row r="211" spans="1:18">
      <c r="A211" s="140"/>
      <c r="B211" s="144"/>
      <c r="C211" s="144"/>
      <c r="D211" s="123" t="s">
        <v>99</v>
      </c>
      <c r="E211" s="127">
        <v>1</v>
      </c>
      <c r="F211" s="127" t="s">
        <v>36</v>
      </c>
      <c r="G211" s="123" t="s">
        <v>100</v>
      </c>
      <c r="H211" s="134"/>
      <c r="I211" s="134"/>
      <c r="J211" s="135"/>
      <c r="K211" s="135"/>
      <c r="L211" s="135"/>
      <c r="M211" s="176">
        <v>1.6</v>
      </c>
      <c r="N211" s="134">
        <f t="shared" si="79"/>
        <v>1.6</v>
      </c>
      <c r="O211" s="15"/>
      <c r="P211" s="15"/>
      <c r="Q211" s="10"/>
      <c r="R211" s="10"/>
    </row>
    <row r="212" spans="1:18">
      <c r="A212" s="140"/>
      <c r="B212" s="144"/>
      <c r="C212" s="144"/>
      <c r="D212" s="123"/>
      <c r="E212" s="127"/>
      <c r="F212" s="127"/>
      <c r="G212" s="123"/>
      <c r="H212" s="134"/>
      <c r="I212" s="134"/>
      <c r="J212" s="135"/>
      <c r="K212" s="135"/>
      <c r="L212" s="135"/>
      <c r="M212" s="176"/>
      <c r="N212" s="134"/>
      <c r="O212" s="15"/>
      <c r="P212" s="15"/>
      <c r="Q212" s="10"/>
      <c r="R212" s="10"/>
    </row>
    <row r="213" spans="1:18">
      <c r="A213" s="140"/>
      <c r="B213" s="144"/>
      <c r="C213" s="144"/>
      <c r="D213" s="55" t="s">
        <v>90</v>
      </c>
      <c r="E213" s="56">
        <v>1</v>
      </c>
      <c r="F213" s="56"/>
      <c r="G213" s="15"/>
      <c r="H213" s="10">
        <v>0.32</v>
      </c>
      <c r="I213" s="58"/>
      <c r="J213" s="59"/>
      <c r="K213" s="20"/>
      <c r="L213" s="59">
        <f t="shared" ref="L213:L215" si="80">J213-K213</f>
        <v>0</v>
      </c>
      <c r="M213" s="58">
        <v>0.32</v>
      </c>
      <c r="N213" s="58">
        <f t="shared" ref="N213:N215" si="81">E213*M213</f>
        <v>0.32</v>
      </c>
      <c r="O213" s="15" t="s">
        <v>66</v>
      </c>
      <c r="P213" s="15" t="s">
        <v>52</v>
      </c>
      <c r="Q213" s="10">
        <v>0.16</v>
      </c>
      <c r="R213" s="10"/>
    </row>
    <row r="214" spans="1:18">
      <c r="A214" s="140"/>
      <c r="B214" s="144"/>
      <c r="C214" s="144"/>
      <c r="D214" s="55" t="s">
        <v>83</v>
      </c>
      <c r="E214" s="56">
        <v>1</v>
      </c>
      <c r="F214" s="56" t="s">
        <v>36</v>
      </c>
      <c r="G214" s="55" t="s">
        <v>84</v>
      </c>
      <c r="H214" s="10">
        <f t="shared" ref="H214" si="82">5.5/1.13</f>
        <v>4.8672566371681416</v>
      </c>
      <c r="I214" s="58">
        <v>3.2</v>
      </c>
      <c r="J214" s="60">
        <v>5.8999999999999997E-2</v>
      </c>
      <c r="K214" s="60">
        <v>5.7500000000000002E-2</v>
      </c>
      <c r="L214" s="59">
        <f t="shared" si="80"/>
        <v>1.4999999999999944E-3</v>
      </c>
      <c r="M214" s="58">
        <f>H214*J214-I214*L214</f>
        <v>0.2823681415929204</v>
      </c>
      <c r="N214" s="58">
        <f t="shared" si="81"/>
        <v>0.2823681415929204</v>
      </c>
      <c r="O214" s="15" t="s">
        <v>38</v>
      </c>
      <c r="P214" s="15" t="s">
        <v>85</v>
      </c>
      <c r="Q214" s="10">
        <v>0.03</v>
      </c>
      <c r="R214" s="10"/>
    </row>
    <row r="215" spans="1:18">
      <c r="A215" s="140"/>
      <c r="B215" s="144"/>
      <c r="C215" s="144"/>
      <c r="D215" s="55" t="s">
        <v>86</v>
      </c>
      <c r="E215" s="56">
        <v>2</v>
      </c>
      <c r="F215" s="56" t="s">
        <v>36</v>
      </c>
      <c r="G215" s="55" t="s">
        <v>87</v>
      </c>
      <c r="H215" s="76">
        <v>5</v>
      </c>
      <c r="I215" s="58">
        <v>3.2</v>
      </c>
      <c r="J215" s="59">
        <v>7.3999999999999996E-2</v>
      </c>
      <c r="K215" s="59">
        <v>7.0000000000000007E-2</v>
      </c>
      <c r="L215" s="59">
        <f t="shared" si="80"/>
        <v>3.9999999999999897E-3</v>
      </c>
      <c r="M215" s="58">
        <f>H215*J215-I215*L215</f>
        <v>0.35720000000000002</v>
      </c>
      <c r="N215" s="58">
        <f t="shared" si="81"/>
        <v>0.71440000000000003</v>
      </c>
      <c r="O215" s="15" t="s">
        <v>44</v>
      </c>
      <c r="P215" s="15" t="s">
        <v>34</v>
      </c>
      <c r="Q215" s="10">
        <v>0.06</v>
      </c>
      <c r="R215" s="10"/>
    </row>
    <row r="216" spans="1:18">
      <c r="A216" s="140"/>
      <c r="B216" s="144"/>
      <c r="C216" s="144"/>
      <c r="D216" s="55"/>
      <c r="E216" s="56"/>
      <c r="F216" s="56"/>
      <c r="G216" s="15"/>
      <c r="H216" s="10"/>
      <c r="I216" s="58"/>
      <c r="J216" s="59"/>
      <c r="K216" s="20"/>
      <c r="L216" s="59"/>
      <c r="M216" s="58"/>
      <c r="N216" s="58"/>
      <c r="O216" s="15" t="s">
        <v>89</v>
      </c>
      <c r="P216" s="15">
        <v>176</v>
      </c>
      <c r="Q216" s="10">
        <f>0.05*P216</f>
        <v>8.8000000000000007</v>
      </c>
      <c r="R216" s="10"/>
    </row>
    <row r="217" spans="1:18">
      <c r="A217" s="140"/>
      <c r="B217" s="144"/>
      <c r="C217" s="144"/>
      <c r="D217" s="55"/>
      <c r="E217" s="56"/>
      <c r="F217" s="56"/>
      <c r="G217" s="15"/>
      <c r="H217" s="10"/>
      <c r="I217" s="58"/>
      <c r="J217" s="59"/>
      <c r="K217" s="20"/>
      <c r="L217" s="59"/>
      <c r="M217" s="58"/>
      <c r="N217" s="58"/>
      <c r="O217" s="21" t="s">
        <v>91</v>
      </c>
      <c r="P217" s="15">
        <f>0.569-0.0182</f>
        <v>0.55079999999999996</v>
      </c>
      <c r="Q217" s="10">
        <v>3</v>
      </c>
      <c r="R217" s="10"/>
    </row>
    <row r="218" spans="1:18" ht="14.25" thickBot="1">
      <c r="A218" s="141"/>
      <c r="B218" s="145"/>
      <c r="C218" s="145"/>
      <c r="D218" s="12" t="s">
        <v>92</v>
      </c>
      <c r="E218" s="12"/>
      <c r="F218" s="12"/>
      <c r="G218" s="12"/>
      <c r="H218" s="14"/>
      <c r="I218" s="22"/>
      <c r="J218" s="23"/>
      <c r="K218" s="24"/>
      <c r="L218" s="25"/>
      <c r="M218" s="22"/>
      <c r="N218" s="22">
        <f>SUM(N187:N217)</f>
        <v>40.879347256637168</v>
      </c>
      <c r="O218" s="12"/>
      <c r="P218" s="12"/>
      <c r="Q218" s="22">
        <f>SUM(Q187:Q217)</f>
        <v>13.22</v>
      </c>
      <c r="R218" s="77">
        <f>(N218+Q218)*1.17</f>
        <v>63.296236290265483</v>
      </c>
    </row>
    <row r="220" spans="1:18">
      <c r="A220" s="174" t="s">
        <v>115</v>
      </c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</row>
    <row r="221" spans="1:18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</row>
    <row r="222" spans="1:18">
      <c r="A222" s="175"/>
      <c r="B222" s="175"/>
      <c r="C222" s="175"/>
      <c r="D222" s="175"/>
      <c r="E222" s="175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</row>
    <row r="223" spans="1:18">
      <c r="A223" s="175"/>
      <c r="B223" s="175"/>
      <c r="C223" s="175"/>
      <c r="D223" s="175"/>
      <c r="E223" s="175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</row>
    <row r="224" spans="1:18">
      <c r="A224" s="175"/>
      <c r="B224" s="175"/>
      <c r="C224" s="175"/>
      <c r="D224" s="175"/>
      <c r="E224" s="175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</row>
    <row r="225" spans="1:18">
      <c r="A225" s="175"/>
      <c r="B225" s="175"/>
      <c r="C225" s="175"/>
      <c r="D225" s="175"/>
      <c r="E225" s="175"/>
      <c r="F225" s="175"/>
      <c r="G225" s="175"/>
      <c r="H225" s="175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</row>
    <row r="226" spans="1:18">
      <c r="A226" s="175"/>
      <c r="B226" s="175"/>
      <c r="C226" s="175"/>
      <c r="D226" s="175"/>
      <c r="E226" s="175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</row>
    <row r="227" spans="1:18">
      <c r="A227" s="175"/>
      <c r="B227" s="175"/>
      <c r="C227" s="175"/>
      <c r="D227" s="175"/>
      <c r="E227" s="175"/>
      <c r="F227" s="175"/>
      <c r="G227" s="175"/>
      <c r="H227" s="175"/>
      <c r="I227" s="175"/>
      <c r="J227" s="175"/>
      <c r="K227" s="175"/>
      <c r="L227" s="175"/>
      <c r="M227" s="175"/>
      <c r="N227" s="175"/>
      <c r="O227" s="175"/>
      <c r="P227" s="175"/>
      <c r="Q227" s="175"/>
      <c r="R227" s="175"/>
    </row>
  </sheetData>
  <mergeCells count="826">
    <mergeCell ref="A1:R1"/>
    <mergeCell ref="A2:A3"/>
    <mergeCell ref="B2:B3"/>
    <mergeCell ref="C2:C3"/>
    <mergeCell ref="D2:D3"/>
    <mergeCell ref="E2:E3"/>
    <mergeCell ref="F2:F3"/>
    <mergeCell ref="G2:G3"/>
    <mergeCell ref="H2:I2"/>
    <mergeCell ref="J2:L2"/>
    <mergeCell ref="I4:I7"/>
    <mergeCell ref="J4:J7"/>
    <mergeCell ref="K4:K7"/>
    <mergeCell ref="L4:L7"/>
    <mergeCell ref="M4:M7"/>
    <mergeCell ref="N4:N7"/>
    <mergeCell ref="M2:N2"/>
    <mergeCell ref="O2:Q2"/>
    <mergeCell ref="A4:A32"/>
    <mergeCell ref="B4:B32"/>
    <mergeCell ref="C4:C32"/>
    <mergeCell ref="D4:D7"/>
    <mergeCell ref="E4:E7"/>
    <mergeCell ref="F4:F7"/>
    <mergeCell ref="G4:G7"/>
    <mergeCell ref="H4:H7"/>
    <mergeCell ref="D12:D13"/>
    <mergeCell ref="E12:E13"/>
    <mergeCell ref="F12:F13"/>
    <mergeCell ref="G12:G13"/>
    <mergeCell ref="H12:H13"/>
    <mergeCell ref="D10:D11"/>
    <mergeCell ref="E10:E11"/>
    <mergeCell ref="F10:F11"/>
    <mergeCell ref="G10:G11"/>
    <mergeCell ref="H10:H11"/>
    <mergeCell ref="I12:I13"/>
    <mergeCell ref="J12:J13"/>
    <mergeCell ref="K12:K13"/>
    <mergeCell ref="L12:L13"/>
    <mergeCell ref="M12:M13"/>
    <mergeCell ref="N12:N13"/>
    <mergeCell ref="J10:J11"/>
    <mergeCell ref="K10:K11"/>
    <mergeCell ref="L10:L11"/>
    <mergeCell ref="M10:M11"/>
    <mergeCell ref="N10:N11"/>
    <mergeCell ref="I10:I11"/>
    <mergeCell ref="D17:D18"/>
    <mergeCell ref="E17:E18"/>
    <mergeCell ref="F17:F18"/>
    <mergeCell ref="G17:G18"/>
    <mergeCell ref="H17:H18"/>
    <mergeCell ref="D14:D16"/>
    <mergeCell ref="E14:E16"/>
    <mergeCell ref="F14:F16"/>
    <mergeCell ref="G14:G16"/>
    <mergeCell ref="H14:H16"/>
    <mergeCell ref="I17:I18"/>
    <mergeCell ref="J17:J18"/>
    <mergeCell ref="K17:K18"/>
    <mergeCell ref="L17:L18"/>
    <mergeCell ref="M17:M18"/>
    <mergeCell ref="N17:N18"/>
    <mergeCell ref="J14:J16"/>
    <mergeCell ref="K14:K16"/>
    <mergeCell ref="L14:L16"/>
    <mergeCell ref="M14:M16"/>
    <mergeCell ref="N14:N16"/>
    <mergeCell ref="I14:I16"/>
    <mergeCell ref="D21:D22"/>
    <mergeCell ref="E21:E22"/>
    <mergeCell ref="F21:F22"/>
    <mergeCell ref="G21:G22"/>
    <mergeCell ref="H21:H22"/>
    <mergeCell ref="D19:D20"/>
    <mergeCell ref="E19:E20"/>
    <mergeCell ref="F19:F20"/>
    <mergeCell ref="G19:G20"/>
    <mergeCell ref="H19:H20"/>
    <mergeCell ref="I21:I22"/>
    <mergeCell ref="J21:J22"/>
    <mergeCell ref="K21:K22"/>
    <mergeCell ref="L21:L22"/>
    <mergeCell ref="M21:M22"/>
    <mergeCell ref="N21:N22"/>
    <mergeCell ref="J19:J20"/>
    <mergeCell ref="K19:K20"/>
    <mergeCell ref="L19:L20"/>
    <mergeCell ref="M19:M20"/>
    <mergeCell ref="N19:N20"/>
    <mergeCell ref="I19:I20"/>
    <mergeCell ref="J23:J24"/>
    <mergeCell ref="K23:K24"/>
    <mergeCell ref="L23:L24"/>
    <mergeCell ref="M23:M24"/>
    <mergeCell ref="N23:N24"/>
    <mergeCell ref="I23:I24"/>
    <mergeCell ref="D25:D26"/>
    <mergeCell ref="E25:E26"/>
    <mergeCell ref="F25:F26"/>
    <mergeCell ref="G25:G26"/>
    <mergeCell ref="H25:H26"/>
    <mergeCell ref="D23:D24"/>
    <mergeCell ref="E23:E24"/>
    <mergeCell ref="F23:F24"/>
    <mergeCell ref="G23:G24"/>
    <mergeCell ref="H23:H24"/>
    <mergeCell ref="L39:L40"/>
    <mergeCell ref="M39:M40"/>
    <mergeCell ref="N39:N40"/>
    <mergeCell ref="I25:I26"/>
    <mergeCell ref="J25:J26"/>
    <mergeCell ref="K25:K26"/>
    <mergeCell ref="L25:L26"/>
    <mergeCell ref="M25:M26"/>
    <mergeCell ref="N25:N26"/>
    <mergeCell ref="F45:F46"/>
    <mergeCell ref="G45:G46"/>
    <mergeCell ref="H45:H46"/>
    <mergeCell ref="I45:I46"/>
    <mergeCell ref="J45:J46"/>
    <mergeCell ref="M33:M36"/>
    <mergeCell ref="N33:N36"/>
    <mergeCell ref="D39:D40"/>
    <mergeCell ref="E39:E40"/>
    <mergeCell ref="F39:F40"/>
    <mergeCell ref="G39:G40"/>
    <mergeCell ref="H39:H40"/>
    <mergeCell ref="I39:I40"/>
    <mergeCell ref="J39:J40"/>
    <mergeCell ref="K39:K40"/>
    <mergeCell ref="G33:G36"/>
    <mergeCell ref="H33:H36"/>
    <mergeCell ref="I33:I36"/>
    <mergeCell ref="J33:J36"/>
    <mergeCell ref="K33:K36"/>
    <mergeCell ref="L33:L36"/>
    <mergeCell ref="D33:D36"/>
    <mergeCell ref="E33:E36"/>
    <mergeCell ref="F33:F36"/>
    <mergeCell ref="K41:K42"/>
    <mergeCell ref="L41:L42"/>
    <mergeCell ref="M41:M42"/>
    <mergeCell ref="N41:N42"/>
    <mergeCell ref="D43:D44"/>
    <mergeCell ref="E43:E44"/>
    <mergeCell ref="F43:F44"/>
    <mergeCell ref="G43:G44"/>
    <mergeCell ref="H43:H44"/>
    <mergeCell ref="I43:I44"/>
    <mergeCell ref="D41:D42"/>
    <mergeCell ref="E41:E42"/>
    <mergeCell ref="F41:F42"/>
    <mergeCell ref="G41:G42"/>
    <mergeCell ref="H41:H42"/>
    <mergeCell ref="I41:I42"/>
    <mergeCell ref="J41:J42"/>
    <mergeCell ref="L49:L50"/>
    <mergeCell ref="M49:M50"/>
    <mergeCell ref="N49:N50"/>
    <mergeCell ref="K45:K46"/>
    <mergeCell ref="L45:L46"/>
    <mergeCell ref="M45:M46"/>
    <mergeCell ref="N45:N46"/>
    <mergeCell ref="J43:J44"/>
    <mergeCell ref="K43:K44"/>
    <mergeCell ref="L43:L44"/>
    <mergeCell ref="M43:M44"/>
    <mergeCell ref="N43:N44"/>
    <mergeCell ref="F55:F56"/>
    <mergeCell ref="G55:G56"/>
    <mergeCell ref="H55:H56"/>
    <mergeCell ref="I55:I56"/>
    <mergeCell ref="J55:J56"/>
    <mergeCell ref="M47:M48"/>
    <mergeCell ref="N47:N48"/>
    <mergeCell ref="D49:D50"/>
    <mergeCell ref="E49:E50"/>
    <mergeCell ref="F49:F50"/>
    <mergeCell ref="G49:G50"/>
    <mergeCell ref="H49:H50"/>
    <mergeCell ref="I49:I50"/>
    <mergeCell ref="J49:J50"/>
    <mergeCell ref="K49:K50"/>
    <mergeCell ref="G47:G48"/>
    <mergeCell ref="H47:H48"/>
    <mergeCell ref="I47:I48"/>
    <mergeCell ref="J47:J48"/>
    <mergeCell ref="K47:K48"/>
    <mergeCell ref="L47:L48"/>
    <mergeCell ref="D47:D48"/>
    <mergeCell ref="E47:E48"/>
    <mergeCell ref="F47:F48"/>
    <mergeCell ref="K51:K52"/>
    <mergeCell ref="L51:L52"/>
    <mergeCell ref="M51:M52"/>
    <mergeCell ref="N51:N52"/>
    <mergeCell ref="D53:D54"/>
    <mergeCell ref="E53:E54"/>
    <mergeCell ref="F53:F54"/>
    <mergeCell ref="G53:G54"/>
    <mergeCell ref="H53:H54"/>
    <mergeCell ref="I53:I54"/>
    <mergeCell ref="D51:D52"/>
    <mergeCell ref="E51:E52"/>
    <mergeCell ref="F51:F52"/>
    <mergeCell ref="G51:G52"/>
    <mergeCell ref="H51:H52"/>
    <mergeCell ref="I51:I52"/>
    <mergeCell ref="J51:J52"/>
    <mergeCell ref="K55:K56"/>
    <mergeCell ref="L55:L56"/>
    <mergeCell ref="M55:M56"/>
    <mergeCell ref="N55:N56"/>
    <mergeCell ref="J53:J54"/>
    <mergeCell ref="K53:K54"/>
    <mergeCell ref="L53:L54"/>
    <mergeCell ref="M53:M54"/>
    <mergeCell ref="N53:N54"/>
    <mergeCell ref="K57:K58"/>
    <mergeCell ref="L57:L58"/>
    <mergeCell ref="M57:M58"/>
    <mergeCell ref="N57:N58"/>
    <mergeCell ref="D59:D61"/>
    <mergeCell ref="E59:E61"/>
    <mergeCell ref="F59:F61"/>
    <mergeCell ref="G59:G61"/>
    <mergeCell ref="H59:H61"/>
    <mergeCell ref="I59:I61"/>
    <mergeCell ref="E57:E58"/>
    <mergeCell ref="F57:F58"/>
    <mergeCell ref="G57:G58"/>
    <mergeCell ref="H57:H58"/>
    <mergeCell ref="I57:I58"/>
    <mergeCell ref="J57:J58"/>
    <mergeCell ref="D57:D58"/>
    <mergeCell ref="J59:J61"/>
    <mergeCell ref="K59:K61"/>
    <mergeCell ref="L59:L61"/>
    <mergeCell ref="M59:M61"/>
    <mergeCell ref="N59:N61"/>
    <mergeCell ref="A67:A92"/>
    <mergeCell ref="B67:B92"/>
    <mergeCell ref="C67:C92"/>
    <mergeCell ref="D67:D70"/>
    <mergeCell ref="E67:E70"/>
    <mergeCell ref="A33:A66"/>
    <mergeCell ref="B33:B66"/>
    <mergeCell ref="C33:C66"/>
    <mergeCell ref="D86:D87"/>
    <mergeCell ref="E86:E87"/>
    <mergeCell ref="D77:D78"/>
    <mergeCell ref="E77:E78"/>
    <mergeCell ref="D82:D83"/>
    <mergeCell ref="E82:E83"/>
    <mergeCell ref="D55:D56"/>
    <mergeCell ref="E55:E56"/>
    <mergeCell ref="D45:D46"/>
    <mergeCell ref="E45:E46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L67:L70"/>
    <mergeCell ref="M67:M70"/>
    <mergeCell ref="N67:N70"/>
    <mergeCell ref="D73:D74"/>
    <mergeCell ref="E73:E74"/>
    <mergeCell ref="F73:F74"/>
    <mergeCell ref="G73:G74"/>
    <mergeCell ref="H73:H74"/>
    <mergeCell ref="I73:I74"/>
    <mergeCell ref="J73:J74"/>
    <mergeCell ref="F67:F70"/>
    <mergeCell ref="G67:G70"/>
    <mergeCell ref="H67:H70"/>
    <mergeCell ref="I67:I70"/>
    <mergeCell ref="J67:J70"/>
    <mergeCell ref="K67:K70"/>
    <mergeCell ref="F77:F78"/>
    <mergeCell ref="G77:G78"/>
    <mergeCell ref="H77:H78"/>
    <mergeCell ref="K73:K74"/>
    <mergeCell ref="L73:L74"/>
    <mergeCell ref="M73:M74"/>
    <mergeCell ref="N73:N74"/>
    <mergeCell ref="D75:D76"/>
    <mergeCell ref="E75:E76"/>
    <mergeCell ref="F75:F76"/>
    <mergeCell ref="G75:G76"/>
    <mergeCell ref="H75:H76"/>
    <mergeCell ref="I75:I76"/>
    <mergeCell ref="I77:I78"/>
    <mergeCell ref="J77:J78"/>
    <mergeCell ref="K77:K78"/>
    <mergeCell ref="L77:L78"/>
    <mergeCell ref="M77:M78"/>
    <mergeCell ref="N77:N78"/>
    <mergeCell ref="J75:J76"/>
    <mergeCell ref="K75:K76"/>
    <mergeCell ref="L75:L76"/>
    <mergeCell ref="M75:M76"/>
    <mergeCell ref="N75:N76"/>
    <mergeCell ref="F82:F83"/>
    <mergeCell ref="G82:G83"/>
    <mergeCell ref="H82:H83"/>
    <mergeCell ref="D79:D81"/>
    <mergeCell ref="E79:E81"/>
    <mergeCell ref="F79:F81"/>
    <mergeCell ref="G79:G81"/>
    <mergeCell ref="H79:H81"/>
    <mergeCell ref="I82:I83"/>
    <mergeCell ref="I79:I81"/>
    <mergeCell ref="J82:J83"/>
    <mergeCell ref="K82:K83"/>
    <mergeCell ref="L82:L83"/>
    <mergeCell ref="M82:M83"/>
    <mergeCell ref="N82:N83"/>
    <mergeCell ref="J79:J81"/>
    <mergeCell ref="K79:K81"/>
    <mergeCell ref="L79:L81"/>
    <mergeCell ref="M79:M81"/>
    <mergeCell ref="N79:N81"/>
    <mergeCell ref="J84:J85"/>
    <mergeCell ref="K84:K85"/>
    <mergeCell ref="L84:L85"/>
    <mergeCell ref="M84:M85"/>
    <mergeCell ref="N84:N85"/>
    <mergeCell ref="A93:A124"/>
    <mergeCell ref="B93:B124"/>
    <mergeCell ref="C93:C124"/>
    <mergeCell ref="D93:D96"/>
    <mergeCell ref="E93:E96"/>
    <mergeCell ref="D84:D85"/>
    <mergeCell ref="E84:E85"/>
    <mergeCell ref="F84:F85"/>
    <mergeCell ref="G84:G85"/>
    <mergeCell ref="H84:H85"/>
    <mergeCell ref="I84:I85"/>
    <mergeCell ref="L93:L96"/>
    <mergeCell ref="M93:M96"/>
    <mergeCell ref="N93:N96"/>
    <mergeCell ref="D99:D100"/>
    <mergeCell ref="E99:E100"/>
    <mergeCell ref="F99:F100"/>
    <mergeCell ref="G99:G100"/>
    <mergeCell ref="H99:H100"/>
    <mergeCell ref="F93:F96"/>
    <mergeCell ref="G93:G96"/>
    <mergeCell ref="H93:H96"/>
    <mergeCell ref="I93:I96"/>
    <mergeCell ref="J93:J96"/>
    <mergeCell ref="K93:K96"/>
    <mergeCell ref="D103:D104"/>
    <mergeCell ref="E103:E104"/>
    <mergeCell ref="F103:F104"/>
    <mergeCell ref="G103:G104"/>
    <mergeCell ref="H103:H104"/>
    <mergeCell ref="K99:K100"/>
    <mergeCell ref="I103:I104"/>
    <mergeCell ref="J103:J104"/>
    <mergeCell ref="K103:K104"/>
    <mergeCell ref="L99:L100"/>
    <mergeCell ref="M99:M100"/>
    <mergeCell ref="N99:N100"/>
    <mergeCell ref="D101:D102"/>
    <mergeCell ref="E101:E102"/>
    <mergeCell ref="F101:F102"/>
    <mergeCell ref="G101:G102"/>
    <mergeCell ref="H101:H102"/>
    <mergeCell ref="I101:I102"/>
    <mergeCell ref="I99:I100"/>
    <mergeCell ref="J99:J100"/>
    <mergeCell ref="L103:L104"/>
    <mergeCell ref="M103:M104"/>
    <mergeCell ref="N103:N104"/>
    <mergeCell ref="J101:J102"/>
    <mergeCell ref="K101:K102"/>
    <mergeCell ref="L101:L102"/>
    <mergeCell ref="M101:M102"/>
    <mergeCell ref="N101:N102"/>
    <mergeCell ref="D107:D108"/>
    <mergeCell ref="E107:E108"/>
    <mergeCell ref="F107:F108"/>
    <mergeCell ref="G107:G108"/>
    <mergeCell ref="H107:H108"/>
    <mergeCell ref="D105:D106"/>
    <mergeCell ref="E105:E106"/>
    <mergeCell ref="F105:F106"/>
    <mergeCell ref="G105:G106"/>
    <mergeCell ref="H105:H106"/>
    <mergeCell ref="I107:I108"/>
    <mergeCell ref="J107:J108"/>
    <mergeCell ref="K107:K108"/>
    <mergeCell ref="L107:L108"/>
    <mergeCell ref="M107:M108"/>
    <mergeCell ref="N107:N108"/>
    <mergeCell ref="J105:J106"/>
    <mergeCell ref="K105:K106"/>
    <mergeCell ref="L105:L106"/>
    <mergeCell ref="M105:M106"/>
    <mergeCell ref="N105:N106"/>
    <mergeCell ref="I105:I106"/>
    <mergeCell ref="D111:D112"/>
    <mergeCell ref="E111:E112"/>
    <mergeCell ref="F111:F112"/>
    <mergeCell ref="G111:G112"/>
    <mergeCell ref="H111:H112"/>
    <mergeCell ref="D109:D110"/>
    <mergeCell ref="E109:E110"/>
    <mergeCell ref="F109:F110"/>
    <mergeCell ref="G109:G110"/>
    <mergeCell ref="H109:H110"/>
    <mergeCell ref="I111:I112"/>
    <mergeCell ref="J111:J112"/>
    <mergeCell ref="K111:K112"/>
    <mergeCell ref="L111:L112"/>
    <mergeCell ref="M111:M112"/>
    <mergeCell ref="N111:N112"/>
    <mergeCell ref="J109:J110"/>
    <mergeCell ref="K109:K110"/>
    <mergeCell ref="L109:L110"/>
    <mergeCell ref="M109:M110"/>
    <mergeCell ref="N109:N110"/>
    <mergeCell ref="I109:I110"/>
    <mergeCell ref="D115:D116"/>
    <mergeCell ref="E115:E116"/>
    <mergeCell ref="F115:F116"/>
    <mergeCell ref="G115:G116"/>
    <mergeCell ref="H115:H116"/>
    <mergeCell ref="D113:D114"/>
    <mergeCell ref="E113:E114"/>
    <mergeCell ref="F113:F114"/>
    <mergeCell ref="G113:G114"/>
    <mergeCell ref="H113:H114"/>
    <mergeCell ref="I115:I116"/>
    <mergeCell ref="J115:J116"/>
    <mergeCell ref="K115:K116"/>
    <mergeCell ref="L115:L116"/>
    <mergeCell ref="M115:M116"/>
    <mergeCell ref="N115:N116"/>
    <mergeCell ref="J113:J114"/>
    <mergeCell ref="K113:K114"/>
    <mergeCell ref="L113:L114"/>
    <mergeCell ref="M113:M114"/>
    <mergeCell ref="N113:N114"/>
    <mergeCell ref="I113:I114"/>
    <mergeCell ref="J117:J119"/>
    <mergeCell ref="K117:K119"/>
    <mergeCell ref="L117:L119"/>
    <mergeCell ref="M117:M119"/>
    <mergeCell ref="N117:N119"/>
    <mergeCell ref="A125:A154"/>
    <mergeCell ref="B125:B154"/>
    <mergeCell ref="C125:C154"/>
    <mergeCell ref="D125:D128"/>
    <mergeCell ref="E125:E128"/>
    <mergeCell ref="D117:D119"/>
    <mergeCell ref="E117:E119"/>
    <mergeCell ref="F117:F119"/>
    <mergeCell ref="G117:G119"/>
    <mergeCell ref="H117:H119"/>
    <mergeCell ref="I117:I119"/>
    <mergeCell ref="L125:L128"/>
    <mergeCell ref="M125:M128"/>
    <mergeCell ref="N125:N128"/>
    <mergeCell ref="D131:D132"/>
    <mergeCell ref="E131:E132"/>
    <mergeCell ref="F131:F132"/>
    <mergeCell ref="K125:K128"/>
    <mergeCell ref="D135:D136"/>
    <mergeCell ref="E135:E136"/>
    <mergeCell ref="F135:F136"/>
    <mergeCell ref="G135:G136"/>
    <mergeCell ref="H135:H136"/>
    <mergeCell ref="K131:K132"/>
    <mergeCell ref="L131:L132"/>
    <mergeCell ref="M131:M132"/>
    <mergeCell ref="G131:G132"/>
    <mergeCell ref="H131:H132"/>
    <mergeCell ref="I131:I132"/>
    <mergeCell ref="J131:J132"/>
    <mergeCell ref="F125:F128"/>
    <mergeCell ref="G125:G128"/>
    <mergeCell ref="H125:H128"/>
    <mergeCell ref="I125:I128"/>
    <mergeCell ref="J125:J128"/>
    <mergeCell ref="N131:N132"/>
    <mergeCell ref="D133:D134"/>
    <mergeCell ref="E133:E134"/>
    <mergeCell ref="F133:F134"/>
    <mergeCell ref="G133:G134"/>
    <mergeCell ref="H133:H134"/>
    <mergeCell ref="I133:I134"/>
    <mergeCell ref="I135:I136"/>
    <mergeCell ref="J135:J136"/>
    <mergeCell ref="K135:K136"/>
    <mergeCell ref="L135:L136"/>
    <mergeCell ref="M135:M136"/>
    <mergeCell ref="N135:N136"/>
    <mergeCell ref="J133:J134"/>
    <mergeCell ref="K133:K134"/>
    <mergeCell ref="L133:L134"/>
    <mergeCell ref="M133:M134"/>
    <mergeCell ref="N133:N134"/>
    <mergeCell ref="D139:D140"/>
    <mergeCell ref="E139:E140"/>
    <mergeCell ref="F139:F140"/>
    <mergeCell ref="G139:G140"/>
    <mergeCell ref="H139:H140"/>
    <mergeCell ref="D137:D138"/>
    <mergeCell ref="E137:E138"/>
    <mergeCell ref="F137:F138"/>
    <mergeCell ref="G137:G138"/>
    <mergeCell ref="H137:H138"/>
    <mergeCell ref="I139:I140"/>
    <mergeCell ref="J139:J140"/>
    <mergeCell ref="K139:K140"/>
    <mergeCell ref="L139:L140"/>
    <mergeCell ref="M139:M140"/>
    <mergeCell ref="N139:N140"/>
    <mergeCell ref="J137:J138"/>
    <mergeCell ref="K137:K138"/>
    <mergeCell ref="L137:L138"/>
    <mergeCell ref="M137:M138"/>
    <mergeCell ref="N137:N138"/>
    <mergeCell ref="I137:I138"/>
    <mergeCell ref="D143:D144"/>
    <mergeCell ref="E143:E144"/>
    <mergeCell ref="F143:F144"/>
    <mergeCell ref="G143:G144"/>
    <mergeCell ref="H143:H144"/>
    <mergeCell ref="D141:D142"/>
    <mergeCell ref="E141:E142"/>
    <mergeCell ref="F141:F142"/>
    <mergeCell ref="G141:G142"/>
    <mergeCell ref="H141:H142"/>
    <mergeCell ref="I143:I144"/>
    <mergeCell ref="J143:J144"/>
    <mergeCell ref="K143:K144"/>
    <mergeCell ref="L143:L144"/>
    <mergeCell ref="M143:M144"/>
    <mergeCell ref="N143:N144"/>
    <mergeCell ref="J141:J142"/>
    <mergeCell ref="K141:K142"/>
    <mergeCell ref="L141:L142"/>
    <mergeCell ref="M141:M142"/>
    <mergeCell ref="N141:N142"/>
    <mergeCell ref="I141:I142"/>
    <mergeCell ref="J145:J146"/>
    <mergeCell ref="K145:K146"/>
    <mergeCell ref="L145:L146"/>
    <mergeCell ref="M145:M146"/>
    <mergeCell ref="N145:N146"/>
    <mergeCell ref="I145:I146"/>
    <mergeCell ref="D147:D148"/>
    <mergeCell ref="E147:E148"/>
    <mergeCell ref="F147:F148"/>
    <mergeCell ref="G147:G148"/>
    <mergeCell ref="H147:H148"/>
    <mergeCell ref="D145:D146"/>
    <mergeCell ref="E145:E146"/>
    <mergeCell ref="F145:F146"/>
    <mergeCell ref="G145:G146"/>
    <mergeCell ref="H145:H146"/>
    <mergeCell ref="E155:E158"/>
    <mergeCell ref="F155:F158"/>
    <mergeCell ref="L161:L162"/>
    <mergeCell ref="M161:M162"/>
    <mergeCell ref="N161:N162"/>
    <mergeCell ref="I147:I148"/>
    <mergeCell ref="J147:J148"/>
    <mergeCell ref="K147:K148"/>
    <mergeCell ref="L147:L148"/>
    <mergeCell ref="M147:M148"/>
    <mergeCell ref="N147:N148"/>
    <mergeCell ref="D167:D168"/>
    <mergeCell ref="E167:E168"/>
    <mergeCell ref="F167:F168"/>
    <mergeCell ref="G167:G168"/>
    <mergeCell ref="H167:H168"/>
    <mergeCell ref="I167:I168"/>
    <mergeCell ref="J167:J168"/>
    <mergeCell ref="M155:M158"/>
    <mergeCell ref="N155:N158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G155:G158"/>
    <mergeCell ref="H155:H158"/>
    <mergeCell ref="I155:I158"/>
    <mergeCell ref="J155:J158"/>
    <mergeCell ref="K155:K158"/>
    <mergeCell ref="L155:L158"/>
    <mergeCell ref="D155:D158"/>
    <mergeCell ref="D165:D166"/>
    <mergeCell ref="E165:E166"/>
    <mergeCell ref="F165:F166"/>
    <mergeCell ref="G165:G166"/>
    <mergeCell ref="H165:H166"/>
    <mergeCell ref="I165:I166"/>
    <mergeCell ref="D163:D164"/>
    <mergeCell ref="E163:E164"/>
    <mergeCell ref="F163:F164"/>
    <mergeCell ref="G163:G164"/>
    <mergeCell ref="H163:H164"/>
    <mergeCell ref="I163:I164"/>
    <mergeCell ref="J165:J166"/>
    <mergeCell ref="K165:K166"/>
    <mergeCell ref="L165:L166"/>
    <mergeCell ref="M165:M166"/>
    <mergeCell ref="N165:N166"/>
    <mergeCell ref="K163:K164"/>
    <mergeCell ref="L163:L164"/>
    <mergeCell ref="M163:M164"/>
    <mergeCell ref="N163:N164"/>
    <mergeCell ref="J163:J164"/>
    <mergeCell ref="E169:E170"/>
    <mergeCell ref="F169:F170"/>
    <mergeCell ref="L171:L172"/>
    <mergeCell ref="M171:M172"/>
    <mergeCell ref="N171:N172"/>
    <mergeCell ref="K167:K168"/>
    <mergeCell ref="L167:L168"/>
    <mergeCell ref="M167:M168"/>
    <mergeCell ref="N167:N168"/>
    <mergeCell ref="D177:D178"/>
    <mergeCell ref="E177:E178"/>
    <mergeCell ref="F177:F178"/>
    <mergeCell ref="G177:G178"/>
    <mergeCell ref="H177:H178"/>
    <mergeCell ref="I177:I178"/>
    <mergeCell ref="J177:J178"/>
    <mergeCell ref="M169:M170"/>
    <mergeCell ref="N169:N170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G169:G170"/>
    <mergeCell ref="H169:H170"/>
    <mergeCell ref="I169:I170"/>
    <mergeCell ref="J169:J170"/>
    <mergeCell ref="K169:K170"/>
    <mergeCell ref="L169:L170"/>
    <mergeCell ref="D169:D170"/>
    <mergeCell ref="K173:K174"/>
    <mergeCell ref="L173:L174"/>
    <mergeCell ref="M173:M174"/>
    <mergeCell ref="N173:N174"/>
    <mergeCell ref="D175:D176"/>
    <mergeCell ref="E175:E176"/>
    <mergeCell ref="F175:F176"/>
    <mergeCell ref="G175:G176"/>
    <mergeCell ref="H175:H176"/>
    <mergeCell ref="I175:I176"/>
    <mergeCell ref="D173:D174"/>
    <mergeCell ref="E173:E174"/>
    <mergeCell ref="F173:F174"/>
    <mergeCell ref="G173:G174"/>
    <mergeCell ref="H173:H174"/>
    <mergeCell ref="I173:I174"/>
    <mergeCell ref="J173:J174"/>
    <mergeCell ref="K177:K178"/>
    <mergeCell ref="L177:L178"/>
    <mergeCell ref="M177:M178"/>
    <mergeCell ref="N177:N178"/>
    <mergeCell ref="J175:J176"/>
    <mergeCell ref="K175:K176"/>
    <mergeCell ref="L175:L176"/>
    <mergeCell ref="M175:M176"/>
    <mergeCell ref="N175:N176"/>
    <mergeCell ref="K179:K180"/>
    <mergeCell ref="L179:L180"/>
    <mergeCell ref="M179:M180"/>
    <mergeCell ref="N179:N180"/>
    <mergeCell ref="A187:A218"/>
    <mergeCell ref="B187:B218"/>
    <mergeCell ref="C187:C218"/>
    <mergeCell ref="D187:D190"/>
    <mergeCell ref="E187:E190"/>
    <mergeCell ref="F187:F190"/>
    <mergeCell ref="E179:E180"/>
    <mergeCell ref="F179:F180"/>
    <mergeCell ref="G179:G180"/>
    <mergeCell ref="H179:H180"/>
    <mergeCell ref="I179:I180"/>
    <mergeCell ref="J179:J180"/>
    <mergeCell ref="A155:A186"/>
    <mergeCell ref="B155:B186"/>
    <mergeCell ref="C155:C186"/>
    <mergeCell ref="D179:D180"/>
    <mergeCell ref="M187:M190"/>
    <mergeCell ref="N187:N190"/>
    <mergeCell ref="D193:D194"/>
    <mergeCell ref="E193:E194"/>
    <mergeCell ref="L187:L190"/>
    <mergeCell ref="L193:L194"/>
    <mergeCell ref="M193:M194"/>
    <mergeCell ref="N193:N194"/>
    <mergeCell ref="D195:D196"/>
    <mergeCell ref="E195:E196"/>
    <mergeCell ref="F195:F196"/>
    <mergeCell ref="G195:G196"/>
    <mergeCell ref="H195:H196"/>
    <mergeCell ref="I195:I196"/>
    <mergeCell ref="J195:J196"/>
    <mergeCell ref="F193:F194"/>
    <mergeCell ref="G193:G194"/>
    <mergeCell ref="H193:H194"/>
    <mergeCell ref="I193:I194"/>
    <mergeCell ref="J193:J194"/>
    <mergeCell ref="K193:K194"/>
    <mergeCell ref="G187:G190"/>
    <mergeCell ref="H187:H190"/>
    <mergeCell ref="I187:I190"/>
    <mergeCell ref="J187:J190"/>
    <mergeCell ref="K187:K190"/>
    <mergeCell ref="D199:D200"/>
    <mergeCell ref="E199:E200"/>
    <mergeCell ref="F199:F200"/>
    <mergeCell ref="G199:G200"/>
    <mergeCell ref="H199:H200"/>
    <mergeCell ref="K195:K196"/>
    <mergeCell ref="L195:L196"/>
    <mergeCell ref="M195:M196"/>
    <mergeCell ref="N195:N196"/>
    <mergeCell ref="D197:D198"/>
    <mergeCell ref="E197:E198"/>
    <mergeCell ref="F197:F198"/>
    <mergeCell ref="G197:G198"/>
    <mergeCell ref="H197:H198"/>
    <mergeCell ref="I197:I198"/>
    <mergeCell ref="I199:I200"/>
    <mergeCell ref="J199:J200"/>
    <mergeCell ref="K199:K200"/>
    <mergeCell ref="L199:L200"/>
    <mergeCell ref="M199:M200"/>
    <mergeCell ref="N199:N200"/>
    <mergeCell ref="J197:J198"/>
    <mergeCell ref="K197:K198"/>
    <mergeCell ref="L197:L198"/>
    <mergeCell ref="M197:M198"/>
    <mergeCell ref="N197:N198"/>
    <mergeCell ref="D203:D204"/>
    <mergeCell ref="E203:E204"/>
    <mergeCell ref="F203:F204"/>
    <mergeCell ref="G203:G204"/>
    <mergeCell ref="H203:H204"/>
    <mergeCell ref="D201:D202"/>
    <mergeCell ref="E201:E202"/>
    <mergeCell ref="F201:F202"/>
    <mergeCell ref="G201:G202"/>
    <mergeCell ref="H201:H202"/>
    <mergeCell ref="I203:I204"/>
    <mergeCell ref="J203:J204"/>
    <mergeCell ref="K203:K204"/>
    <mergeCell ref="L203:L204"/>
    <mergeCell ref="M203:M204"/>
    <mergeCell ref="N203:N204"/>
    <mergeCell ref="J201:J202"/>
    <mergeCell ref="K201:K202"/>
    <mergeCell ref="L201:L202"/>
    <mergeCell ref="M201:M202"/>
    <mergeCell ref="N201:N202"/>
    <mergeCell ref="I201:I202"/>
    <mergeCell ref="D207:D208"/>
    <mergeCell ref="E207:E208"/>
    <mergeCell ref="F207:F208"/>
    <mergeCell ref="G207:G208"/>
    <mergeCell ref="H207:H208"/>
    <mergeCell ref="D205:D206"/>
    <mergeCell ref="E205:E206"/>
    <mergeCell ref="F205:F206"/>
    <mergeCell ref="G205:G206"/>
    <mergeCell ref="H205:H206"/>
    <mergeCell ref="I207:I208"/>
    <mergeCell ref="J207:J208"/>
    <mergeCell ref="K207:K208"/>
    <mergeCell ref="L207:L208"/>
    <mergeCell ref="M207:M208"/>
    <mergeCell ref="N207:N208"/>
    <mergeCell ref="J205:J206"/>
    <mergeCell ref="K205:K206"/>
    <mergeCell ref="L205:L206"/>
    <mergeCell ref="M205:M206"/>
    <mergeCell ref="N205:N206"/>
    <mergeCell ref="I205:I206"/>
    <mergeCell ref="A220:R227"/>
    <mergeCell ref="I211:I212"/>
    <mergeCell ref="J211:J212"/>
    <mergeCell ref="K211:K212"/>
    <mergeCell ref="L211:L212"/>
    <mergeCell ref="M211:M212"/>
    <mergeCell ref="N211:N212"/>
    <mergeCell ref="J209:J210"/>
    <mergeCell ref="K209:K210"/>
    <mergeCell ref="L209:L210"/>
    <mergeCell ref="M209:M210"/>
    <mergeCell ref="N209:N210"/>
    <mergeCell ref="D211:D212"/>
    <mergeCell ref="E211:E212"/>
    <mergeCell ref="F211:F212"/>
    <mergeCell ref="G211:G212"/>
    <mergeCell ref="H211:H212"/>
    <mergeCell ref="D209:D210"/>
    <mergeCell ref="E209:E210"/>
    <mergeCell ref="F209:F210"/>
    <mergeCell ref="G209:G210"/>
    <mergeCell ref="H209:H210"/>
    <mergeCell ref="I209:I210"/>
  </mergeCells>
  <phoneticPr fontId="9" type="noConversion"/>
  <pageMargins left="0.75" right="0.75" top="1" bottom="1" header="0.5" footer="0.5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6"/>
  <sheetViews>
    <sheetView tabSelected="1" zoomScale="80" zoomScaleNormal="80" workbookViewId="0">
      <pane xSplit="3" ySplit="31" topLeftCell="D32" activePane="bottomRight" state="frozen"/>
      <selection pane="topRight" activeCell="D1" sqref="D1"/>
      <selection pane="bottomLeft" activeCell="A32" sqref="A32"/>
      <selection pane="bottomRight" activeCell="AC66" sqref="AC66"/>
    </sheetView>
  </sheetViews>
  <sheetFormatPr defaultColWidth="9" defaultRowHeight="13.5"/>
  <cols>
    <col min="1" max="1" width="4.375" style="1" customWidth="1"/>
    <col min="2" max="2" width="10.625" style="1" customWidth="1"/>
    <col min="3" max="3" width="13.5" style="1" customWidth="1"/>
    <col min="4" max="4" width="27.5" style="1" hidden="1" customWidth="1"/>
    <col min="5" max="5" width="4.875" style="1" hidden="1" customWidth="1"/>
    <col min="6" max="6" width="8.375" style="1" hidden="1" customWidth="1"/>
    <col min="7" max="7" width="11.5" style="1" hidden="1" customWidth="1"/>
    <col min="8" max="9" width="6.375" style="1" hidden="1" customWidth="1"/>
    <col min="10" max="11" width="7.375" style="1" customWidth="1"/>
    <col min="12" max="12" width="7.375" style="1" hidden="1" customWidth="1"/>
    <col min="13" max="13" width="6.375" style="1" hidden="1" customWidth="1"/>
    <col min="14" max="14" width="7.375" style="1" customWidth="1"/>
    <col min="15" max="15" width="8.125" style="1" hidden="1" customWidth="1"/>
    <col min="16" max="16" width="7.375" style="1" hidden="1" customWidth="1"/>
    <col min="17" max="17" width="7.375" style="1" customWidth="1"/>
    <col min="18" max="18" width="10.5" style="1" customWidth="1"/>
    <col min="19" max="19" width="9.625" style="93" customWidth="1"/>
    <col min="20" max="20" width="8.875" style="1" customWidth="1"/>
    <col min="21" max="21" width="8.5" style="93" customWidth="1"/>
    <col min="22" max="16384" width="9" style="1"/>
  </cols>
  <sheetData>
    <row r="1" spans="1:27" ht="18.75">
      <c r="A1" s="104" t="s">
        <v>0</v>
      </c>
      <c r="B1" s="104"/>
      <c r="C1" s="104"/>
      <c r="D1" s="104"/>
      <c r="E1" s="104"/>
      <c r="F1" s="104"/>
      <c r="G1" s="104"/>
      <c r="H1" s="105"/>
      <c r="I1" s="105"/>
      <c r="J1" s="106"/>
      <c r="K1" s="106"/>
      <c r="L1" s="107"/>
      <c r="M1" s="105"/>
      <c r="N1" s="105"/>
      <c r="O1" s="104"/>
      <c r="P1" s="104"/>
      <c r="Q1" s="108"/>
      <c r="R1" s="108"/>
    </row>
    <row r="2" spans="1:27" ht="24" customHeight="1">
      <c r="A2" s="196" t="s">
        <v>1</v>
      </c>
      <c r="B2" s="143" t="s">
        <v>2</v>
      </c>
      <c r="C2" s="143" t="s">
        <v>3</v>
      </c>
      <c r="D2" s="150" t="s">
        <v>4</v>
      </c>
      <c r="E2" s="143" t="s">
        <v>5</v>
      </c>
      <c r="F2" s="160" t="s">
        <v>6</v>
      </c>
      <c r="G2" s="150" t="s">
        <v>7</v>
      </c>
      <c r="H2" s="195" t="s">
        <v>8</v>
      </c>
      <c r="I2" s="197"/>
      <c r="J2" s="198" t="s">
        <v>9</v>
      </c>
      <c r="K2" s="198"/>
      <c r="L2" s="199"/>
      <c r="M2" s="195" t="s">
        <v>10</v>
      </c>
      <c r="N2" s="195"/>
      <c r="O2" s="160" t="s">
        <v>11</v>
      </c>
      <c r="P2" s="160"/>
      <c r="Q2" s="195"/>
      <c r="R2" s="191" t="s">
        <v>12</v>
      </c>
      <c r="S2" s="192"/>
      <c r="T2" s="192"/>
      <c r="U2" s="192"/>
      <c r="V2" s="192"/>
      <c r="W2" s="192"/>
    </row>
    <row r="3" spans="1:27" s="91" customFormat="1" ht="30" customHeight="1">
      <c r="A3" s="196"/>
      <c r="B3" s="143"/>
      <c r="C3" s="143"/>
      <c r="D3" s="150"/>
      <c r="E3" s="143"/>
      <c r="F3" s="160"/>
      <c r="G3" s="150"/>
      <c r="H3" s="94" t="s">
        <v>13</v>
      </c>
      <c r="I3" s="94" t="s">
        <v>14</v>
      </c>
      <c r="J3" s="95" t="s">
        <v>15</v>
      </c>
      <c r="K3" s="95" t="s">
        <v>16</v>
      </c>
      <c r="L3" s="95" t="s">
        <v>14</v>
      </c>
      <c r="M3" s="94" t="s">
        <v>17</v>
      </c>
      <c r="N3" s="94" t="s">
        <v>18</v>
      </c>
      <c r="O3" s="96" t="s">
        <v>19</v>
      </c>
      <c r="P3" s="89" t="s">
        <v>20</v>
      </c>
      <c r="Q3" s="97" t="s">
        <v>21</v>
      </c>
      <c r="R3" s="98" t="s">
        <v>147</v>
      </c>
      <c r="S3" s="98" t="s">
        <v>149</v>
      </c>
      <c r="T3" s="98" t="s">
        <v>150</v>
      </c>
      <c r="U3" s="98" t="s">
        <v>148</v>
      </c>
      <c r="V3" s="92" t="s">
        <v>151</v>
      </c>
      <c r="W3" s="92" t="s">
        <v>152</v>
      </c>
      <c r="X3" s="103" t="s">
        <v>153</v>
      </c>
      <c r="Y3" s="92" t="s">
        <v>154</v>
      </c>
      <c r="Z3" s="92" t="s">
        <v>155</v>
      </c>
      <c r="AA3" s="201" t="s">
        <v>157</v>
      </c>
    </row>
    <row r="4" spans="1:27" hidden="1">
      <c r="A4" s="144">
        <v>1</v>
      </c>
      <c r="B4" s="144" t="s">
        <v>156</v>
      </c>
      <c r="C4" s="144" t="s">
        <v>25</v>
      </c>
      <c r="D4" s="123" t="s">
        <v>26</v>
      </c>
      <c r="E4" s="127">
        <v>1</v>
      </c>
      <c r="F4" s="127" t="s">
        <v>27</v>
      </c>
      <c r="G4" s="127" t="s">
        <v>111</v>
      </c>
      <c r="H4" s="131">
        <v>5.44</v>
      </c>
      <c r="I4" s="131">
        <v>3.2</v>
      </c>
      <c r="J4" s="137">
        <v>0.32200000000000001</v>
      </c>
      <c r="K4" s="137">
        <v>0.32</v>
      </c>
      <c r="L4" s="137">
        <f t="shared" ref="L4:L10" si="0">J4-K4</f>
        <v>2.0000000000000018E-3</v>
      </c>
      <c r="M4" s="131">
        <f t="shared" ref="M4:M9" si="1">H4*J4-I4*L4</f>
        <v>1.7452800000000002</v>
      </c>
      <c r="N4" s="131">
        <f t="shared" ref="N4:N10" si="2">E4*M4</f>
        <v>1.7452800000000002</v>
      </c>
      <c r="O4" s="15" t="s">
        <v>29</v>
      </c>
      <c r="P4" s="15"/>
      <c r="Q4" s="10">
        <v>0.05</v>
      </c>
      <c r="R4" s="10"/>
      <c r="S4" s="99"/>
      <c r="T4" s="99"/>
      <c r="U4" s="99"/>
      <c r="V4" s="15"/>
      <c r="W4" s="15"/>
      <c r="X4" s="102"/>
      <c r="Y4" s="15"/>
      <c r="Z4" s="15"/>
      <c r="AA4" s="200"/>
    </row>
    <row r="5" spans="1:27" hidden="1">
      <c r="A5" s="144"/>
      <c r="B5" s="144"/>
      <c r="C5" s="144"/>
      <c r="D5" s="123"/>
      <c r="E5" s="127"/>
      <c r="F5" s="127"/>
      <c r="G5" s="127"/>
      <c r="H5" s="131"/>
      <c r="I5" s="131"/>
      <c r="J5" s="137"/>
      <c r="K5" s="137"/>
      <c r="L5" s="137"/>
      <c r="M5" s="131"/>
      <c r="N5" s="131"/>
      <c r="O5" s="15" t="s">
        <v>30</v>
      </c>
      <c r="P5" s="15"/>
      <c r="Q5" s="10">
        <v>0.1</v>
      </c>
      <c r="R5" s="10"/>
      <c r="S5" s="99"/>
      <c r="T5" s="99"/>
      <c r="U5" s="99"/>
      <c r="V5" s="15"/>
      <c r="W5" s="15"/>
      <c r="X5" s="102"/>
      <c r="Y5" s="15"/>
      <c r="Z5" s="15"/>
      <c r="AA5" s="200"/>
    </row>
    <row r="6" spans="1:27" hidden="1">
      <c r="A6" s="144"/>
      <c r="B6" s="144"/>
      <c r="C6" s="144"/>
      <c r="D6" s="123"/>
      <c r="E6" s="127"/>
      <c r="F6" s="127"/>
      <c r="G6" s="127"/>
      <c r="H6" s="131"/>
      <c r="I6" s="131"/>
      <c r="J6" s="137"/>
      <c r="K6" s="137"/>
      <c r="L6" s="137"/>
      <c r="M6" s="131"/>
      <c r="N6" s="131"/>
      <c r="O6" s="15" t="s">
        <v>31</v>
      </c>
      <c r="P6" s="15" t="s">
        <v>32</v>
      </c>
      <c r="Q6" s="10">
        <v>0.08</v>
      </c>
      <c r="R6" s="10"/>
      <c r="S6" s="99"/>
      <c r="T6" s="99"/>
      <c r="U6" s="99"/>
      <c r="V6" s="15"/>
      <c r="W6" s="15"/>
      <c r="X6" s="102"/>
      <c r="Y6" s="15"/>
      <c r="Z6" s="15"/>
      <c r="AA6" s="200"/>
    </row>
    <row r="7" spans="1:27" hidden="1">
      <c r="A7" s="144"/>
      <c r="B7" s="144"/>
      <c r="C7" s="144"/>
      <c r="D7" s="123"/>
      <c r="E7" s="127"/>
      <c r="F7" s="127"/>
      <c r="G7" s="127"/>
      <c r="H7" s="131"/>
      <c r="I7" s="131"/>
      <c r="J7" s="137"/>
      <c r="K7" s="137"/>
      <c r="L7" s="137"/>
      <c r="M7" s="131"/>
      <c r="N7" s="131"/>
      <c r="O7" s="15" t="s">
        <v>33</v>
      </c>
      <c r="P7" s="15" t="s">
        <v>34</v>
      </c>
      <c r="Q7" s="10">
        <v>0.04</v>
      </c>
      <c r="R7" s="10"/>
      <c r="S7" s="99"/>
      <c r="T7" s="99"/>
      <c r="U7" s="99"/>
      <c r="V7" s="15"/>
      <c r="W7" s="15"/>
      <c r="X7" s="102"/>
      <c r="Y7" s="15"/>
      <c r="Z7" s="15"/>
      <c r="AA7" s="200"/>
    </row>
    <row r="8" spans="1:27" hidden="1">
      <c r="A8" s="144"/>
      <c r="B8" s="144"/>
      <c r="C8" s="144"/>
      <c r="D8" s="83" t="s">
        <v>35</v>
      </c>
      <c r="E8" s="84">
        <v>1</v>
      </c>
      <c r="F8" s="84" t="s">
        <v>36</v>
      </c>
      <c r="G8" s="83" t="s">
        <v>37</v>
      </c>
      <c r="H8" s="10">
        <f>5.5/1.13</f>
        <v>4.8672566371681416</v>
      </c>
      <c r="I8" s="86">
        <v>3.2</v>
      </c>
      <c r="J8" s="87">
        <v>5.5E-2</v>
      </c>
      <c r="K8" s="87">
        <v>5.3999999999999999E-2</v>
      </c>
      <c r="L8" s="87">
        <f t="shared" si="0"/>
        <v>1.0000000000000009E-3</v>
      </c>
      <c r="M8" s="86">
        <f t="shared" si="1"/>
        <v>0.26449911504424783</v>
      </c>
      <c r="N8" s="86">
        <f t="shared" si="2"/>
        <v>0.26449911504424783</v>
      </c>
      <c r="O8" s="15" t="s">
        <v>38</v>
      </c>
      <c r="P8" s="15" t="s">
        <v>34</v>
      </c>
      <c r="Q8" s="10">
        <v>0.04</v>
      </c>
      <c r="R8" s="10"/>
      <c r="S8" s="99"/>
      <c r="T8" s="99"/>
      <c r="U8" s="99"/>
      <c r="V8" s="15"/>
      <c r="W8" s="15"/>
      <c r="X8" s="102"/>
      <c r="Y8" s="15"/>
      <c r="Z8" s="15"/>
      <c r="AA8" s="200"/>
    </row>
    <row r="9" spans="1:27" hidden="1">
      <c r="A9" s="144"/>
      <c r="B9" s="144"/>
      <c r="C9" s="144"/>
      <c r="D9" s="83" t="s">
        <v>39</v>
      </c>
      <c r="E9" s="84">
        <v>2</v>
      </c>
      <c r="F9" s="84" t="s">
        <v>36</v>
      </c>
      <c r="G9" s="83" t="s">
        <v>40</v>
      </c>
      <c r="H9" s="10">
        <f>5.5/1.13</f>
        <v>4.8672566371681416</v>
      </c>
      <c r="I9" s="86">
        <v>3.2</v>
      </c>
      <c r="J9" s="87">
        <v>4.8000000000000001E-2</v>
      </c>
      <c r="K9" s="87">
        <v>4.7E-2</v>
      </c>
      <c r="L9" s="87">
        <f t="shared" si="0"/>
        <v>1.0000000000000009E-3</v>
      </c>
      <c r="M9" s="86">
        <f t="shared" si="1"/>
        <v>0.23042831858407078</v>
      </c>
      <c r="N9" s="86">
        <f t="shared" si="2"/>
        <v>0.46085663716814157</v>
      </c>
      <c r="O9" s="15" t="s">
        <v>41</v>
      </c>
      <c r="P9" s="15" t="s">
        <v>34</v>
      </c>
      <c r="Q9" s="10">
        <v>0.08</v>
      </c>
      <c r="R9" s="10"/>
      <c r="S9" s="99"/>
      <c r="T9" s="99"/>
      <c r="U9" s="99"/>
      <c r="V9" s="15"/>
      <c r="W9" s="15"/>
      <c r="X9" s="102"/>
      <c r="Y9" s="15"/>
      <c r="Z9" s="15"/>
      <c r="AA9" s="200"/>
    </row>
    <row r="10" spans="1:27" hidden="1">
      <c r="A10" s="144"/>
      <c r="B10" s="144"/>
      <c r="C10" s="144"/>
      <c r="D10" s="155" t="s">
        <v>42</v>
      </c>
      <c r="E10" s="127">
        <v>2</v>
      </c>
      <c r="F10" s="127" t="s">
        <v>36</v>
      </c>
      <c r="G10" s="123" t="s">
        <v>43</v>
      </c>
      <c r="H10" s="131"/>
      <c r="I10" s="134"/>
      <c r="J10" s="135">
        <v>0.124</v>
      </c>
      <c r="K10" s="135">
        <v>0.124</v>
      </c>
      <c r="L10" s="135">
        <f t="shared" si="0"/>
        <v>0</v>
      </c>
      <c r="M10" s="134">
        <v>1.1000000000000001</v>
      </c>
      <c r="N10" s="134">
        <f t="shared" si="2"/>
        <v>2.2000000000000002</v>
      </c>
      <c r="O10" s="15" t="s">
        <v>44</v>
      </c>
      <c r="P10" s="15" t="s">
        <v>34</v>
      </c>
      <c r="Q10" s="10"/>
      <c r="R10" s="10"/>
      <c r="S10" s="99"/>
      <c r="T10" s="99"/>
      <c r="U10" s="99"/>
      <c r="V10" s="15"/>
      <c r="W10" s="15"/>
      <c r="X10" s="102"/>
      <c r="Y10" s="15"/>
      <c r="Z10" s="15"/>
      <c r="AA10" s="200"/>
    </row>
    <row r="11" spans="1:27" hidden="1">
      <c r="A11" s="144"/>
      <c r="B11" s="144"/>
      <c r="C11" s="144"/>
      <c r="D11" s="155"/>
      <c r="E11" s="127"/>
      <c r="F11" s="127"/>
      <c r="G11" s="123"/>
      <c r="H11" s="131"/>
      <c r="I11" s="134"/>
      <c r="J11" s="135"/>
      <c r="K11" s="135"/>
      <c r="L11" s="135"/>
      <c r="M11" s="134"/>
      <c r="N11" s="134"/>
      <c r="O11" s="15" t="s">
        <v>45</v>
      </c>
      <c r="P11" s="15"/>
      <c r="Q11" s="10"/>
      <c r="R11" s="10"/>
      <c r="S11" s="99"/>
      <c r="T11" s="99"/>
      <c r="U11" s="99"/>
      <c r="V11" s="15"/>
      <c r="W11" s="15"/>
      <c r="X11" s="102"/>
      <c r="Y11" s="15"/>
      <c r="Z11" s="15"/>
      <c r="AA11" s="200"/>
    </row>
    <row r="12" spans="1:27" hidden="1">
      <c r="A12" s="144"/>
      <c r="B12" s="144"/>
      <c r="C12" s="144"/>
      <c r="D12" s="123" t="s">
        <v>46</v>
      </c>
      <c r="E12" s="127">
        <v>2</v>
      </c>
      <c r="F12" s="127" t="s">
        <v>47</v>
      </c>
      <c r="G12" s="123" t="s">
        <v>48</v>
      </c>
      <c r="H12" s="131">
        <v>5.83</v>
      </c>
      <c r="I12" s="134">
        <v>3.2</v>
      </c>
      <c r="J12" s="135">
        <v>0.75</v>
      </c>
      <c r="K12" s="135">
        <v>0.51600000000000001</v>
      </c>
      <c r="L12" s="135">
        <f t="shared" ref="L12:L17" si="3">J12-K12</f>
        <v>0.23399999999999999</v>
      </c>
      <c r="M12" s="134">
        <v>5.1933999999999996</v>
      </c>
      <c r="N12" s="134">
        <f>E12*M12</f>
        <v>10.386799999999999</v>
      </c>
      <c r="O12" s="15" t="s">
        <v>49</v>
      </c>
      <c r="P12" s="15" t="s">
        <v>50</v>
      </c>
      <c r="Q12" s="10"/>
      <c r="R12" s="10"/>
      <c r="S12" s="99"/>
      <c r="T12" s="99"/>
      <c r="U12" s="99"/>
      <c r="V12" s="15"/>
      <c r="W12" s="15"/>
      <c r="X12" s="102"/>
      <c r="Y12" s="15"/>
      <c r="Z12" s="15"/>
      <c r="AA12" s="200"/>
    </row>
    <row r="13" spans="1:27" hidden="1">
      <c r="A13" s="144"/>
      <c r="B13" s="144"/>
      <c r="C13" s="144"/>
      <c r="D13" s="123"/>
      <c r="E13" s="127"/>
      <c r="F13" s="127"/>
      <c r="G13" s="123"/>
      <c r="H13" s="131"/>
      <c r="I13" s="134"/>
      <c r="J13" s="135"/>
      <c r="K13" s="135"/>
      <c r="L13" s="135"/>
      <c r="M13" s="134"/>
      <c r="N13" s="134"/>
      <c r="O13" s="15" t="s">
        <v>51</v>
      </c>
      <c r="P13" s="15" t="s">
        <v>52</v>
      </c>
      <c r="Q13" s="10"/>
      <c r="R13" s="10"/>
      <c r="S13" s="99"/>
      <c r="T13" s="99"/>
      <c r="U13" s="99"/>
      <c r="V13" s="15"/>
      <c r="W13" s="15"/>
      <c r="X13" s="102"/>
      <c r="Y13" s="15"/>
      <c r="Z13" s="15"/>
      <c r="AA13" s="200"/>
    </row>
    <row r="14" spans="1:27" hidden="1">
      <c r="A14" s="144"/>
      <c r="B14" s="144"/>
      <c r="C14" s="144"/>
      <c r="D14" s="123" t="s">
        <v>53</v>
      </c>
      <c r="E14" s="127">
        <v>1</v>
      </c>
      <c r="F14" s="127" t="s">
        <v>27</v>
      </c>
      <c r="G14" s="127" t="s">
        <v>112</v>
      </c>
      <c r="H14" s="194">
        <v>5.44</v>
      </c>
      <c r="I14" s="194">
        <v>3.2</v>
      </c>
      <c r="J14" s="127">
        <v>1.8009999999999999</v>
      </c>
      <c r="K14" s="127">
        <v>1.79</v>
      </c>
      <c r="L14" s="127">
        <f t="shared" si="3"/>
        <v>1.0999999999999899E-2</v>
      </c>
      <c r="M14" s="194">
        <f>H14*J14-I14*L14</f>
        <v>9.7622400000000003</v>
      </c>
      <c r="N14" s="194">
        <f>E14*M14</f>
        <v>9.7622400000000003</v>
      </c>
      <c r="O14" s="15" t="s">
        <v>55</v>
      </c>
      <c r="P14" s="15"/>
      <c r="Q14" s="10">
        <v>0.05</v>
      </c>
      <c r="R14" s="10"/>
      <c r="S14" s="99"/>
      <c r="T14" s="99"/>
      <c r="U14" s="99"/>
      <c r="V14" s="15"/>
      <c r="W14" s="15"/>
      <c r="X14" s="102"/>
      <c r="Y14" s="15"/>
      <c r="Z14" s="15"/>
      <c r="AA14" s="200"/>
    </row>
    <row r="15" spans="1:27" hidden="1">
      <c r="A15" s="144"/>
      <c r="B15" s="144"/>
      <c r="C15" s="144"/>
      <c r="D15" s="123"/>
      <c r="E15" s="127"/>
      <c r="F15" s="127"/>
      <c r="G15" s="127"/>
      <c r="H15" s="194"/>
      <c r="I15" s="194"/>
      <c r="J15" s="127"/>
      <c r="K15" s="127"/>
      <c r="L15" s="127"/>
      <c r="M15" s="194"/>
      <c r="N15" s="194"/>
      <c r="O15" s="15" t="s">
        <v>56</v>
      </c>
      <c r="P15" s="15"/>
      <c r="Q15" s="10">
        <v>0.2</v>
      </c>
      <c r="R15" s="10"/>
      <c r="S15" s="99"/>
      <c r="T15" s="99"/>
      <c r="U15" s="99"/>
      <c r="V15" s="15"/>
      <c r="W15" s="15"/>
      <c r="X15" s="102"/>
      <c r="Y15" s="15"/>
      <c r="Z15" s="15"/>
      <c r="AA15" s="200"/>
    </row>
    <row r="16" spans="1:27" hidden="1">
      <c r="A16" s="144"/>
      <c r="B16" s="144"/>
      <c r="C16" s="144"/>
      <c r="D16" s="123"/>
      <c r="E16" s="127"/>
      <c r="F16" s="127"/>
      <c r="G16" s="127"/>
      <c r="H16" s="194"/>
      <c r="I16" s="194"/>
      <c r="J16" s="127"/>
      <c r="K16" s="127"/>
      <c r="L16" s="127"/>
      <c r="M16" s="194"/>
      <c r="N16" s="194"/>
      <c r="O16" s="83" t="s">
        <v>113</v>
      </c>
      <c r="P16" s="84" t="s">
        <v>34</v>
      </c>
      <c r="Q16" s="86">
        <v>0.05</v>
      </c>
      <c r="R16" s="10"/>
      <c r="S16" s="99"/>
      <c r="T16" s="99"/>
      <c r="U16" s="99"/>
      <c r="V16" s="15"/>
      <c r="W16" s="15"/>
      <c r="X16" s="102"/>
      <c r="Y16" s="15"/>
      <c r="Z16" s="15"/>
      <c r="AA16" s="200"/>
    </row>
    <row r="17" spans="1:28" hidden="1">
      <c r="A17" s="144"/>
      <c r="B17" s="144"/>
      <c r="C17" s="144"/>
      <c r="D17" s="123" t="s">
        <v>57</v>
      </c>
      <c r="E17" s="127">
        <v>2</v>
      </c>
      <c r="F17" s="127" t="s">
        <v>27</v>
      </c>
      <c r="G17" s="123" t="s">
        <v>58</v>
      </c>
      <c r="H17" s="131">
        <v>5.44</v>
      </c>
      <c r="I17" s="134">
        <v>3.2</v>
      </c>
      <c r="J17" s="135">
        <v>0.42499999999999999</v>
      </c>
      <c r="K17" s="135">
        <v>0.41299999999999998</v>
      </c>
      <c r="L17" s="135">
        <f t="shared" si="3"/>
        <v>1.2000000000000011E-2</v>
      </c>
      <c r="M17" s="134">
        <f>H17*J17-I17*L17</f>
        <v>2.2736000000000001</v>
      </c>
      <c r="N17" s="134">
        <f>E17*M17</f>
        <v>4.5472000000000001</v>
      </c>
      <c r="O17" s="15" t="s">
        <v>59</v>
      </c>
      <c r="P17" s="15"/>
      <c r="Q17" s="10">
        <v>0.1</v>
      </c>
      <c r="R17" s="10"/>
      <c r="S17" s="99"/>
      <c r="T17" s="99"/>
      <c r="U17" s="99"/>
      <c r="V17" s="15"/>
      <c r="W17" s="15"/>
      <c r="X17" s="102"/>
      <c r="Y17" s="15"/>
      <c r="Z17" s="15"/>
      <c r="AA17" s="200"/>
    </row>
    <row r="18" spans="1:28" hidden="1">
      <c r="A18" s="144"/>
      <c r="B18" s="144"/>
      <c r="C18" s="144"/>
      <c r="D18" s="123"/>
      <c r="E18" s="127"/>
      <c r="F18" s="127"/>
      <c r="G18" s="123"/>
      <c r="H18" s="131"/>
      <c r="I18" s="134"/>
      <c r="J18" s="135"/>
      <c r="K18" s="135"/>
      <c r="L18" s="135"/>
      <c r="M18" s="134"/>
      <c r="N18" s="134"/>
      <c r="O18" s="15" t="s">
        <v>60</v>
      </c>
      <c r="P18" s="15"/>
      <c r="Q18" s="10">
        <v>0.16</v>
      </c>
      <c r="R18" s="10"/>
      <c r="S18" s="99"/>
      <c r="T18" s="99"/>
      <c r="U18" s="99"/>
      <c r="V18" s="15"/>
      <c r="W18" s="15"/>
      <c r="X18" s="102"/>
      <c r="Y18" s="15"/>
      <c r="Z18" s="15"/>
      <c r="AA18" s="200"/>
    </row>
    <row r="19" spans="1:28" hidden="1">
      <c r="A19" s="144"/>
      <c r="B19" s="144"/>
      <c r="C19" s="144"/>
      <c r="D19" s="123" t="s">
        <v>61</v>
      </c>
      <c r="E19" s="127">
        <v>1</v>
      </c>
      <c r="F19" s="127" t="s">
        <v>62</v>
      </c>
      <c r="G19" s="123" t="s">
        <v>63</v>
      </c>
      <c r="H19" s="131">
        <v>5.18</v>
      </c>
      <c r="I19" s="134">
        <v>3.2</v>
      </c>
      <c r="J19" s="135">
        <v>0.75900000000000001</v>
      </c>
      <c r="K19" s="135">
        <v>0.42399999999999999</v>
      </c>
      <c r="L19" s="135">
        <f t="shared" ref="L19:L23" si="4">J19-K19</f>
        <v>0.33500000000000002</v>
      </c>
      <c r="M19" s="134">
        <f t="shared" ref="M19:M21" si="5">H19*J19-I19*L19</f>
        <v>2.8596199999999996</v>
      </c>
      <c r="N19" s="134">
        <f t="shared" ref="N19:N23" si="6">E19*M19</f>
        <v>2.8596199999999996</v>
      </c>
      <c r="O19" s="15" t="s">
        <v>64</v>
      </c>
      <c r="P19" s="15" t="s">
        <v>65</v>
      </c>
      <c r="Q19" s="10">
        <v>0.12</v>
      </c>
      <c r="R19" s="10"/>
      <c r="S19" s="99"/>
      <c r="T19" s="99"/>
      <c r="U19" s="99"/>
      <c r="V19" s="15"/>
      <c r="W19" s="15"/>
      <c r="X19" s="102"/>
      <c r="Y19" s="15"/>
      <c r="Z19" s="15"/>
      <c r="AA19" s="200"/>
    </row>
    <row r="20" spans="1:28" hidden="1">
      <c r="A20" s="144"/>
      <c r="B20" s="144"/>
      <c r="C20" s="144"/>
      <c r="D20" s="123"/>
      <c r="E20" s="127"/>
      <c r="F20" s="127"/>
      <c r="G20" s="123"/>
      <c r="H20" s="131"/>
      <c r="I20" s="134"/>
      <c r="J20" s="135"/>
      <c r="K20" s="135"/>
      <c r="L20" s="135"/>
      <c r="M20" s="134"/>
      <c r="N20" s="134"/>
      <c r="O20" s="15" t="s">
        <v>66</v>
      </c>
      <c r="P20" s="15" t="s">
        <v>52</v>
      </c>
      <c r="Q20" s="10">
        <v>0.16</v>
      </c>
      <c r="R20" s="10"/>
      <c r="S20" s="99"/>
      <c r="T20" s="99"/>
      <c r="U20" s="99"/>
      <c r="V20" s="15"/>
      <c r="W20" s="15"/>
      <c r="X20" s="102"/>
      <c r="Y20" s="15"/>
      <c r="Z20" s="15"/>
      <c r="AA20" s="200"/>
    </row>
    <row r="21" spans="1:28" hidden="1">
      <c r="A21" s="144"/>
      <c r="B21" s="144"/>
      <c r="C21" s="144"/>
      <c r="D21" s="123" t="s">
        <v>67</v>
      </c>
      <c r="E21" s="127">
        <v>3</v>
      </c>
      <c r="F21" s="127" t="s">
        <v>36</v>
      </c>
      <c r="G21" s="123" t="s">
        <v>68</v>
      </c>
      <c r="H21" s="131">
        <v>4.8673000000000002</v>
      </c>
      <c r="I21" s="134">
        <v>3.2</v>
      </c>
      <c r="J21" s="135">
        <v>6.9000000000000006E-2</v>
      </c>
      <c r="K21" s="135">
        <v>6.6000000000000003E-2</v>
      </c>
      <c r="L21" s="135">
        <f t="shared" si="4"/>
        <v>3.0000000000000027E-3</v>
      </c>
      <c r="M21" s="134">
        <f t="shared" si="5"/>
        <v>0.32624370000000003</v>
      </c>
      <c r="N21" s="134">
        <f t="shared" si="6"/>
        <v>0.97873110000000008</v>
      </c>
      <c r="O21" s="15" t="s">
        <v>69</v>
      </c>
      <c r="P21" s="15" t="s">
        <v>34</v>
      </c>
      <c r="Q21" s="10">
        <v>0.12</v>
      </c>
      <c r="R21" s="10"/>
      <c r="S21" s="99"/>
      <c r="T21" s="99"/>
      <c r="U21" s="99"/>
      <c r="V21" s="15"/>
      <c r="W21" s="15"/>
      <c r="X21" s="102"/>
      <c r="Y21" s="15"/>
      <c r="Z21" s="15"/>
      <c r="AA21" s="200"/>
    </row>
    <row r="22" spans="1:28" hidden="1">
      <c r="A22" s="144"/>
      <c r="B22" s="144"/>
      <c r="C22" s="144"/>
      <c r="D22" s="123"/>
      <c r="E22" s="127"/>
      <c r="F22" s="127"/>
      <c r="G22" s="123"/>
      <c r="H22" s="131"/>
      <c r="I22" s="134"/>
      <c r="J22" s="135"/>
      <c r="K22" s="135"/>
      <c r="L22" s="135"/>
      <c r="M22" s="134"/>
      <c r="N22" s="134"/>
      <c r="O22" s="15" t="s">
        <v>70</v>
      </c>
      <c r="P22" s="15" t="s">
        <v>71</v>
      </c>
      <c r="Q22" s="10">
        <v>0.15</v>
      </c>
      <c r="R22" s="10"/>
      <c r="S22" s="99"/>
      <c r="T22" s="99"/>
      <c r="U22" s="99"/>
      <c r="V22" s="15"/>
      <c r="W22" s="15"/>
      <c r="X22" s="102"/>
      <c r="Y22" s="15"/>
      <c r="Z22" s="15"/>
      <c r="AA22" s="200"/>
    </row>
    <row r="23" spans="1:28" hidden="1">
      <c r="A23" s="144"/>
      <c r="B23" s="144"/>
      <c r="C23" s="144"/>
      <c r="D23" s="123" t="s">
        <v>72</v>
      </c>
      <c r="E23" s="127">
        <v>1</v>
      </c>
      <c r="F23" s="127" t="s">
        <v>36</v>
      </c>
      <c r="G23" s="123" t="s">
        <v>73</v>
      </c>
      <c r="H23" s="131"/>
      <c r="I23" s="134"/>
      <c r="J23" s="135">
        <v>0.1</v>
      </c>
      <c r="K23" s="135">
        <v>9.0999999999999998E-2</v>
      </c>
      <c r="L23" s="135">
        <f t="shared" si="4"/>
        <v>9.000000000000008E-3</v>
      </c>
      <c r="M23" s="134">
        <v>0.8</v>
      </c>
      <c r="N23" s="134">
        <f t="shared" si="6"/>
        <v>0.8</v>
      </c>
      <c r="O23" s="15" t="s">
        <v>38</v>
      </c>
      <c r="P23" s="15"/>
      <c r="Q23" s="10"/>
      <c r="R23" s="10"/>
      <c r="S23" s="99"/>
      <c r="T23" s="99"/>
      <c r="U23" s="99"/>
      <c r="V23" s="15"/>
      <c r="W23" s="15"/>
      <c r="X23" s="102"/>
      <c r="Y23" s="15"/>
      <c r="Z23" s="15"/>
      <c r="AA23" s="200"/>
    </row>
    <row r="24" spans="1:28" hidden="1">
      <c r="A24" s="144"/>
      <c r="B24" s="144"/>
      <c r="C24" s="144"/>
      <c r="D24" s="123"/>
      <c r="E24" s="127"/>
      <c r="F24" s="127"/>
      <c r="G24" s="123"/>
      <c r="H24" s="131"/>
      <c r="I24" s="134"/>
      <c r="J24" s="135"/>
      <c r="K24" s="135"/>
      <c r="L24" s="135"/>
      <c r="M24" s="134"/>
      <c r="N24" s="134"/>
      <c r="O24" s="15" t="s">
        <v>74</v>
      </c>
      <c r="P24" s="15"/>
      <c r="Q24" s="10"/>
      <c r="R24" s="10"/>
      <c r="S24" s="99"/>
      <c r="T24" s="99"/>
      <c r="U24" s="99"/>
      <c r="V24" s="15"/>
      <c r="W24" s="15"/>
      <c r="X24" s="102"/>
      <c r="Y24" s="15"/>
      <c r="Z24" s="15"/>
      <c r="AA24" s="200"/>
    </row>
    <row r="25" spans="1:28" hidden="1">
      <c r="A25" s="144"/>
      <c r="B25" s="144"/>
      <c r="C25" s="144"/>
      <c r="D25" s="123" t="s">
        <v>95</v>
      </c>
      <c r="E25" s="127">
        <v>1</v>
      </c>
      <c r="F25" s="127" t="s">
        <v>36</v>
      </c>
      <c r="G25" s="123" t="s">
        <v>96</v>
      </c>
      <c r="H25" s="131">
        <v>4.8673000000000002</v>
      </c>
      <c r="I25" s="134">
        <v>3.2</v>
      </c>
      <c r="J25" s="137">
        <v>0.14399999999999999</v>
      </c>
      <c r="K25" s="137">
        <v>0.14099999999999999</v>
      </c>
      <c r="L25" s="135">
        <f t="shared" ref="L25:L30" si="7">J25-K25</f>
        <v>3.0000000000000027E-3</v>
      </c>
      <c r="M25" s="134">
        <f t="shared" ref="M25:M29" si="8">H25*J25-I25*L25</f>
        <v>0.69129119999999988</v>
      </c>
      <c r="N25" s="134">
        <f t="shared" ref="N25:N30" si="9">E25*M25</f>
        <v>0.69129119999999988</v>
      </c>
      <c r="O25" s="15" t="s">
        <v>38</v>
      </c>
      <c r="P25" s="15"/>
      <c r="Q25" s="10">
        <v>0.03</v>
      </c>
      <c r="R25" s="10"/>
      <c r="S25" s="99"/>
      <c r="T25" s="99"/>
      <c r="U25" s="99"/>
      <c r="V25" s="15"/>
      <c r="W25" s="15"/>
      <c r="X25" s="102"/>
      <c r="Y25" s="15"/>
      <c r="Z25" s="15"/>
      <c r="AA25" s="200"/>
    </row>
    <row r="26" spans="1:28" hidden="1">
      <c r="A26" s="144"/>
      <c r="B26" s="144"/>
      <c r="C26" s="144"/>
      <c r="D26" s="123"/>
      <c r="E26" s="127"/>
      <c r="F26" s="127"/>
      <c r="G26" s="123"/>
      <c r="H26" s="131"/>
      <c r="I26" s="134"/>
      <c r="J26" s="137"/>
      <c r="K26" s="137"/>
      <c r="L26" s="135"/>
      <c r="M26" s="134"/>
      <c r="N26" s="134"/>
      <c r="O26" s="15" t="s">
        <v>56</v>
      </c>
      <c r="P26" s="15"/>
      <c r="Q26" s="10">
        <v>0.12</v>
      </c>
      <c r="R26" s="10"/>
      <c r="S26" s="99"/>
      <c r="T26" s="99"/>
      <c r="U26" s="99"/>
      <c r="V26" s="15"/>
      <c r="W26" s="15"/>
      <c r="X26" s="102"/>
      <c r="Y26" s="15"/>
      <c r="Z26" s="15"/>
      <c r="AA26" s="200"/>
    </row>
    <row r="27" spans="1:28" hidden="1">
      <c r="A27" s="144"/>
      <c r="B27" s="144"/>
      <c r="C27" s="144"/>
      <c r="D27" s="83" t="s">
        <v>81</v>
      </c>
      <c r="E27" s="84">
        <v>1</v>
      </c>
      <c r="F27" s="84" t="s">
        <v>36</v>
      </c>
      <c r="G27" s="83" t="s">
        <v>82</v>
      </c>
      <c r="H27" s="85">
        <v>4.8673000000000002</v>
      </c>
      <c r="I27" s="86">
        <v>3.2</v>
      </c>
      <c r="J27" s="87">
        <v>0.23300000000000001</v>
      </c>
      <c r="K27" s="87">
        <v>0.22800000000000001</v>
      </c>
      <c r="L27" s="87">
        <f t="shared" si="7"/>
        <v>5.0000000000000044E-3</v>
      </c>
      <c r="M27" s="86">
        <f t="shared" si="8"/>
        <v>1.1180809</v>
      </c>
      <c r="N27" s="86">
        <f t="shared" si="9"/>
        <v>1.1180809</v>
      </c>
      <c r="O27" s="15" t="s">
        <v>38</v>
      </c>
      <c r="P27" s="15"/>
      <c r="Q27" s="10">
        <v>0.03</v>
      </c>
      <c r="R27" s="10"/>
      <c r="S27" s="99"/>
      <c r="T27" s="99"/>
      <c r="U27" s="99"/>
      <c r="V27" s="15"/>
      <c r="W27" s="15"/>
      <c r="X27" s="102"/>
      <c r="Y27" s="15"/>
      <c r="Z27" s="15"/>
      <c r="AA27" s="200"/>
    </row>
    <row r="28" spans="1:28" hidden="1">
      <c r="A28" s="144"/>
      <c r="B28" s="144"/>
      <c r="C28" s="144"/>
      <c r="D28" s="83" t="s">
        <v>83</v>
      </c>
      <c r="E28" s="84">
        <v>3</v>
      </c>
      <c r="F28" s="84" t="s">
        <v>36</v>
      </c>
      <c r="G28" s="83" t="s">
        <v>84</v>
      </c>
      <c r="H28" s="10">
        <f>5.5/1.13</f>
        <v>4.8672566371681416</v>
      </c>
      <c r="I28" s="86">
        <v>3.2</v>
      </c>
      <c r="J28" s="87">
        <v>5.8999999999999997E-2</v>
      </c>
      <c r="K28" s="87">
        <v>5.7500000000000002E-2</v>
      </c>
      <c r="L28" s="87">
        <f t="shared" si="7"/>
        <v>1.4999999999999944E-3</v>
      </c>
      <c r="M28" s="86">
        <f t="shared" si="8"/>
        <v>0.2823681415929204</v>
      </c>
      <c r="N28" s="86">
        <f t="shared" si="9"/>
        <v>0.84710442477876113</v>
      </c>
      <c r="O28" s="15" t="s">
        <v>38</v>
      </c>
      <c r="P28" s="15" t="s">
        <v>85</v>
      </c>
      <c r="Q28" s="10">
        <v>0.03</v>
      </c>
      <c r="R28" s="10"/>
      <c r="S28" s="99"/>
      <c r="T28" s="99"/>
      <c r="U28" s="99"/>
      <c r="V28" s="15"/>
      <c r="W28" s="15"/>
      <c r="X28" s="102"/>
      <c r="Y28" s="15"/>
      <c r="Z28" s="15"/>
      <c r="AA28" s="200"/>
    </row>
    <row r="29" spans="1:28" hidden="1">
      <c r="A29" s="144"/>
      <c r="B29" s="144"/>
      <c r="C29" s="144"/>
      <c r="D29" s="83" t="s">
        <v>86</v>
      </c>
      <c r="E29" s="84">
        <v>2</v>
      </c>
      <c r="F29" s="84" t="s">
        <v>36</v>
      </c>
      <c r="G29" s="83" t="s">
        <v>87</v>
      </c>
      <c r="H29" s="10">
        <v>4.8672566371681398</v>
      </c>
      <c r="I29" s="86">
        <v>3.2</v>
      </c>
      <c r="J29" s="87">
        <v>7.3999999999999996E-2</v>
      </c>
      <c r="K29" s="87">
        <v>7.0000000000000007E-2</v>
      </c>
      <c r="L29" s="87">
        <f t="shared" si="7"/>
        <v>3.9999999999999897E-3</v>
      </c>
      <c r="M29" s="86">
        <f t="shared" si="8"/>
        <v>0.34737699115044235</v>
      </c>
      <c r="N29" s="86">
        <f t="shared" si="9"/>
        <v>0.6947539823008847</v>
      </c>
      <c r="O29" s="15" t="s">
        <v>44</v>
      </c>
      <c r="P29" s="15" t="s">
        <v>34</v>
      </c>
      <c r="Q29" s="10">
        <v>0.06</v>
      </c>
      <c r="R29" s="10"/>
      <c r="S29" s="99"/>
      <c r="T29" s="99"/>
      <c r="U29" s="99"/>
      <c r="V29" s="15"/>
      <c r="W29" s="15"/>
      <c r="X29" s="102"/>
      <c r="Y29" s="15"/>
      <c r="Z29" s="15"/>
      <c r="AA29" s="200"/>
    </row>
    <row r="30" spans="1:28" hidden="1">
      <c r="A30" s="144"/>
      <c r="B30" s="144"/>
      <c r="C30" s="144"/>
      <c r="D30" s="83" t="s">
        <v>90</v>
      </c>
      <c r="E30" s="84">
        <v>1</v>
      </c>
      <c r="F30" s="84"/>
      <c r="G30" s="83"/>
      <c r="H30" s="10">
        <v>0.32</v>
      </c>
      <c r="I30" s="86"/>
      <c r="J30" s="87"/>
      <c r="K30" s="20"/>
      <c r="L30" s="87">
        <f t="shared" si="7"/>
        <v>0</v>
      </c>
      <c r="M30" s="86">
        <v>0.32</v>
      </c>
      <c r="N30" s="86">
        <f t="shared" si="9"/>
        <v>0.32</v>
      </c>
      <c r="O30" s="15" t="s">
        <v>89</v>
      </c>
      <c r="P30" s="15">
        <v>170</v>
      </c>
      <c r="Q30" s="10">
        <f>0.05*P30</f>
        <v>8.5</v>
      </c>
      <c r="R30" s="10"/>
      <c r="S30" s="99"/>
      <c r="T30" s="99"/>
      <c r="U30" s="99"/>
      <c r="V30" s="15"/>
      <c r="W30" s="15"/>
      <c r="X30" s="102"/>
      <c r="Y30" s="15"/>
      <c r="Z30" s="15"/>
      <c r="AA30" s="200"/>
    </row>
    <row r="31" spans="1:28" hidden="1">
      <c r="A31" s="144"/>
      <c r="B31" s="144"/>
      <c r="C31" s="144"/>
      <c r="D31" s="83"/>
      <c r="E31" s="84"/>
      <c r="F31" s="84"/>
      <c r="G31" s="83"/>
      <c r="H31" s="10"/>
      <c r="I31" s="86"/>
      <c r="J31" s="87"/>
      <c r="K31" s="20"/>
      <c r="L31" s="87"/>
      <c r="M31" s="86"/>
      <c r="N31" s="86"/>
      <c r="O31" s="21" t="s">
        <v>146</v>
      </c>
      <c r="P31" s="15">
        <v>0.39600000000000002</v>
      </c>
      <c r="Q31" s="10">
        <v>3</v>
      </c>
      <c r="R31" s="10"/>
      <c r="S31" s="99"/>
      <c r="T31" s="99"/>
      <c r="U31" s="99"/>
      <c r="V31" s="15"/>
      <c r="W31" s="15"/>
      <c r="X31" s="102"/>
      <c r="Y31" s="15"/>
      <c r="Z31" s="15"/>
      <c r="AA31" s="200"/>
    </row>
    <row r="32" spans="1:28" ht="35.25" customHeight="1">
      <c r="A32" s="144"/>
      <c r="B32" s="144"/>
      <c r="C32" s="144"/>
      <c r="D32" s="15" t="s">
        <v>92</v>
      </c>
      <c r="E32" s="15"/>
      <c r="F32" s="15"/>
      <c r="G32" s="83"/>
      <c r="H32" s="10"/>
      <c r="I32" s="86"/>
      <c r="J32" s="88">
        <f>SUMPRODUCT(J4:J31,E4:E31)</f>
        <v>6.6399999999999988</v>
      </c>
      <c r="K32" s="88">
        <f>SUMPRODUCT(K4:K31,E4:E31)</f>
        <v>5.7585000000000006</v>
      </c>
      <c r="L32" s="87"/>
      <c r="M32" s="86"/>
      <c r="N32" s="86">
        <f>SUM(N4:N31)</f>
        <v>37.676457359292037</v>
      </c>
      <c r="O32" s="15"/>
      <c r="P32" s="15"/>
      <c r="Q32" s="86">
        <f>SUM(Q4:Q31)</f>
        <v>13.27</v>
      </c>
      <c r="R32" s="10">
        <f>(N32+Q32)*1.12</f>
        <v>57.06003224240709</v>
      </c>
      <c r="S32" s="99">
        <f>R32/K32</f>
        <v>9.9088360236879538</v>
      </c>
      <c r="T32" s="99">
        <f>商谈后结果!R32</f>
        <v>65.494054576991147</v>
      </c>
      <c r="U32" s="99">
        <f>T32/K32</f>
        <v>11.373457424154058</v>
      </c>
      <c r="V32" s="100">
        <f>T32-R32</f>
        <v>8.434022334584057</v>
      </c>
      <c r="W32" s="101">
        <f>V32/R32</f>
        <v>0.14780963142036013</v>
      </c>
      <c r="X32" s="102">
        <v>59.6</v>
      </c>
      <c r="Y32" s="99">
        <f>(R32+T32)/2</f>
        <v>61.277043409699118</v>
      </c>
      <c r="Z32" s="100">
        <f>AVERAGE(X32:Y32)</f>
        <v>60.438521704849563</v>
      </c>
      <c r="AA32" s="202">
        <v>68.900000000000006</v>
      </c>
      <c r="AB32" s="1" t="s">
        <v>164</v>
      </c>
    </row>
    <row r="33" spans="1:27" hidden="1">
      <c r="A33" s="144">
        <v>2</v>
      </c>
      <c r="B33" s="144" t="s">
        <v>158</v>
      </c>
      <c r="C33" s="144" t="s">
        <v>94</v>
      </c>
      <c r="D33" s="123" t="s">
        <v>26</v>
      </c>
      <c r="E33" s="127">
        <v>1</v>
      </c>
      <c r="F33" s="127" t="s">
        <v>27</v>
      </c>
      <c r="G33" s="127" t="s">
        <v>111</v>
      </c>
      <c r="H33" s="131">
        <v>5.44</v>
      </c>
      <c r="I33" s="131">
        <v>3.2</v>
      </c>
      <c r="J33" s="137">
        <v>0.32200000000000001</v>
      </c>
      <c r="K33" s="137">
        <v>0.32</v>
      </c>
      <c r="L33" s="137">
        <f t="shared" ref="L33:L38" si="10">J33-K33</f>
        <v>2.0000000000000018E-3</v>
      </c>
      <c r="M33" s="131">
        <f t="shared" ref="M33:M38" si="11">H33*J33-I33*L33</f>
        <v>1.7452800000000002</v>
      </c>
      <c r="N33" s="131">
        <f t="shared" ref="N33:N39" si="12">E33*M33</f>
        <v>1.7452800000000002</v>
      </c>
      <c r="O33" s="15" t="s">
        <v>29</v>
      </c>
      <c r="P33" s="15"/>
      <c r="Q33" s="10">
        <v>0.05</v>
      </c>
      <c r="R33" s="10"/>
      <c r="S33" s="99"/>
      <c r="T33" s="15"/>
      <c r="U33" s="99"/>
      <c r="V33" s="15"/>
      <c r="W33" s="15"/>
      <c r="X33" s="102">
        <v>0</v>
      </c>
      <c r="Y33" s="99"/>
      <c r="Z33" s="15"/>
      <c r="AA33" s="202"/>
    </row>
    <row r="34" spans="1:27" hidden="1">
      <c r="A34" s="144"/>
      <c r="B34" s="144"/>
      <c r="C34" s="144"/>
      <c r="D34" s="123"/>
      <c r="E34" s="127"/>
      <c r="F34" s="127"/>
      <c r="G34" s="127"/>
      <c r="H34" s="131"/>
      <c r="I34" s="131"/>
      <c r="J34" s="137"/>
      <c r="K34" s="137"/>
      <c r="L34" s="137"/>
      <c r="M34" s="131"/>
      <c r="N34" s="131"/>
      <c r="O34" s="15" t="s">
        <v>30</v>
      </c>
      <c r="P34" s="15"/>
      <c r="Q34" s="10">
        <v>0.1</v>
      </c>
      <c r="R34" s="10"/>
      <c r="S34" s="99"/>
      <c r="T34" s="15"/>
      <c r="U34" s="99"/>
      <c r="V34" s="15"/>
      <c r="W34" s="15"/>
      <c r="X34" s="102">
        <v>0</v>
      </c>
      <c r="Y34" s="99"/>
      <c r="Z34" s="15"/>
      <c r="AA34" s="202"/>
    </row>
    <row r="35" spans="1:27" hidden="1">
      <c r="A35" s="144"/>
      <c r="B35" s="144"/>
      <c r="C35" s="144"/>
      <c r="D35" s="123"/>
      <c r="E35" s="127"/>
      <c r="F35" s="127"/>
      <c r="G35" s="127"/>
      <c r="H35" s="131"/>
      <c r="I35" s="131"/>
      <c r="J35" s="137"/>
      <c r="K35" s="137"/>
      <c r="L35" s="137"/>
      <c r="M35" s="131"/>
      <c r="N35" s="131"/>
      <c r="O35" s="15" t="s">
        <v>31</v>
      </c>
      <c r="P35" s="15" t="s">
        <v>32</v>
      </c>
      <c r="Q35" s="10">
        <v>0.08</v>
      </c>
      <c r="R35" s="10"/>
      <c r="S35" s="99"/>
      <c r="T35" s="15"/>
      <c r="U35" s="99"/>
      <c r="V35" s="15"/>
      <c r="W35" s="15"/>
      <c r="X35" s="102">
        <v>0</v>
      </c>
      <c r="Y35" s="99"/>
      <c r="Z35" s="15"/>
      <c r="AA35" s="202"/>
    </row>
    <row r="36" spans="1:27" hidden="1">
      <c r="A36" s="144"/>
      <c r="B36" s="144"/>
      <c r="C36" s="144"/>
      <c r="D36" s="123"/>
      <c r="E36" s="127"/>
      <c r="F36" s="127"/>
      <c r="G36" s="127"/>
      <c r="H36" s="131"/>
      <c r="I36" s="131"/>
      <c r="J36" s="137"/>
      <c r="K36" s="137"/>
      <c r="L36" s="137"/>
      <c r="M36" s="131"/>
      <c r="N36" s="131"/>
      <c r="O36" s="15" t="s">
        <v>33</v>
      </c>
      <c r="P36" s="15" t="s">
        <v>34</v>
      </c>
      <c r="Q36" s="10">
        <v>0.04</v>
      </c>
      <c r="R36" s="10"/>
      <c r="S36" s="99"/>
      <c r="T36" s="15"/>
      <c r="U36" s="99"/>
      <c r="V36" s="15"/>
      <c r="W36" s="15"/>
      <c r="X36" s="102">
        <v>0</v>
      </c>
      <c r="Y36" s="99"/>
      <c r="Z36" s="15"/>
      <c r="AA36" s="202"/>
    </row>
    <row r="37" spans="1:27" hidden="1">
      <c r="A37" s="144"/>
      <c r="B37" s="144"/>
      <c r="C37" s="144"/>
      <c r="D37" s="83" t="s">
        <v>35</v>
      </c>
      <c r="E37" s="84">
        <v>1</v>
      </c>
      <c r="F37" s="84" t="s">
        <v>36</v>
      </c>
      <c r="G37" s="15" t="s">
        <v>37</v>
      </c>
      <c r="H37" s="10">
        <f>5.5/1.13</f>
        <v>4.8672566371681416</v>
      </c>
      <c r="I37" s="86">
        <v>3.2</v>
      </c>
      <c r="J37" s="87">
        <v>5.5E-2</v>
      </c>
      <c r="K37" s="20">
        <v>5.3999999999999999E-2</v>
      </c>
      <c r="L37" s="87">
        <f t="shared" si="10"/>
        <v>1.0000000000000009E-3</v>
      </c>
      <c r="M37" s="86">
        <f t="shared" si="11"/>
        <v>0.26449911504424783</v>
      </c>
      <c r="N37" s="86">
        <f t="shared" si="12"/>
        <v>0.26449911504424783</v>
      </c>
      <c r="O37" s="15" t="s">
        <v>38</v>
      </c>
      <c r="P37" s="15" t="s">
        <v>34</v>
      </c>
      <c r="Q37" s="10">
        <v>0.04</v>
      </c>
      <c r="R37" s="10"/>
      <c r="S37" s="99"/>
      <c r="T37" s="15"/>
      <c r="U37" s="99"/>
      <c r="V37" s="15"/>
      <c r="W37" s="15"/>
      <c r="X37" s="102">
        <v>0</v>
      </c>
      <c r="Y37" s="99"/>
      <c r="Z37" s="15"/>
      <c r="AA37" s="202"/>
    </row>
    <row r="38" spans="1:27" hidden="1">
      <c r="A38" s="144"/>
      <c r="B38" s="144"/>
      <c r="C38" s="144"/>
      <c r="D38" s="83" t="s">
        <v>39</v>
      </c>
      <c r="E38" s="84">
        <v>2</v>
      </c>
      <c r="F38" s="84" t="s">
        <v>36</v>
      </c>
      <c r="G38" s="15" t="s">
        <v>40</v>
      </c>
      <c r="H38" s="10">
        <f>5.5/1.13</f>
        <v>4.8672566371681416</v>
      </c>
      <c r="I38" s="86">
        <v>3.2</v>
      </c>
      <c r="J38" s="87">
        <v>4.8000000000000001E-2</v>
      </c>
      <c r="K38" s="20">
        <v>4.7E-2</v>
      </c>
      <c r="L38" s="87">
        <f t="shared" si="10"/>
        <v>1.0000000000000009E-3</v>
      </c>
      <c r="M38" s="86">
        <f t="shared" si="11"/>
        <v>0.23042831858407078</v>
      </c>
      <c r="N38" s="86">
        <f t="shared" si="12"/>
        <v>0.46085663716814157</v>
      </c>
      <c r="O38" s="15" t="s">
        <v>41</v>
      </c>
      <c r="P38" s="15" t="s">
        <v>34</v>
      </c>
      <c r="Q38" s="10">
        <v>0.08</v>
      </c>
      <c r="R38" s="10"/>
      <c r="S38" s="99"/>
      <c r="T38" s="15"/>
      <c r="U38" s="99"/>
      <c r="V38" s="15"/>
      <c r="W38" s="15"/>
      <c r="X38" s="102">
        <v>0</v>
      </c>
      <c r="Y38" s="99"/>
      <c r="Z38" s="15"/>
      <c r="AA38" s="202"/>
    </row>
    <row r="39" spans="1:27" hidden="1">
      <c r="A39" s="144"/>
      <c r="B39" s="144"/>
      <c r="C39" s="144"/>
      <c r="D39" s="123" t="s">
        <v>42</v>
      </c>
      <c r="E39" s="127">
        <v>2</v>
      </c>
      <c r="F39" s="127" t="s">
        <v>36</v>
      </c>
      <c r="G39" s="123" t="s">
        <v>43</v>
      </c>
      <c r="H39" s="131"/>
      <c r="I39" s="134"/>
      <c r="J39" s="137"/>
      <c r="K39" s="137"/>
      <c r="L39" s="135"/>
      <c r="M39" s="134">
        <v>1.1000000000000001</v>
      </c>
      <c r="N39" s="134">
        <f t="shared" si="12"/>
        <v>2.2000000000000002</v>
      </c>
      <c r="O39" s="15" t="s">
        <v>44</v>
      </c>
      <c r="P39" s="15" t="s">
        <v>34</v>
      </c>
      <c r="Q39" s="10"/>
      <c r="R39" s="10"/>
      <c r="S39" s="99"/>
      <c r="T39" s="15"/>
      <c r="U39" s="99"/>
      <c r="V39" s="15"/>
      <c r="W39" s="15"/>
      <c r="X39" s="102">
        <v>0</v>
      </c>
      <c r="Y39" s="99"/>
      <c r="Z39" s="15"/>
      <c r="AA39" s="202"/>
    </row>
    <row r="40" spans="1:27" hidden="1">
      <c r="A40" s="144"/>
      <c r="B40" s="144"/>
      <c r="C40" s="144"/>
      <c r="D40" s="123"/>
      <c r="E40" s="127"/>
      <c r="F40" s="127"/>
      <c r="G40" s="123"/>
      <c r="H40" s="131"/>
      <c r="I40" s="134"/>
      <c r="J40" s="137"/>
      <c r="K40" s="137"/>
      <c r="L40" s="135"/>
      <c r="M40" s="134"/>
      <c r="N40" s="134"/>
      <c r="O40" s="15" t="s">
        <v>45</v>
      </c>
      <c r="P40" s="15"/>
      <c r="Q40" s="10"/>
      <c r="R40" s="10"/>
      <c r="S40" s="99"/>
      <c r="T40" s="15"/>
      <c r="U40" s="99"/>
      <c r="V40" s="15"/>
      <c r="W40" s="15"/>
      <c r="X40" s="102">
        <v>0</v>
      </c>
      <c r="Y40" s="99"/>
      <c r="Z40" s="15"/>
      <c r="AA40" s="202"/>
    </row>
    <row r="41" spans="1:27" hidden="1">
      <c r="A41" s="144"/>
      <c r="B41" s="144"/>
      <c r="C41" s="144"/>
      <c r="D41" s="123" t="s">
        <v>46</v>
      </c>
      <c r="E41" s="127">
        <v>2</v>
      </c>
      <c r="F41" s="127" t="s">
        <v>47</v>
      </c>
      <c r="G41" s="123" t="s">
        <v>48</v>
      </c>
      <c r="H41" s="131">
        <v>5.83</v>
      </c>
      <c r="I41" s="134">
        <v>3.2</v>
      </c>
      <c r="J41" s="137">
        <v>0.75</v>
      </c>
      <c r="K41" s="137">
        <v>0.51600000000000001</v>
      </c>
      <c r="L41" s="135">
        <f t="shared" ref="L41:L45" si="13">J41-K41</f>
        <v>0.23399999999999999</v>
      </c>
      <c r="M41" s="134">
        <v>5.1933999999999996</v>
      </c>
      <c r="N41" s="134">
        <f t="shared" ref="N41:N45" si="14">E41*M41</f>
        <v>10.386799999999999</v>
      </c>
      <c r="O41" s="15" t="s">
        <v>49</v>
      </c>
      <c r="P41" s="15" t="s">
        <v>50</v>
      </c>
      <c r="Q41" s="10"/>
      <c r="R41" s="10"/>
      <c r="S41" s="99"/>
      <c r="T41" s="15"/>
      <c r="U41" s="99"/>
      <c r="V41" s="15"/>
      <c r="W41" s="15"/>
      <c r="X41" s="102">
        <v>0</v>
      </c>
      <c r="Y41" s="99"/>
      <c r="Z41" s="15"/>
      <c r="AA41" s="202"/>
    </row>
    <row r="42" spans="1:27" hidden="1">
      <c r="A42" s="144"/>
      <c r="B42" s="144"/>
      <c r="C42" s="144"/>
      <c r="D42" s="123"/>
      <c r="E42" s="127"/>
      <c r="F42" s="127"/>
      <c r="G42" s="123"/>
      <c r="H42" s="131"/>
      <c r="I42" s="134"/>
      <c r="J42" s="137"/>
      <c r="K42" s="137"/>
      <c r="L42" s="135"/>
      <c r="M42" s="134"/>
      <c r="N42" s="134"/>
      <c r="O42" s="15" t="s">
        <v>51</v>
      </c>
      <c r="P42" s="15" t="s">
        <v>52</v>
      </c>
      <c r="Q42" s="10"/>
      <c r="R42" s="10"/>
      <c r="S42" s="99"/>
      <c r="T42" s="15"/>
      <c r="U42" s="99"/>
      <c r="V42" s="15"/>
      <c r="W42" s="15"/>
      <c r="X42" s="102">
        <v>0</v>
      </c>
      <c r="Y42" s="99"/>
      <c r="Z42" s="15"/>
      <c r="AA42" s="202"/>
    </row>
    <row r="43" spans="1:27" hidden="1">
      <c r="A43" s="144"/>
      <c r="B43" s="144"/>
      <c r="C43" s="144"/>
      <c r="D43" s="123" t="s">
        <v>53</v>
      </c>
      <c r="E43" s="127">
        <v>1</v>
      </c>
      <c r="F43" s="127" t="s">
        <v>27</v>
      </c>
      <c r="G43" s="123" t="s">
        <v>112</v>
      </c>
      <c r="H43" s="131">
        <v>5.44</v>
      </c>
      <c r="I43" s="134">
        <v>3.2</v>
      </c>
      <c r="J43" s="137">
        <v>1.8009999999999999</v>
      </c>
      <c r="K43" s="137">
        <v>1.79</v>
      </c>
      <c r="L43" s="135">
        <f t="shared" si="13"/>
        <v>1.0999999999999899E-2</v>
      </c>
      <c r="M43" s="134">
        <f t="shared" ref="M43:M45" si="15">H43*J43-I43*L43</f>
        <v>9.7622400000000003</v>
      </c>
      <c r="N43" s="134">
        <f t="shared" si="14"/>
        <v>9.7622400000000003</v>
      </c>
      <c r="O43" s="15" t="s">
        <v>55</v>
      </c>
      <c r="P43" s="15"/>
      <c r="Q43" s="10">
        <v>0.05</v>
      </c>
      <c r="R43" s="10"/>
      <c r="S43" s="99"/>
      <c r="T43" s="15"/>
      <c r="U43" s="99"/>
      <c r="V43" s="15"/>
      <c r="W43" s="15"/>
      <c r="X43" s="102">
        <v>0</v>
      </c>
      <c r="Y43" s="99"/>
      <c r="Z43" s="15"/>
      <c r="AA43" s="202"/>
    </row>
    <row r="44" spans="1:27" hidden="1">
      <c r="A44" s="144"/>
      <c r="B44" s="144"/>
      <c r="C44" s="144"/>
      <c r="D44" s="123"/>
      <c r="E44" s="127"/>
      <c r="F44" s="127"/>
      <c r="G44" s="123"/>
      <c r="H44" s="131"/>
      <c r="I44" s="134"/>
      <c r="J44" s="137"/>
      <c r="K44" s="137"/>
      <c r="L44" s="135"/>
      <c r="M44" s="134"/>
      <c r="N44" s="134"/>
      <c r="O44" s="15" t="s">
        <v>56</v>
      </c>
      <c r="P44" s="15"/>
      <c r="Q44" s="10">
        <v>0.2</v>
      </c>
      <c r="R44" s="10"/>
      <c r="S44" s="99"/>
      <c r="T44" s="15"/>
      <c r="U44" s="99"/>
      <c r="V44" s="15"/>
      <c r="W44" s="15"/>
      <c r="X44" s="102">
        <v>0</v>
      </c>
      <c r="Y44" s="99"/>
      <c r="Z44" s="15"/>
      <c r="AA44" s="202"/>
    </row>
    <row r="45" spans="1:27" hidden="1">
      <c r="A45" s="144"/>
      <c r="B45" s="144"/>
      <c r="C45" s="144"/>
      <c r="D45" s="123" t="s">
        <v>57</v>
      </c>
      <c r="E45" s="127">
        <v>2</v>
      </c>
      <c r="F45" s="127" t="s">
        <v>27</v>
      </c>
      <c r="G45" s="123" t="s">
        <v>58</v>
      </c>
      <c r="H45" s="131">
        <v>5.44</v>
      </c>
      <c r="I45" s="134">
        <v>3.2</v>
      </c>
      <c r="J45" s="137">
        <v>0.42499999999999999</v>
      </c>
      <c r="K45" s="137">
        <v>0.41299999999999998</v>
      </c>
      <c r="L45" s="135">
        <f t="shared" si="13"/>
        <v>1.2000000000000011E-2</v>
      </c>
      <c r="M45" s="134">
        <f t="shared" si="15"/>
        <v>2.2736000000000001</v>
      </c>
      <c r="N45" s="134">
        <f t="shared" si="14"/>
        <v>4.5472000000000001</v>
      </c>
      <c r="O45" s="15" t="s">
        <v>59</v>
      </c>
      <c r="P45" s="15"/>
      <c r="Q45" s="10">
        <v>0.1</v>
      </c>
      <c r="R45" s="10"/>
      <c r="S45" s="99"/>
      <c r="T45" s="15"/>
      <c r="U45" s="99"/>
      <c r="V45" s="15"/>
      <c r="W45" s="15"/>
      <c r="X45" s="102">
        <v>0</v>
      </c>
      <c r="Y45" s="99"/>
      <c r="Z45" s="15"/>
      <c r="AA45" s="202"/>
    </row>
    <row r="46" spans="1:27" hidden="1">
      <c r="A46" s="144"/>
      <c r="B46" s="144"/>
      <c r="C46" s="144"/>
      <c r="D46" s="123"/>
      <c r="E46" s="127"/>
      <c r="F46" s="127"/>
      <c r="G46" s="123"/>
      <c r="H46" s="131"/>
      <c r="I46" s="134"/>
      <c r="J46" s="137"/>
      <c r="K46" s="137"/>
      <c r="L46" s="135"/>
      <c r="M46" s="134"/>
      <c r="N46" s="134"/>
      <c r="O46" s="15" t="s">
        <v>60</v>
      </c>
      <c r="P46" s="15"/>
      <c r="Q46" s="10">
        <v>0.16</v>
      </c>
      <c r="R46" s="10"/>
      <c r="S46" s="99"/>
      <c r="T46" s="15"/>
      <c r="U46" s="99"/>
      <c r="V46" s="15"/>
      <c r="W46" s="15"/>
      <c r="X46" s="102">
        <v>0</v>
      </c>
      <c r="Y46" s="99"/>
      <c r="Z46" s="15"/>
      <c r="AA46" s="202"/>
    </row>
    <row r="47" spans="1:27" hidden="1">
      <c r="A47" s="144"/>
      <c r="B47" s="144"/>
      <c r="C47" s="144"/>
      <c r="D47" s="123" t="s">
        <v>61</v>
      </c>
      <c r="E47" s="127">
        <v>1</v>
      </c>
      <c r="F47" s="127" t="s">
        <v>62</v>
      </c>
      <c r="G47" s="123" t="s">
        <v>63</v>
      </c>
      <c r="H47" s="131">
        <v>5.18</v>
      </c>
      <c r="I47" s="134">
        <v>3.2</v>
      </c>
      <c r="J47" s="137">
        <v>0.75900000000000001</v>
      </c>
      <c r="K47" s="137">
        <v>0.42399999999999999</v>
      </c>
      <c r="L47" s="135">
        <f t="shared" ref="L47:L51" si="16">J47-K47</f>
        <v>0.33500000000000002</v>
      </c>
      <c r="M47" s="134">
        <f t="shared" ref="M47:M49" si="17">H47*J47-I47*L47</f>
        <v>2.8596199999999996</v>
      </c>
      <c r="N47" s="134">
        <f t="shared" ref="N47:N49" si="18">E47*M47</f>
        <v>2.8596199999999996</v>
      </c>
      <c r="O47" s="15" t="s">
        <v>64</v>
      </c>
      <c r="P47" s="15" t="s">
        <v>65</v>
      </c>
      <c r="Q47" s="10">
        <v>0.12</v>
      </c>
      <c r="R47" s="10"/>
      <c r="S47" s="99"/>
      <c r="T47" s="15"/>
      <c r="U47" s="99"/>
      <c r="V47" s="15"/>
      <c r="W47" s="15"/>
      <c r="X47" s="102">
        <v>0</v>
      </c>
      <c r="Y47" s="99"/>
      <c r="Z47" s="15"/>
      <c r="AA47" s="202"/>
    </row>
    <row r="48" spans="1:27" hidden="1">
      <c r="A48" s="144"/>
      <c r="B48" s="144"/>
      <c r="C48" s="144"/>
      <c r="D48" s="123"/>
      <c r="E48" s="127"/>
      <c r="F48" s="127"/>
      <c r="G48" s="123"/>
      <c r="H48" s="131"/>
      <c r="I48" s="134"/>
      <c r="J48" s="137"/>
      <c r="K48" s="137"/>
      <c r="L48" s="135"/>
      <c r="M48" s="134"/>
      <c r="N48" s="134"/>
      <c r="O48" s="15" t="s">
        <v>66</v>
      </c>
      <c r="P48" s="15" t="s">
        <v>52</v>
      </c>
      <c r="Q48" s="10">
        <v>0.16</v>
      </c>
      <c r="R48" s="10"/>
      <c r="S48" s="99"/>
      <c r="T48" s="15"/>
      <c r="U48" s="99"/>
      <c r="V48" s="15"/>
      <c r="W48" s="15"/>
      <c r="X48" s="102">
        <v>0</v>
      </c>
      <c r="Y48" s="99"/>
      <c r="Z48" s="15"/>
      <c r="AA48" s="202"/>
    </row>
    <row r="49" spans="1:27" hidden="1">
      <c r="A49" s="144"/>
      <c r="B49" s="144"/>
      <c r="C49" s="144"/>
      <c r="D49" s="123" t="s">
        <v>67</v>
      </c>
      <c r="E49" s="127">
        <v>3</v>
      </c>
      <c r="F49" s="127" t="s">
        <v>36</v>
      </c>
      <c r="G49" s="123" t="s">
        <v>68</v>
      </c>
      <c r="H49" s="131">
        <v>4.8673000000000002</v>
      </c>
      <c r="I49" s="134">
        <v>3.2</v>
      </c>
      <c r="J49" s="137">
        <v>6.9000000000000006E-2</v>
      </c>
      <c r="K49" s="137">
        <v>6.6000000000000003E-2</v>
      </c>
      <c r="L49" s="135">
        <f t="shared" si="16"/>
        <v>3.0000000000000027E-3</v>
      </c>
      <c r="M49" s="134">
        <f t="shared" si="17"/>
        <v>0.32624370000000003</v>
      </c>
      <c r="N49" s="134">
        <f t="shared" si="18"/>
        <v>0.97873110000000008</v>
      </c>
      <c r="O49" s="15" t="s">
        <v>69</v>
      </c>
      <c r="P49" s="15" t="s">
        <v>34</v>
      </c>
      <c r="Q49" s="10">
        <v>0.12</v>
      </c>
      <c r="R49" s="10"/>
      <c r="S49" s="99"/>
      <c r="T49" s="15"/>
      <c r="U49" s="99"/>
      <c r="V49" s="15"/>
      <c r="W49" s="15"/>
      <c r="X49" s="102">
        <v>0</v>
      </c>
      <c r="Y49" s="99"/>
      <c r="Z49" s="15"/>
      <c r="AA49" s="202"/>
    </row>
    <row r="50" spans="1:27" hidden="1">
      <c r="A50" s="144"/>
      <c r="B50" s="144"/>
      <c r="C50" s="144"/>
      <c r="D50" s="123"/>
      <c r="E50" s="127"/>
      <c r="F50" s="127"/>
      <c r="G50" s="123"/>
      <c r="H50" s="131"/>
      <c r="I50" s="134"/>
      <c r="J50" s="137"/>
      <c r="K50" s="137"/>
      <c r="L50" s="135"/>
      <c r="M50" s="134"/>
      <c r="N50" s="134"/>
      <c r="O50" s="15" t="s">
        <v>70</v>
      </c>
      <c r="P50" s="15" t="s">
        <v>71</v>
      </c>
      <c r="Q50" s="10">
        <v>0.15</v>
      </c>
      <c r="R50" s="10"/>
      <c r="S50" s="99"/>
      <c r="T50" s="15"/>
      <c r="U50" s="99"/>
      <c r="V50" s="15"/>
      <c r="W50" s="15"/>
      <c r="X50" s="102">
        <v>0</v>
      </c>
      <c r="Y50" s="99"/>
      <c r="Z50" s="15"/>
      <c r="AA50" s="202"/>
    </row>
    <row r="51" spans="1:27" hidden="1">
      <c r="A51" s="144"/>
      <c r="B51" s="144"/>
      <c r="C51" s="144"/>
      <c r="D51" s="123" t="s">
        <v>72</v>
      </c>
      <c r="E51" s="127">
        <v>1</v>
      </c>
      <c r="F51" s="127" t="s">
        <v>36</v>
      </c>
      <c r="G51" s="123" t="s">
        <v>73</v>
      </c>
      <c r="H51" s="131">
        <v>4.8673000000000002</v>
      </c>
      <c r="I51" s="134">
        <v>3.2</v>
      </c>
      <c r="J51" s="137">
        <v>0.1</v>
      </c>
      <c r="K51" s="137">
        <v>9.0999999999999998E-2</v>
      </c>
      <c r="L51" s="135">
        <f t="shared" si="16"/>
        <v>9.000000000000008E-3</v>
      </c>
      <c r="M51" s="134">
        <v>0.8</v>
      </c>
      <c r="N51" s="134">
        <f>E51*M51</f>
        <v>0.8</v>
      </c>
      <c r="O51" s="15" t="s">
        <v>38</v>
      </c>
      <c r="P51" s="15"/>
      <c r="Q51" s="10"/>
      <c r="R51" s="10"/>
      <c r="S51" s="99"/>
      <c r="T51" s="15"/>
      <c r="U51" s="99"/>
      <c r="V51" s="15"/>
      <c r="W51" s="15"/>
      <c r="X51" s="102">
        <v>0</v>
      </c>
      <c r="Y51" s="99"/>
      <c r="Z51" s="15"/>
      <c r="AA51" s="202"/>
    </row>
    <row r="52" spans="1:27" hidden="1">
      <c r="A52" s="144"/>
      <c r="B52" s="144"/>
      <c r="C52" s="144"/>
      <c r="D52" s="123"/>
      <c r="E52" s="127"/>
      <c r="F52" s="127"/>
      <c r="G52" s="123"/>
      <c r="H52" s="131"/>
      <c r="I52" s="134"/>
      <c r="J52" s="137"/>
      <c r="K52" s="137"/>
      <c r="L52" s="135"/>
      <c r="M52" s="134"/>
      <c r="N52" s="134"/>
      <c r="O52" s="15" t="s">
        <v>74</v>
      </c>
      <c r="P52" s="15"/>
      <c r="Q52" s="10"/>
      <c r="R52" s="10"/>
      <c r="S52" s="99"/>
      <c r="T52" s="15"/>
      <c r="U52" s="99"/>
      <c r="V52" s="15"/>
      <c r="W52" s="15"/>
      <c r="X52" s="102">
        <v>0</v>
      </c>
      <c r="Y52" s="99"/>
      <c r="Z52" s="15"/>
      <c r="AA52" s="202"/>
    </row>
    <row r="53" spans="1:27" hidden="1">
      <c r="A53" s="144"/>
      <c r="B53" s="144"/>
      <c r="C53" s="144"/>
      <c r="D53" s="123" t="s">
        <v>95</v>
      </c>
      <c r="E53" s="127">
        <v>1</v>
      </c>
      <c r="F53" s="127" t="s">
        <v>36</v>
      </c>
      <c r="G53" s="123" t="s">
        <v>96</v>
      </c>
      <c r="H53" s="131">
        <v>4.8673000000000002</v>
      </c>
      <c r="I53" s="134">
        <v>3.2</v>
      </c>
      <c r="J53" s="137">
        <v>0.14399999999999999</v>
      </c>
      <c r="K53" s="137">
        <v>0.14099999999999999</v>
      </c>
      <c r="L53" s="135">
        <f t="shared" ref="L53:L57" si="19">J53-K53</f>
        <v>3.0000000000000027E-3</v>
      </c>
      <c r="M53" s="134">
        <f t="shared" ref="M53:M57" si="20">H53*J53-I53*L53</f>
        <v>0.69129119999999988</v>
      </c>
      <c r="N53" s="134">
        <f t="shared" ref="N53:N57" si="21">E53*M53</f>
        <v>0.69129119999999988</v>
      </c>
      <c r="O53" s="15" t="s">
        <v>38</v>
      </c>
      <c r="P53" s="15"/>
      <c r="Q53" s="10">
        <v>0.03</v>
      </c>
      <c r="R53" s="10"/>
      <c r="S53" s="99"/>
      <c r="T53" s="15"/>
      <c r="U53" s="99"/>
      <c r="V53" s="15"/>
      <c r="W53" s="15"/>
      <c r="X53" s="102">
        <v>0</v>
      </c>
      <c r="Y53" s="99"/>
      <c r="Z53" s="15"/>
      <c r="AA53" s="202"/>
    </row>
    <row r="54" spans="1:27" hidden="1">
      <c r="A54" s="144"/>
      <c r="B54" s="144"/>
      <c r="C54" s="144"/>
      <c r="D54" s="123"/>
      <c r="E54" s="127"/>
      <c r="F54" s="127"/>
      <c r="G54" s="123"/>
      <c r="H54" s="131"/>
      <c r="I54" s="134"/>
      <c r="J54" s="137"/>
      <c r="K54" s="137"/>
      <c r="L54" s="135"/>
      <c r="M54" s="134"/>
      <c r="N54" s="134"/>
      <c r="O54" s="15" t="s">
        <v>56</v>
      </c>
      <c r="P54" s="15"/>
      <c r="Q54" s="10">
        <v>0.12</v>
      </c>
      <c r="R54" s="10"/>
      <c r="S54" s="99"/>
      <c r="T54" s="15"/>
      <c r="U54" s="99"/>
      <c r="V54" s="15"/>
      <c r="W54" s="15"/>
      <c r="X54" s="102">
        <v>0</v>
      </c>
      <c r="Y54" s="99"/>
      <c r="Z54" s="15"/>
      <c r="AA54" s="202"/>
    </row>
    <row r="55" spans="1:27" hidden="1">
      <c r="A55" s="144"/>
      <c r="B55" s="144"/>
      <c r="C55" s="144"/>
      <c r="D55" s="123" t="s">
        <v>81</v>
      </c>
      <c r="E55" s="127">
        <v>1</v>
      </c>
      <c r="F55" s="127" t="s">
        <v>36</v>
      </c>
      <c r="G55" s="123" t="s">
        <v>82</v>
      </c>
      <c r="H55" s="131">
        <v>4.8673000000000002</v>
      </c>
      <c r="I55" s="134">
        <v>3.2</v>
      </c>
      <c r="J55" s="137">
        <v>0.23300000000000001</v>
      </c>
      <c r="K55" s="137">
        <v>0.22800000000000001</v>
      </c>
      <c r="L55" s="135">
        <f t="shared" si="19"/>
        <v>5.0000000000000044E-3</v>
      </c>
      <c r="M55" s="134">
        <f t="shared" si="20"/>
        <v>1.1180809</v>
      </c>
      <c r="N55" s="134">
        <f t="shared" si="21"/>
        <v>1.1180809</v>
      </c>
      <c r="O55" s="15" t="s">
        <v>38</v>
      </c>
      <c r="P55" s="15"/>
      <c r="Q55" s="10">
        <v>0.03</v>
      </c>
      <c r="R55" s="10"/>
      <c r="S55" s="99"/>
      <c r="T55" s="15"/>
      <c r="U55" s="99"/>
      <c r="V55" s="15"/>
      <c r="W55" s="15"/>
      <c r="X55" s="102">
        <v>0</v>
      </c>
      <c r="Y55" s="99"/>
      <c r="Z55" s="15"/>
      <c r="AA55" s="202"/>
    </row>
    <row r="56" spans="1:27" hidden="1">
      <c r="A56" s="144"/>
      <c r="B56" s="144"/>
      <c r="C56" s="144"/>
      <c r="D56" s="123"/>
      <c r="E56" s="127"/>
      <c r="F56" s="127"/>
      <c r="G56" s="123"/>
      <c r="H56" s="131"/>
      <c r="I56" s="134"/>
      <c r="J56" s="137"/>
      <c r="K56" s="137"/>
      <c r="L56" s="135"/>
      <c r="M56" s="134"/>
      <c r="N56" s="134"/>
      <c r="O56" s="15" t="s">
        <v>74</v>
      </c>
      <c r="P56" s="15"/>
      <c r="Q56" s="10">
        <v>0.15</v>
      </c>
      <c r="R56" s="10"/>
      <c r="S56" s="99"/>
      <c r="T56" s="15"/>
      <c r="U56" s="99"/>
      <c r="V56" s="15"/>
      <c r="W56" s="15"/>
      <c r="X56" s="102">
        <v>0</v>
      </c>
      <c r="Y56" s="99"/>
      <c r="Z56" s="15"/>
      <c r="AA56" s="202"/>
    </row>
    <row r="57" spans="1:27" hidden="1">
      <c r="A57" s="144"/>
      <c r="B57" s="144"/>
      <c r="C57" s="144"/>
      <c r="D57" s="123" t="s">
        <v>97</v>
      </c>
      <c r="E57" s="127">
        <v>2</v>
      </c>
      <c r="F57" s="127" t="s">
        <v>36</v>
      </c>
      <c r="G57" s="123" t="s">
        <v>98</v>
      </c>
      <c r="H57" s="134">
        <f t="shared" ref="H57:H62" si="22">5.5/1.13</f>
        <v>4.8672566371681416</v>
      </c>
      <c r="I57" s="134">
        <v>3.2</v>
      </c>
      <c r="J57" s="135">
        <v>3.5000000000000003E-2</v>
      </c>
      <c r="K57" s="135">
        <v>3.2000000000000001E-2</v>
      </c>
      <c r="L57" s="135">
        <f t="shared" si="19"/>
        <v>3.0000000000000027E-3</v>
      </c>
      <c r="M57" s="134">
        <f t="shared" si="20"/>
        <v>0.16075398230088497</v>
      </c>
      <c r="N57" s="134">
        <f t="shared" si="21"/>
        <v>0.32150796460176995</v>
      </c>
      <c r="O57" s="15" t="s">
        <v>41</v>
      </c>
      <c r="P57" s="15"/>
      <c r="Q57" s="10">
        <v>0.06</v>
      </c>
      <c r="R57" s="10"/>
      <c r="S57" s="99"/>
      <c r="T57" s="15"/>
      <c r="U57" s="99"/>
      <c r="V57" s="15"/>
      <c r="W57" s="15"/>
      <c r="X57" s="102">
        <v>0</v>
      </c>
      <c r="Y57" s="99"/>
      <c r="Z57" s="15"/>
      <c r="AA57" s="202"/>
    </row>
    <row r="58" spans="1:27" hidden="1">
      <c r="A58" s="144"/>
      <c r="B58" s="144"/>
      <c r="C58" s="144"/>
      <c r="D58" s="123"/>
      <c r="E58" s="127"/>
      <c r="F58" s="127"/>
      <c r="G58" s="123"/>
      <c r="H58" s="134"/>
      <c r="I58" s="134"/>
      <c r="J58" s="135"/>
      <c r="K58" s="135"/>
      <c r="L58" s="135"/>
      <c r="M58" s="134"/>
      <c r="N58" s="134"/>
      <c r="O58" s="15" t="s">
        <v>45</v>
      </c>
      <c r="P58" s="15"/>
      <c r="Q58" s="10">
        <v>0.24</v>
      </c>
      <c r="R58" s="10"/>
      <c r="S58" s="99"/>
      <c r="T58" s="15"/>
      <c r="U58" s="99"/>
      <c r="V58" s="15"/>
      <c r="W58" s="15"/>
      <c r="X58" s="102">
        <v>0</v>
      </c>
      <c r="Y58" s="99"/>
      <c r="Z58" s="15"/>
      <c r="AA58" s="202"/>
    </row>
    <row r="59" spans="1:27" hidden="1">
      <c r="A59" s="144"/>
      <c r="B59" s="144"/>
      <c r="C59" s="144"/>
      <c r="D59" s="123" t="s">
        <v>99</v>
      </c>
      <c r="E59" s="127">
        <v>2</v>
      </c>
      <c r="F59" s="127" t="s">
        <v>36</v>
      </c>
      <c r="G59" s="123" t="s">
        <v>100</v>
      </c>
      <c r="H59" s="194">
        <f t="shared" si="22"/>
        <v>4.8672566371681416</v>
      </c>
      <c r="I59" s="194">
        <v>3.2</v>
      </c>
      <c r="J59" s="127">
        <v>0.214</v>
      </c>
      <c r="K59" s="127">
        <v>0.17899999999999999</v>
      </c>
      <c r="L59" s="127">
        <f t="shared" ref="L59:L64" si="23">J59-K59</f>
        <v>3.5000000000000003E-2</v>
      </c>
      <c r="M59" s="127">
        <f t="shared" ref="M59:M63" si="24">H59*J59-I59*L59</f>
        <v>0.92959292035398222</v>
      </c>
      <c r="N59" s="194">
        <f t="shared" ref="N59:N64" si="25">E59*M59</f>
        <v>1.8591858407079644</v>
      </c>
      <c r="O59" s="15" t="s">
        <v>49</v>
      </c>
      <c r="P59" s="15" t="s">
        <v>52</v>
      </c>
      <c r="Q59" s="10">
        <v>0.16</v>
      </c>
      <c r="R59" s="10"/>
      <c r="S59" s="99"/>
      <c r="T59" s="15"/>
      <c r="U59" s="99"/>
      <c r="V59" s="15"/>
      <c r="W59" s="15"/>
      <c r="X59" s="102">
        <v>0</v>
      </c>
      <c r="Y59" s="99"/>
      <c r="Z59" s="15"/>
      <c r="AA59" s="202"/>
    </row>
    <row r="60" spans="1:27" hidden="1">
      <c r="A60" s="144"/>
      <c r="B60" s="144"/>
      <c r="C60" s="144"/>
      <c r="D60" s="123"/>
      <c r="E60" s="127"/>
      <c r="F60" s="127"/>
      <c r="G60" s="123"/>
      <c r="H60" s="194"/>
      <c r="I60" s="194"/>
      <c r="J60" s="127"/>
      <c r="K60" s="127"/>
      <c r="L60" s="127"/>
      <c r="M60" s="127"/>
      <c r="N60" s="194"/>
      <c r="O60" s="15" t="s">
        <v>101</v>
      </c>
      <c r="P60" s="15" t="s">
        <v>34</v>
      </c>
      <c r="Q60" s="10">
        <v>0.06</v>
      </c>
      <c r="R60" s="10"/>
      <c r="S60" s="99"/>
      <c r="T60" s="15"/>
      <c r="U60" s="99"/>
      <c r="V60" s="15"/>
      <c r="W60" s="15"/>
      <c r="X60" s="102">
        <v>0</v>
      </c>
      <c r="Y60" s="99"/>
      <c r="Z60" s="15"/>
      <c r="AA60" s="202"/>
    </row>
    <row r="61" spans="1:27" hidden="1">
      <c r="A61" s="144"/>
      <c r="B61" s="144"/>
      <c r="C61" s="144"/>
      <c r="D61" s="123"/>
      <c r="E61" s="127"/>
      <c r="F61" s="127"/>
      <c r="G61" s="123"/>
      <c r="H61" s="194"/>
      <c r="I61" s="194"/>
      <c r="J61" s="127"/>
      <c r="K61" s="127"/>
      <c r="L61" s="127"/>
      <c r="M61" s="127"/>
      <c r="N61" s="194"/>
      <c r="O61" s="15" t="s">
        <v>66</v>
      </c>
      <c r="P61" s="15" t="s">
        <v>52</v>
      </c>
      <c r="Q61" s="10">
        <v>0.16</v>
      </c>
      <c r="R61" s="10"/>
      <c r="S61" s="99"/>
      <c r="T61" s="15"/>
      <c r="U61" s="99"/>
      <c r="V61" s="15"/>
      <c r="W61" s="15"/>
      <c r="X61" s="102">
        <v>0</v>
      </c>
      <c r="Y61" s="99"/>
      <c r="Z61" s="15"/>
      <c r="AA61" s="202"/>
    </row>
    <row r="62" spans="1:27" hidden="1">
      <c r="A62" s="144"/>
      <c r="B62" s="144"/>
      <c r="C62" s="144"/>
      <c r="D62" s="83" t="s">
        <v>83</v>
      </c>
      <c r="E62" s="84">
        <v>1</v>
      </c>
      <c r="F62" s="84" t="s">
        <v>36</v>
      </c>
      <c r="G62" s="83" t="s">
        <v>84</v>
      </c>
      <c r="H62" s="10">
        <f t="shared" si="22"/>
        <v>4.8672566371681416</v>
      </c>
      <c r="I62" s="86">
        <v>3.2</v>
      </c>
      <c r="J62" s="88">
        <v>5.8999999999999997E-2</v>
      </c>
      <c r="K62" s="88">
        <v>5.7500000000000002E-2</v>
      </c>
      <c r="L62" s="87">
        <f t="shared" si="23"/>
        <v>1.4999999999999944E-3</v>
      </c>
      <c r="M62" s="86">
        <f t="shared" si="24"/>
        <v>0.2823681415929204</v>
      </c>
      <c r="N62" s="86">
        <f t="shared" si="25"/>
        <v>0.2823681415929204</v>
      </c>
      <c r="O62" s="15" t="s">
        <v>38</v>
      </c>
      <c r="P62" s="15" t="s">
        <v>85</v>
      </c>
      <c r="Q62" s="10">
        <v>0.03</v>
      </c>
      <c r="R62" s="10"/>
      <c r="S62" s="99"/>
      <c r="T62" s="15"/>
      <c r="U62" s="99"/>
      <c r="V62" s="15"/>
      <c r="W62" s="15"/>
      <c r="X62" s="102">
        <v>0</v>
      </c>
      <c r="Y62" s="99"/>
      <c r="Z62" s="15"/>
      <c r="AA62" s="202"/>
    </row>
    <row r="63" spans="1:27" hidden="1">
      <c r="A63" s="144"/>
      <c r="B63" s="144"/>
      <c r="C63" s="144"/>
      <c r="D63" s="83" t="s">
        <v>86</v>
      </c>
      <c r="E63" s="84">
        <v>2</v>
      </c>
      <c r="F63" s="84" t="s">
        <v>36</v>
      </c>
      <c r="G63" s="83" t="s">
        <v>87</v>
      </c>
      <c r="H63" s="10">
        <v>4.8672566371681398</v>
      </c>
      <c r="I63" s="86">
        <v>3.2</v>
      </c>
      <c r="J63" s="87">
        <v>7.3999999999999996E-2</v>
      </c>
      <c r="K63" s="87">
        <v>7.0000000000000007E-2</v>
      </c>
      <c r="L63" s="87">
        <f t="shared" si="23"/>
        <v>3.9999999999999897E-3</v>
      </c>
      <c r="M63" s="86">
        <f t="shared" si="24"/>
        <v>0.34737699115044235</v>
      </c>
      <c r="N63" s="86">
        <f t="shared" si="25"/>
        <v>0.6947539823008847</v>
      </c>
      <c r="O63" s="15" t="s">
        <v>44</v>
      </c>
      <c r="P63" s="15" t="s">
        <v>34</v>
      </c>
      <c r="Q63" s="10">
        <v>0.06</v>
      </c>
      <c r="R63" s="10"/>
      <c r="S63" s="99"/>
      <c r="T63" s="15"/>
      <c r="U63" s="99"/>
      <c r="V63" s="15"/>
      <c r="W63" s="15"/>
      <c r="X63" s="102">
        <v>0</v>
      </c>
      <c r="Y63" s="99"/>
      <c r="Z63" s="15"/>
      <c r="AA63" s="202"/>
    </row>
    <row r="64" spans="1:27" hidden="1">
      <c r="A64" s="144"/>
      <c r="B64" s="144"/>
      <c r="C64" s="144"/>
      <c r="D64" s="83" t="s">
        <v>90</v>
      </c>
      <c r="E64" s="84">
        <v>1</v>
      </c>
      <c r="F64" s="84"/>
      <c r="G64" s="15"/>
      <c r="H64" s="10">
        <v>0.32</v>
      </c>
      <c r="I64" s="86"/>
      <c r="J64" s="87"/>
      <c r="K64" s="20"/>
      <c r="L64" s="87">
        <f t="shared" si="23"/>
        <v>0</v>
      </c>
      <c r="M64" s="86">
        <v>0.32</v>
      </c>
      <c r="N64" s="86">
        <f t="shared" si="25"/>
        <v>0.32</v>
      </c>
      <c r="O64" s="15" t="s">
        <v>89</v>
      </c>
      <c r="P64" s="27">
        <v>170</v>
      </c>
      <c r="Q64" s="10">
        <f>0.05*P64</f>
        <v>8.5</v>
      </c>
      <c r="R64" s="10"/>
      <c r="S64" s="99"/>
      <c r="T64" s="15"/>
      <c r="U64" s="99"/>
      <c r="V64" s="15"/>
      <c r="W64" s="15"/>
      <c r="X64" s="102">
        <v>0</v>
      </c>
      <c r="Y64" s="99"/>
      <c r="Z64" s="15"/>
      <c r="AA64" s="202"/>
    </row>
    <row r="65" spans="1:27" hidden="1">
      <c r="A65" s="144"/>
      <c r="B65" s="144"/>
      <c r="C65" s="144"/>
      <c r="D65" s="83"/>
      <c r="E65" s="84"/>
      <c r="F65" s="84"/>
      <c r="G65" s="15"/>
      <c r="H65" s="10"/>
      <c r="I65" s="86"/>
      <c r="J65" s="87"/>
      <c r="K65" s="20"/>
      <c r="L65" s="87"/>
      <c r="M65" s="86"/>
      <c r="N65" s="86"/>
      <c r="O65" s="21" t="s">
        <v>146</v>
      </c>
      <c r="P65" s="15">
        <v>0.56899999999999995</v>
      </c>
      <c r="Q65" s="10">
        <v>3</v>
      </c>
      <c r="R65" s="10"/>
      <c r="S65" s="99"/>
      <c r="T65" s="15"/>
      <c r="U65" s="99"/>
      <c r="V65" s="15"/>
      <c r="W65" s="15"/>
      <c r="X65" s="102">
        <v>0</v>
      </c>
      <c r="Y65" s="99"/>
      <c r="Z65" s="15"/>
      <c r="AA65" s="202"/>
    </row>
    <row r="66" spans="1:27" ht="33" customHeight="1">
      <c r="A66" s="144"/>
      <c r="B66" s="144"/>
      <c r="C66" s="144"/>
      <c r="D66" s="15" t="s">
        <v>92</v>
      </c>
      <c r="E66" s="15"/>
      <c r="F66" s="15"/>
      <c r="G66" s="15"/>
      <c r="H66" s="10"/>
      <c r="I66" s="86"/>
      <c r="J66" s="88">
        <f>SUMPRODUCT(J33:J65,E33:E65)</f>
        <v>6.7719999999999994</v>
      </c>
      <c r="K66" s="88">
        <f>SUMPRODUCT(K33:K65,E33:E65)</f>
        <v>5.8174999999999999</v>
      </c>
      <c r="L66" s="87"/>
      <c r="M66" s="86"/>
      <c r="N66" s="86">
        <f>SUM(N33:N65)</f>
        <v>39.29241488141593</v>
      </c>
      <c r="O66" s="15"/>
      <c r="P66" s="15"/>
      <c r="Q66" s="86">
        <f>SUM(Q33:Q65)</f>
        <v>14.05</v>
      </c>
      <c r="R66" s="10">
        <f>(N66+Q66)*1.12</f>
        <v>59.743504667185853</v>
      </c>
      <c r="S66" s="99">
        <f>R66/K66</f>
        <v>10.269618335571268</v>
      </c>
      <c r="T66" s="99">
        <f>商谈后结果!R66</f>
        <v>69.17401312566372</v>
      </c>
      <c r="U66" s="99">
        <f>T66/K66</f>
        <v>11.890676944677907</v>
      </c>
      <c r="V66" s="100">
        <f>T66-R66</f>
        <v>9.4305084584778669</v>
      </c>
      <c r="W66" s="101">
        <f>V66/R66</f>
        <v>0.15784993717748161</v>
      </c>
      <c r="X66" s="102">
        <v>62.4</v>
      </c>
      <c r="Y66" s="99">
        <f>(R66+T66)/2</f>
        <v>64.458758896424783</v>
      </c>
      <c r="Z66" s="100">
        <f>AVERAGE(X66:Y66)</f>
        <v>63.429379448212387</v>
      </c>
      <c r="AA66" s="202"/>
    </row>
    <row r="67" spans="1:27" hidden="1">
      <c r="A67" s="144">
        <v>3</v>
      </c>
      <c r="B67" s="144" t="s">
        <v>159</v>
      </c>
      <c r="C67" s="144" t="s">
        <v>105</v>
      </c>
      <c r="D67" s="123" t="s">
        <v>26</v>
      </c>
      <c r="E67" s="127">
        <v>1</v>
      </c>
      <c r="F67" s="127" t="s">
        <v>27</v>
      </c>
      <c r="G67" s="127" t="s">
        <v>111</v>
      </c>
      <c r="H67" s="131">
        <v>5.44</v>
      </c>
      <c r="I67" s="131">
        <v>3.2</v>
      </c>
      <c r="J67" s="137">
        <v>0.32200000000000001</v>
      </c>
      <c r="K67" s="137">
        <v>0.32</v>
      </c>
      <c r="L67" s="137">
        <f t="shared" ref="L67:L73" si="26">J67-K67</f>
        <v>2.0000000000000018E-3</v>
      </c>
      <c r="M67" s="131">
        <f t="shared" ref="M67:M72" si="27">H67*J67-I67*L67</f>
        <v>1.7452800000000002</v>
      </c>
      <c r="N67" s="131">
        <f t="shared" ref="N67:N73" si="28">E67*M67</f>
        <v>1.7452800000000002</v>
      </c>
      <c r="O67" s="15" t="s">
        <v>29</v>
      </c>
      <c r="P67" s="15"/>
      <c r="Q67" s="10">
        <v>0.05</v>
      </c>
      <c r="R67" s="10"/>
      <c r="S67" s="99"/>
      <c r="T67" s="15"/>
      <c r="U67" s="99"/>
      <c r="V67" s="15"/>
      <c r="W67" s="15"/>
      <c r="X67" s="102">
        <v>0</v>
      </c>
      <c r="Y67" s="99"/>
      <c r="Z67" s="15"/>
      <c r="AA67" s="202"/>
    </row>
    <row r="68" spans="1:27" hidden="1">
      <c r="A68" s="144"/>
      <c r="B68" s="144"/>
      <c r="C68" s="144"/>
      <c r="D68" s="123"/>
      <c r="E68" s="127"/>
      <c r="F68" s="127"/>
      <c r="G68" s="127"/>
      <c r="H68" s="131"/>
      <c r="I68" s="131"/>
      <c r="J68" s="137"/>
      <c r="K68" s="137"/>
      <c r="L68" s="137"/>
      <c r="M68" s="131"/>
      <c r="N68" s="131"/>
      <c r="O68" s="15" t="s">
        <v>30</v>
      </c>
      <c r="P68" s="15"/>
      <c r="Q68" s="10">
        <v>0.1</v>
      </c>
      <c r="R68" s="10"/>
      <c r="S68" s="99"/>
      <c r="T68" s="15"/>
      <c r="U68" s="99"/>
      <c r="V68" s="15"/>
      <c r="W68" s="15"/>
      <c r="X68" s="102">
        <v>0</v>
      </c>
      <c r="Y68" s="99"/>
      <c r="Z68" s="15"/>
      <c r="AA68" s="202"/>
    </row>
    <row r="69" spans="1:27" hidden="1">
      <c r="A69" s="144"/>
      <c r="B69" s="144"/>
      <c r="C69" s="144"/>
      <c r="D69" s="123"/>
      <c r="E69" s="127"/>
      <c r="F69" s="127"/>
      <c r="G69" s="127"/>
      <c r="H69" s="131"/>
      <c r="I69" s="131"/>
      <c r="J69" s="137"/>
      <c r="K69" s="137"/>
      <c r="L69" s="137"/>
      <c r="M69" s="131"/>
      <c r="N69" s="131"/>
      <c r="O69" s="15" t="s">
        <v>31</v>
      </c>
      <c r="P69" s="15" t="s">
        <v>32</v>
      </c>
      <c r="Q69" s="10">
        <v>0.08</v>
      </c>
      <c r="R69" s="10"/>
      <c r="S69" s="99"/>
      <c r="T69" s="15"/>
      <c r="U69" s="99"/>
      <c r="V69" s="15"/>
      <c r="W69" s="15"/>
      <c r="X69" s="102">
        <v>0</v>
      </c>
      <c r="Y69" s="99"/>
      <c r="Z69" s="15"/>
      <c r="AA69" s="202"/>
    </row>
    <row r="70" spans="1:27" hidden="1">
      <c r="A70" s="144"/>
      <c r="B70" s="144"/>
      <c r="C70" s="144"/>
      <c r="D70" s="123"/>
      <c r="E70" s="127"/>
      <c r="F70" s="127"/>
      <c r="G70" s="127"/>
      <c r="H70" s="131"/>
      <c r="I70" s="131"/>
      <c r="J70" s="137"/>
      <c r="K70" s="137"/>
      <c r="L70" s="137"/>
      <c r="M70" s="131"/>
      <c r="N70" s="131"/>
      <c r="O70" s="15" t="s">
        <v>33</v>
      </c>
      <c r="P70" s="15" t="s">
        <v>34</v>
      </c>
      <c r="Q70" s="10">
        <v>0.04</v>
      </c>
      <c r="R70" s="10"/>
      <c r="S70" s="99"/>
      <c r="T70" s="15"/>
      <c r="U70" s="99"/>
      <c r="V70" s="15"/>
      <c r="W70" s="15"/>
      <c r="X70" s="102">
        <v>0</v>
      </c>
      <c r="Y70" s="99"/>
      <c r="Z70" s="15"/>
      <c r="AA70" s="202"/>
    </row>
    <row r="71" spans="1:27" hidden="1">
      <c r="A71" s="144"/>
      <c r="B71" s="144"/>
      <c r="C71" s="144"/>
      <c r="D71" s="83" t="s">
        <v>35</v>
      </c>
      <c r="E71" s="84">
        <v>1</v>
      </c>
      <c r="F71" s="84" t="s">
        <v>36</v>
      </c>
      <c r="G71" s="83" t="s">
        <v>37</v>
      </c>
      <c r="H71" s="10">
        <f>5.5/1.13</f>
        <v>4.8672566371681416</v>
      </c>
      <c r="I71" s="86">
        <v>3.2</v>
      </c>
      <c r="J71" s="87">
        <v>5.5E-2</v>
      </c>
      <c r="K71" s="87">
        <v>5.3999999999999999E-2</v>
      </c>
      <c r="L71" s="87">
        <f t="shared" si="26"/>
        <v>1.0000000000000009E-3</v>
      </c>
      <c r="M71" s="86">
        <f t="shared" si="27"/>
        <v>0.26449911504424783</v>
      </c>
      <c r="N71" s="86">
        <f t="shared" si="28"/>
        <v>0.26449911504424783</v>
      </c>
      <c r="O71" s="15" t="s">
        <v>38</v>
      </c>
      <c r="P71" s="15" t="s">
        <v>34</v>
      </c>
      <c r="Q71" s="10">
        <v>0.04</v>
      </c>
      <c r="R71" s="10"/>
      <c r="S71" s="99"/>
      <c r="T71" s="15"/>
      <c r="U71" s="99"/>
      <c r="V71" s="15"/>
      <c r="W71" s="15"/>
      <c r="X71" s="102">
        <v>0</v>
      </c>
      <c r="Y71" s="99"/>
      <c r="Z71" s="15"/>
      <c r="AA71" s="202"/>
    </row>
    <row r="72" spans="1:27" hidden="1">
      <c r="A72" s="144"/>
      <c r="B72" s="144"/>
      <c r="C72" s="144"/>
      <c r="D72" s="83" t="s">
        <v>39</v>
      </c>
      <c r="E72" s="84">
        <v>2</v>
      </c>
      <c r="F72" s="84" t="s">
        <v>36</v>
      </c>
      <c r="G72" s="83" t="s">
        <v>40</v>
      </c>
      <c r="H72" s="10">
        <f>5.5/1.13</f>
        <v>4.8672566371681416</v>
      </c>
      <c r="I72" s="86">
        <v>3.2</v>
      </c>
      <c r="J72" s="87">
        <v>4.8000000000000001E-2</v>
      </c>
      <c r="K72" s="87">
        <v>4.7E-2</v>
      </c>
      <c r="L72" s="87">
        <f t="shared" si="26"/>
        <v>1.0000000000000009E-3</v>
      </c>
      <c r="M72" s="86">
        <f t="shared" si="27"/>
        <v>0.23042831858407078</v>
      </c>
      <c r="N72" s="86">
        <f t="shared" si="28"/>
        <v>0.46085663716814157</v>
      </c>
      <c r="O72" s="15" t="s">
        <v>41</v>
      </c>
      <c r="P72" s="15" t="s">
        <v>34</v>
      </c>
      <c r="Q72" s="10">
        <v>0.08</v>
      </c>
      <c r="R72" s="10"/>
      <c r="S72" s="99"/>
      <c r="T72" s="15"/>
      <c r="U72" s="99"/>
      <c r="V72" s="15"/>
      <c r="W72" s="15"/>
      <c r="X72" s="102">
        <v>0</v>
      </c>
      <c r="Y72" s="99"/>
      <c r="Z72" s="15"/>
      <c r="AA72" s="202"/>
    </row>
    <row r="73" spans="1:27" hidden="1">
      <c r="A73" s="144"/>
      <c r="B73" s="144"/>
      <c r="C73" s="144"/>
      <c r="D73" s="123" t="s">
        <v>42</v>
      </c>
      <c r="E73" s="127">
        <v>2</v>
      </c>
      <c r="F73" s="127" t="s">
        <v>36</v>
      </c>
      <c r="G73" s="123" t="s">
        <v>43</v>
      </c>
      <c r="H73" s="131">
        <v>4.8673000000000002</v>
      </c>
      <c r="I73" s="134">
        <v>3.2</v>
      </c>
      <c r="J73" s="135">
        <v>0.124</v>
      </c>
      <c r="K73" s="135">
        <v>0.124</v>
      </c>
      <c r="L73" s="135">
        <f t="shared" si="26"/>
        <v>0</v>
      </c>
      <c r="M73" s="134">
        <v>1.1000000000000001</v>
      </c>
      <c r="N73" s="134">
        <f t="shared" si="28"/>
        <v>2.2000000000000002</v>
      </c>
      <c r="O73" s="15" t="s">
        <v>44</v>
      </c>
      <c r="P73" s="15" t="s">
        <v>34</v>
      </c>
      <c r="Q73" s="10"/>
      <c r="R73" s="10"/>
      <c r="S73" s="99"/>
      <c r="T73" s="15"/>
      <c r="U73" s="99"/>
      <c r="V73" s="15"/>
      <c r="W73" s="15"/>
      <c r="X73" s="102">
        <v>0</v>
      </c>
      <c r="Y73" s="99"/>
      <c r="Z73" s="15"/>
      <c r="AA73" s="202"/>
    </row>
    <row r="74" spans="1:27" hidden="1">
      <c r="A74" s="144"/>
      <c r="B74" s="144"/>
      <c r="C74" s="144"/>
      <c r="D74" s="123"/>
      <c r="E74" s="127"/>
      <c r="F74" s="127"/>
      <c r="G74" s="123"/>
      <c r="H74" s="131"/>
      <c r="I74" s="134"/>
      <c r="J74" s="135"/>
      <c r="K74" s="135"/>
      <c r="L74" s="135"/>
      <c r="M74" s="134"/>
      <c r="N74" s="134"/>
      <c r="O74" s="15" t="s">
        <v>45</v>
      </c>
      <c r="P74" s="15"/>
      <c r="Q74" s="10"/>
      <c r="R74" s="10"/>
      <c r="S74" s="99"/>
      <c r="T74" s="15"/>
      <c r="U74" s="99"/>
      <c r="V74" s="15"/>
      <c r="W74" s="15"/>
      <c r="X74" s="102">
        <v>0</v>
      </c>
      <c r="Y74" s="99"/>
      <c r="Z74" s="15"/>
      <c r="AA74" s="202"/>
    </row>
    <row r="75" spans="1:27" hidden="1">
      <c r="A75" s="144"/>
      <c r="B75" s="144"/>
      <c r="C75" s="144"/>
      <c r="D75" s="123" t="s">
        <v>46</v>
      </c>
      <c r="E75" s="127">
        <v>2</v>
      </c>
      <c r="F75" s="127" t="s">
        <v>47</v>
      </c>
      <c r="G75" s="123" t="s">
        <v>48</v>
      </c>
      <c r="H75" s="131">
        <v>5.83</v>
      </c>
      <c r="I75" s="134">
        <v>3.2</v>
      </c>
      <c r="J75" s="135">
        <v>0.75</v>
      </c>
      <c r="K75" s="135">
        <v>0.51600000000000001</v>
      </c>
      <c r="L75" s="135">
        <f t="shared" ref="L75:L79" si="29">J75-K75</f>
        <v>0.23399999999999999</v>
      </c>
      <c r="M75" s="134">
        <v>5.1933999999999996</v>
      </c>
      <c r="N75" s="134">
        <f>E75*M75</f>
        <v>10.386799999999999</v>
      </c>
      <c r="O75" s="15" t="s">
        <v>49</v>
      </c>
      <c r="P75" s="15" t="s">
        <v>50</v>
      </c>
      <c r="Q75" s="10"/>
      <c r="R75" s="10"/>
      <c r="S75" s="99"/>
      <c r="T75" s="15"/>
      <c r="U75" s="99"/>
      <c r="V75" s="15"/>
      <c r="W75" s="15"/>
      <c r="X75" s="102">
        <v>0</v>
      </c>
      <c r="Y75" s="99"/>
      <c r="Z75" s="15"/>
      <c r="AA75" s="202"/>
    </row>
    <row r="76" spans="1:27" hidden="1">
      <c r="A76" s="144"/>
      <c r="B76" s="144"/>
      <c r="C76" s="144"/>
      <c r="D76" s="123"/>
      <c r="E76" s="127"/>
      <c r="F76" s="127"/>
      <c r="G76" s="123"/>
      <c r="H76" s="131"/>
      <c r="I76" s="134"/>
      <c r="J76" s="135"/>
      <c r="K76" s="135"/>
      <c r="L76" s="135"/>
      <c r="M76" s="134"/>
      <c r="N76" s="134"/>
      <c r="O76" s="15" t="s">
        <v>51</v>
      </c>
      <c r="P76" s="15" t="s">
        <v>52</v>
      </c>
      <c r="Q76" s="10"/>
      <c r="R76" s="10"/>
      <c r="S76" s="99"/>
      <c r="T76" s="15"/>
      <c r="U76" s="99"/>
      <c r="V76" s="15"/>
      <c r="W76" s="15"/>
      <c r="X76" s="102">
        <v>0</v>
      </c>
      <c r="Y76" s="99"/>
      <c r="Z76" s="15"/>
      <c r="AA76" s="202"/>
    </row>
    <row r="77" spans="1:27" hidden="1">
      <c r="A77" s="144"/>
      <c r="B77" s="144"/>
      <c r="C77" s="144"/>
      <c r="D77" s="123" t="s">
        <v>53</v>
      </c>
      <c r="E77" s="127">
        <v>1</v>
      </c>
      <c r="F77" s="127" t="s">
        <v>27</v>
      </c>
      <c r="G77" s="123" t="s">
        <v>112</v>
      </c>
      <c r="H77" s="131">
        <v>5.44</v>
      </c>
      <c r="I77" s="134">
        <v>3.2</v>
      </c>
      <c r="J77" s="135">
        <v>1.8009999999999999</v>
      </c>
      <c r="K77" s="135">
        <v>1.79</v>
      </c>
      <c r="L77" s="135">
        <f t="shared" si="29"/>
        <v>1.0999999999999899E-2</v>
      </c>
      <c r="M77" s="134">
        <f t="shared" ref="M77:M79" si="30">H77*J77-I77*L77</f>
        <v>9.7622400000000003</v>
      </c>
      <c r="N77" s="134">
        <f t="shared" ref="N77:N79" si="31">E77*M77</f>
        <v>9.7622400000000003</v>
      </c>
      <c r="O77" s="15" t="s">
        <v>55</v>
      </c>
      <c r="P77" s="15"/>
      <c r="Q77" s="10">
        <v>0.05</v>
      </c>
      <c r="R77" s="10"/>
      <c r="S77" s="99"/>
      <c r="T77" s="15"/>
      <c r="U77" s="99"/>
      <c r="V77" s="15"/>
      <c r="W77" s="15"/>
      <c r="X77" s="102">
        <v>0</v>
      </c>
      <c r="Y77" s="99"/>
      <c r="Z77" s="15"/>
      <c r="AA77" s="202"/>
    </row>
    <row r="78" spans="1:27" hidden="1">
      <c r="A78" s="144"/>
      <c r="B78" s="144"/>
      <c r="C78" s="144"/>
      <c r="D78" s="123"/>
      <c r="E78" s="127"/>
      <c r="F78" s="127"/>
      <c r="G78" s="123"/>
      <c r="H78" s="131"/>
      <c r="I78" s="134"/>
      <c r="J78" s="135"/>
      <c r="K78" s="135"/>
      <c r="L78" s="135"/>
      <c r="M78" s="134"/>
      <c r="N78" s="134"/>
      <c r="O78" s="15" t="s">
        <v>56</v>
      </c>
      <c r="P78" s="15"/>
      <c r="Q78" s="10">
        <v>0.2</v>
      </c>
      <c r="R78" s="10"/>
      <c r="S78" s="99"/>
      <c r="T78" s="15"/>
      <c r="U78" s="99"/>
      <c r="V78" s="15"/>
      <c r="W78" s="15"/>
      <c r="X78" s="102">
        <v>0</v>
      </c>
      <c r="Y78" s="99"/>
      <c r="Z78" s="15"/>
      <c r="AA78" s="202"/>
    </row>
    <row r="79" spans="1:27" hidden="1">
      <c r="A79" s="144"/>
      <c r="B79" s="144"/>
      <c r="C79" s="144"/>
      <c r="D79" s="123" t="s">
        <v>57</v>
      </c>
      <c r="E79" s="127">
        <v>2</v>
      </c>
      <c r="F79" s="127" t="s">
        <v>27</v>
      </c>
      <c r="G79" s="123" t="s">
        <v>58</v>
      </c>
      <c r="H79" s="194">
        <v>5.44</v>
      </c>
      <c r="I79" s="194">
        <v>3.2</v>
      </c>
      <c r="J79" s="127">
        <v>0.42499999999999999</v>
      </c>
      <c r="K79" s="127">
        <v>0.41299999999999998</v>
      </c>
      <c r="L79" s="127">
        <f t="shared" si="29"/>
        <v>1.2000000000000011E-2</v>
      </c>
      <c r="M79" s="127">
        <f t="shared" si="30"/>
        <v>2.2736000000000001</v>
      </c>
      <c r="N79" s="193">
        <f t="shared" si="31"/>
        <v>4.5472000000000001</v>
      </c>
      <c r="O79" s="15" t="s">
        <v>59</v>
      </c>
      <c r="P79" s="15"/>
      <c r="Q79" s="10">
        <v>0.1</v>
      </c>
      <c r="R79" s="10"/>
      <c r="S79" s="99"/>
      <c r="T79" s="15"/>
      <c r="U79" s="99"/>
      <c r="V79" s="15"/>
      <c r="W79" s="15"/>
      <c r="X79" s="102">
        <v>0</v>
      </c>
      <c r="Y79" s="99"/>
      <c r="Z79" s="15"/>
      <c r="AA79" s="202"/>
    </row>
    <row r="80" spans="1:27" hidden="1">
      <c r="A80" s="144"/>
      <c r="B80" s="144"/>
      <c r="C80" s="144"/>
      <c r="D80" s="123"/>
      <c r="E80" s="127"/>
      <c r="F80" s="127"/>
      <c r="G80" s="123"/>
      <c r="H80" s="194"/>
      <c r="I80" s="194"/>
      <c r="J80" s="127"/>
      <c r="K80" s="127"/>
      <c r="L80" s="127"/>
      <c r="M80" s="127"/>
      <c r="N80" s="193"/>
      <c r="O80" s="15" t="s">
        <v>60</v>
      </c>
      <c r="P80" s="15"/>
      <c r="Q80" s="10">
        <v>0.16</v>
      </c>
      <c r="R80" s="10"/>
      <c r="S80" s="99"/>
      <c r="T80" s="15"/>
      <c r="U80" s="99"/>
      <c r="V80" s="15"/>
      <c r="W80" s="15"/>
      <c r="X80" s="102">
        <v>0</v>
      </c>
      <c r="Y80" s="99"/>
      <c r="Z80" s="15"/>
      <c r="AA80" s="202"/>
    </row>
    <row r="81" spans="1:27" hidden="1">
      <c r="A81" s="144"/>
      <c r="B81" s="144"/>
      <c r="C81" s="144"/>
      <c r="D81" s="123"/>
      <c r="E81" s="127"/>
      <c r="F81" s="127"/>
      <c r="G81" s="123"/>
      <c r="H81" s="194"/>
      <c r="I81" s="194"/>
      <c r="J81" s="127"/>
      <c r="K81" s="127"/>
      <c r="L81" s="127"/>
      <c r="M81" s="127"/>
      <c r="N81" s="193"/>
      <c r="O81" s="15" t="s">
        <v>106</v>
      </c>
      <c r="P81" s="15"/>
      <c r="Q81" s="10">
        <v>0.2</v>
      </c>
      <c r="R81" s="10"/>
      <c r="S81" s="99"/>
      <c r="T81" s="15"/>
      <c r="U81" s="99"/>
      <c r="V81" s="15"/>
      <c r="W81" s="15"/>
      <c r="X81" s="102">
        <v>0</v>
      </c>
      <c r="Y81" s="99"/>
      <c r="Z81" s="15"/>
      <c r="AA81" s="202"/>
    </row>
    <row r="82" spans="1:27" hidden="1">
      <c r="A82" s="144"/>
      <c r="B82" s="144"/>
      <c r="C82" s="144"/>
      <c r="D82" s="123" t="s">
        <v>67</v>
      </c>
      <c r="E82" s="127">
        <v>3</v>
      </c>
      <c r="F82" s="127" t="s">
        <v>36</v>
      </c>
      <c r="G82" s="123" t="s">
        <v>68</v>
      </c>
      <c r="H82" s="131">
        <v>4.8673000000000002</v>
      </c>
      <c r="I82" s="134">
        <v>3.2</v>
      </c>
      <c r="J82" s="135">
        <v>6.9000000000000006E-2</v>
      </c>
      <c r="K82" s="135">
        <v>6.6000000000000003E-2</v>
      </c>
      <c r="L82" s="135">
        <f t="shared" ref="L82:L88" si="32">J82-K82</f>
        <v>3.0000000000000027E-3</v>
      </c>
      <c r="M82" s="134">
        <f t="shared" ref="M82:M88" si="33">H82*J82-I82*L82</f>
        <v>0.32624370000000003</v>
      </c>
      <c r="N82" s="134">
        <f t="shared" ref="N82:N88" si="34">E82*M82</f>
        <v>0.97873110000000008</v>
      </c>
      <c r="O82" s="15" t="s">
        <v>69</v>
      </c>
      <c r="P82" s="15" t="s">
        <v>34</v>
      </c>
      <c r="Q82" s="10">
        <v>0.12</v>
      </c>
      <c r="R82" s="10"/>
      <c r="S82" s="99"/>
      <c r="T82" s="15"/>
      <c r="U82" s="99"/>
      <c r="V82" s="15"/>
      <c r="W82" s="15"/>
      <c r="X82" s="102">
        <v>0</v>
      </c>
      <c r="Y82" s="99"/>
      <c r="Z82" s="15"/>
      <c r="AA82" s="202"/>
    </row>
    <row r="83" spans="1:27" hidden="1">
      <c r="A83" s="144"/>
      <c r="B83" s="144"/>
      <c r="C83" s="144"/>
      <c r="D83" s="123"/>
      <c r="E83" s="127"/>
      <c r="F83" s="127"/>
      <c r="G83" s="123"/>
      <c r="H83" s="131"/>
      <c r="I83" s="134"/>
      <c r="J83" s="135"/>
      <c r="K83" s="135"/>
      <c r="L83" s="135"/>
      <c r="M83" s="134"/>
      <c r="N83" s="134"/>
      <c r="O83" s="15" t="s">
        <v>70</v>
      </c>
      <c r="P83" s="15" t="s">
        <v>71</v>
      </c>
      <c r="Q83" s="10">
        <v>0.15</v>
      </c>
      <c r="R83" s="10"/>
      <c r="S83" s="99"/>
      <c r="T83" s="15"/>
      <c r="U83" s="99"/>
      <c r="V83" s="15"/>
      <c r="W83" s="15"/>
      <c r="X83" s="102">
        <v>0</v>
      </c>
      <c r="Y83" s="99"/>
      <c r="Z83" s="15"/>
      <c r="AA83" s="202"/>
    </row>
    <row r="84" spans="1:27" hidden="1">
      <c r="A84" s="144"/>
      <c r="B84" s="144"/>
      <c r="C84" s="144"/>
      <c r="D84" s="123" t="s">
        <v>75</v>
      </c>
      <c r="E84" s="127">
        <v>1</v>
      </c>
      <c r="F84" s="127" t="s">
        <v>36</v>
      </c>
      <c r="G84" s="123" t="s">
        <v>76</v>
      </c>
      <c r="H84" s="131">
        <v>4.8673000000000002</v>
      </c>
      <c r="I84" s="134">
        <v>3.2</v>
      </c>
      <c r="J84" s="135">
        <v>7.1999999999999995E-2</v>
      </c>
      <c r="K84" s="135">
        <v>7.0999999999999994E-2</v>
      </c>
      <c r="L84" s="135">
        <f t="shared" si="32"/>
        <v>1.0000000000000009E-3</v>
      </c>
      <c r="M84" s="134">
        <f t="shared" si="33"/>
        <v>0.34724559999999999</v>
      </c>
      <c r="N84" s="134">
        <f t="shared" si="34"/>
        <v>0.34724559999999999</v>
      </c>
      <c r="O84" s="15" t="s">
        <v>38</v>
      </c>
      <c r="P84" s="15"/>
      <c r="Q84" s="10">
        <v>0.03</v>
      </c>
      <c r="R84" s="10"/>
      <c r="S84" s="99"/>
      <c r="T84" s="15"/>
      <c r="U84" s="99"/>
      <c r="V84" s="15"/>
      <c r="W84" s="15"/>
      <c r="X84" s="102">
        <v>0</v>
      </c>
      <c r="Y84" s="99"/>
      <c r="Z84" s="15"/>
      <c r="AA84" s="202"/>
    </row>
    <row r="85" spans="1:27" hidden="1">
      <c r="A85" s="144"/>
      <c r="B85" s="144"/>
      <c r="C85" s="144"/>
      <c r="D85" s="123"/>
      <c r="E85" s="127"/>
      <c r="F85" s="127"/>
      <c r="G85" s="123"/>
      <c r="H85" s="131"/>
      <c r="I85" s="134"/>
      <c r="J85" s="135"/>
      <c r="K85" s="135"/>
      <c r="L85" s="135"/>
      <c r="M85" s="134"/>
      <c r="N85" s="134"/>
      <c r="O85" s="15" t="s">
        <v>56</v>
      </c>
      <c r="P85" s="15"/>
      <c r="Q85" s="10">
        <v>0.12</v>
      </c>
      <c r="R85" s="10"/>
      <c r="S85" s="99"/>
      <c r="T85" s="15"/>
      <c r="U85" s="99"/>
      <c r="V85" s="15"/>
      <c r="W85" s="15"/>
      <c r="X85" s="102">
        <v>0</v>
      </c>
      <c r="Y85" s="99"/>
      <c r="Z85" s="15"/>
      <c r="AA85" s="202"/>
    </row>
    <row r="86" spans="1:27" hidden="1">
      <c r="A86" s="144"/>
      <c r="B86" s="144"/>
      <c r="C86" s="144"/>
      <c r="D86" s="90" t="s">
        <v>81</v>
      </c>
      <c r="E86" s="84">
        <v>1</v>
      </c>
      <c r="F86" s="84" t="s">
        <v>36</v>
      </c>
      <c r="G86" s="83" t="s">
        <v>82</v>
      </c>
      <c r="H86" s="85">
        <v>4.8673000000000002</v>
      </c>
      <c r="I86" s="86">
        <v>3.2</v>
      </c>
      <c r="J86" s="87">
        <v>0.23300000000000001</v>
      </c>
      <c r="K86" s="87">
        <v>0.22800000000000001</v>
      </c>
      <c r="L86" s="87">
        <f t="shared" si="32"/>
        <v>5.0000000000000044E-3</v>
      </c>
      <c r="M86" s="86">
        <f t="shared" si="33"/>
        <v>1.1180809</v>
      </c>
      <c r="N86" s="86">
        <f t="shared" si="34"/>
        <v>1.1180809</v>
      </c>
      <c r="O86" s="15" t="s">
        <v>38</v>
      </c>
      <c r="P86" s="15"/>
      <c r="Q86" s="10">
        <v>0.03</v>
      </c>
      <c r="R86" s="10"/>
      <c r="S86" s="99"/>
      <c r="T86" s="15"/>
      <c r="U86" s="99"/>
      <c r="V86" s="15"/>
      <c r="W86" s="15"/>
      <c r="X86" s="102">
        <v>0</v>
      </c>
      <c r="Y86" s="99"/>
      <c r="Z86" s="15"/>
      <c r="AA86" s="202"/>
    </row>
    <row r="87" spans="1:27" hidden="1">
      <c r="A87" s="144"/>
      <c r="B87" s="144"/>
      <c r="C87" s="144"/>
      <c r="D87" s="83" t="s">
        <v>83</v>
      </c>
      <c r="E87" s="84">
        <v>2</v>
      </c>
      <c r="F87" s="84" t="s">
        <v>36</v>
      </c>
      <c r="G87" s="83" t="s">
        <v>84</v>
      </c>
      <c r="H87" s="10">
        <f>5.5/1.13</f>
        <v>4.8672566371681416</v>
      </c>
      <c r="I87" s="86">
        <v>3.2</v>
      </c>
      <c r="J87" s="87">
        <v>5.8999999999999997E-2</v>
      </c>
      <c r="K87" s="87">
        <v>5.7500000000000002E-2</v>
      </c>
      <c r="L87" s="87">
        <f t="shared" si="32"/>
        <v>1.4999999999999944E-3</v>
      </c>
      <c r="M87" s="86">
        <f t="shared" si="33"/>
        <v>0.2823681415929204</v>
      </c>
      <c r="N87" s="86">
        <f t="shared" si="34"/>
        <v>0.56473628318584079</v>
      </c>
      <c r="O87" s="15" t="s">
        <v>38</v>
      </c>
      <c r="P87" s="15" t="s">
        <v>85</v>
      </c>
      <c r="Q87" s="10">
        <v>0.03</v>
      </c>
      <c r="R87" s="10"/>
      <c r="S87" s="99"/>
      <c r="T87" s="15"/>
      <c r="U87" s="99"/>
      <c r="V87" s="15"/>
      <c r="W87" s="15"/>
      <c r="X87" s="102">
        <v>0</v>
      </c>
      <c r="Y87" s="99"/>
      <c r="Z87" s="15"/>
      <c r="AA87" s="202"/>
    </row>
    <row r="88" spans="1:27" hidden="1">
      <c r="A88" s="144"/>
      <c r="B88" s="144"/>
      <c r="C88" s="144"/>
      <c r="D88" s="83" t="s">
        <v>86</v>
      </c>
      <c r="E88" s="84">
        <v>2</v>
      </c>
      <c r="F88" s="84" t="s">
        <v>36</v>
      </c>
      <c r="G88" s="83" t="s">
        <v>87</v>
      </c>
      <c r="H88" s="10">
        <v>4.8672566371681398</v>
      </c>
      <c r="I88" s="86">
        <v>3.2</v>
      </c>
      <c r="J88" s="87">
        <v>7.3999999999999996E-2</v>
      </c>
      <c r="K88" s="87">
        <v>7.0000000000000007E-2</v>
      </c>
      <c r="L88" s="87">
        <f t="shared" si="32"/>
        <v>3.9999999999999897E-3</v>
      </c>
      <c r="M88" s="86">
        <f t="shared" si="33"/>
        <v>0.34737699115044235</v>
      </c>
      <c r="N88" s="86">
        <f t="shared" si="34"/>
        <v>0.6947539823008847</v>
      </c>
      <c r="O88" s="15" t="s">
        <v>44</v>
      </c>
      <c r="P88" s="15" t="s">
        <v>34</v>
      </c>
      <c r="Q88" s="10">
        <v>0.06</v>
      </c>
      <c r="R88" s="10"/>
      <c r="S88" s="99"/>
      <c r="T88" s="15"/>
      <c r="U88" s="99"/>
      <c r="V88" s="15"/>
      <c r="W88" s="15"/>
      <c r="X88" s="102">
        <v>0</v>
      </c>
      <c r="Y88" s="99"/>
      <c r="Z88" s="15"/>
      <c r="AA88" s="202"/>
    </row>
    <row r="89" spans="1:27" hidden="1">
      <c r="A89" s="144"/>
      <c r="B89" s="144"/>
      <c r="C89" s="144"/>
      <c r="D89" s="83"/>
      <c r="E89" s="84"/>
      <c r="F89" s="84"/>
      <c r="G89" s="83"/>
      <c r="H89" s="10"/>
      <c r="I89" s="86"/>
      <c r="J89" s="87"/>
      <c r="K89" s="20"/>
      <c r="L89" s="87"/>
      <c r="M89" s="86"/>
      <c r="N89" s="86"/>
      <c r="O89" s="15" t="s">
        <v>89</v>
      </c>
      <c r="P89" s="15">
        <v>154</v>
      </c>
      <c r="Q89" s="10">
        <f>0.05*P89</f>
        <v>7.7</v>
      </c>
      <c r="R89" s="10"/>
      <c r="S89" s="99"/>
      <c r="T89" s="15"/>
      <c r="U89" s="99"/>
      <c r="V89" s="15"/>
      <c r="W89" s="15"/>
      <c r="X89" s="102">
        <v>0</v>
      </c>
      <c r="Y89" s="99"/>
      <c r="Z89" s="15"/>
      <c r="AA89" s="202"/>
    </row>
    <row r="90" spans="1:27" hidden="1">
      <c r="A90" s="144"/>
      <c r="B90" s="144"/>
      <c r="C90" s="144"/>
      <c r="D90" s="83"/>
      <c r="E90" s="84"/>
      <c r="F90" s="84"/>
      <c r="G90" s="83"/>
      <c r="H90" s="10"/>
      <c r="I90" s="86"/>
      <c r="J90" s="87"/>
      <c r="K90" s="20"/>
      <c r="L90" s="87"/>
      <c r="M90" s="86"/>
      <c r="N90" s="86"/>
      <c r="O90" s="21" t="s">
        <v>146</v>
      </c>
      <c r="P90" s="15">
        <v>0.39600000000000002</v>
      </c>
      <c r="Q90" s="10">
        <v>3</v>
      </c>
      <c r="R90" s="10"/>
      <c r="S90" s="99"/>
      <c r="T90" s="15"/>
      <c r="U90" s="99"/>
      <c r="V90" s="15"/>
      <c r="W90" s="15"/>
      <c r="X90" s="102">
        <v>0</v>
      </c>
      <c r="Y90" s="99"/>
      <c r="Z90" s="15"/>
      <c r="AA90" s="202"/>
    </row>
    <row r="91" spans="1:27" ht="28.5" customHeight="1">
      <c r="A91" s="144"/>
      <c r="B91" s="144"/>
      <c r="C91" s="144"/>
      <c r="D91" s="15" t="s">
        <v>92</v>
      </c>
      <c r="E91" s="15"/>
      <c r="F91" s="15"/>
      <c r="G91" s="83"/>
      <c r="H91" s="10"/>
      <c r="I91" s="86"/>
      <c r="J91" s="88">
        <f>SUMPRODUCT(J67:J90,E67:E90)</f>
        <v>5.6499999999999995</v>
      </c>
      <c r="K91" s="88">
        <f>SUMPRODUCT(K67:K90,E67:E90)</f>
        <v>5.1159999999999997</v>
      </c>
      <c r="L91" s="87"/>
      <c r="M91" s="86"/>
      <c r="N91" s="86">
        <f>SUM(N67:N90)</f>
        <v>33.07042361769912</v>
      </c>
      <c r="O91" s="15"/>
      <c r="P91" s="15"/>
      <c r="Q91" s="86">
        <f>SUM(Q67:Q90)</f>
        <v>12.34</v>
      </c>
      <c r="R91" s="10">
        <f>(N91+Q91)*1.12</f>
        <v>50.859674451823025</v>
      </c>
      <c r="S91" s="99">
        <f>R91/K91</f>
        <v>9.941296804500201</v>
      </c>
      <c r="T91" s="99">
        <f>商谈后结果!R92</f>
        <v>54.768615856327422</v>
      </c>
      <c r="U91" s="99">
        <f>T91/K91</f>
        <v>10.705358846037416</v>
      </c>
      <c r="V91" s="100">
        <f>T91-R91</f>
        <v>3.9089414045043966</v>
      </c>
      <c r="W91" s="101">
        <f>V91/R91</f>
        <v>7.6857381543154635E-2</v>
      </c>
      <c r="X91" s="102">
        <v>53.1</v>
      </c>
      <c r="Y91" s="99">
        <f>(R91+T91)/2</f>
        <v>52.81414515407522</v>
      </c>
      <c r="Z91" s="100">
        <f>AVERAGE(X91:Y91)</f>
        <v>52.957072577037607</v>
      </c>
      <c r="AA91" s="202"/>
    </row>
    <row r="92" spans="1:27" hidden="1">
      <c r="A92" s="144">
        <v>4</v>
      </c>
      <c r="B92" s="144" t="s">
        <v>160</v>
      </c>
      <c r="C92" s="144" t="s">
        <v>108</v>
      </c>
      <c r="D92" s="123" t="s">
        <v>26</v>
      </c>
      <c r="E92" s="127">
        <v>1</v>
      </c>
      <c r="F92" s="127" t="s">
        <v>27</v>
      </c>
      <c r="G92" s="127" t="s">
        <v>111</v>
      </c>
      <c r="H92" s="131">
        <v>5.44</v>
      </c>
      <c r="I92" s="131">
        <v>3.2</v>
      </c>
      <c r="J92" s="137">
        <v>0.32200000000000001</v>
      </c>
      <c r="K92" s="137">
        <v>0.32</v>
      </c>
      <c r="L92" s="137">
        <f t="shared" ref="L92:L98" si="35">J92-K92</f>
        <v>2.0000000000000018E-3</v>
      </c>
      <c r="M92" s="131">
        <f t="shared" ref="M92:M97" si="36">H92*J92-I92*L92</f>
        <v>1.7452800000000002</v>
      </c>
      <c r="N92" s="131">
        <f t="shared" ref="N92:N98" si="37">E92*M92</f>
        <v>1.7452800000000002</v>
      </c>
      <c r="O92" s="15" t="s">
        <v>29</v>
      </c>
      <c r="P92" s="15"/>
      <c r="Q92" s="10">
        <v>0.05</v>
      </c>
      <c r="R92" s="10"/>
      <c r="S92" s="99"/>
      <c r="T92" s="15"/>
      <c r="U92" s="99"/>
      <c r="V92" s="15"/>
      <c r="W92" s="15"/>
      <c r="X92" s="102">
        <v>0</v>
      </c>
      <c r="Y92" s="99"/>
      <c r="Z92" s="15"/>
      <c r="AA92" s="202"/>
    </row>
    <row r="93" spans="1:27" hidden="1">
      <c r="A93" s="144"/>
      <c r="B93" s="144"/>
      <c r="C93" s="144"/>
      <c r="D93" s="123"/>
      <c r="E93" s="127"/>
      <c r="F93" s="127"/>
      <c r="G93" s="127"/>
      <c r="H93" s="131"/>
      <c r="I93" s="131"/>
      <c r="J93" s="137"/>
      <c r="K93" s="137"/>
      <c r="L93" s="137"/>
      <c r="M93" s="131"/>
      <c r="N93" s="131"/>
      <c r="O93" s="15" t="s">
        <v>30</v>
      </c>
      <c r="P93" s="15"/>
      <c r="Q93" s="10">
        <v>0.1</v>
      </c>
      <c r="R93" s="10"/>
      <c r="S93" s="99"/>
      <c r="T93" s="15"/>
      <c r="U93" s="99"/>
      <c r="V93" s="15"/>
      <c r="W93" s="15"/>
      <c r="X93" s="102">
        <v>0</v>
      </c>
      <c r="Y93" s="99"/>
      <c r="Z93" s="15"/>
      <c r="AA93" s="202"/>
    </row>
    <row r="94" spans="1:27" hidden="1">
      <c r="A94" s="144"/>
      <c r="B94" s="144"/>
      <c r="C94" s="144"/>
      <c r="D94" s="123"/>
      <c r="E94" s="127"/>
      <c r="F94" s="127"/>
      <c r="G94" s="127"/>
      <c r="H94" s="131"/>
      <c r="I94" s="131"/>
      <c r="J94" s="137"/>
      <c r="K94" s="137"/>
      <c r="L94" s="137"/>
      <c r="M94" s="131"/>
      <c r="N94" s="131"/>
      <c r="O94" s="15" t="s">
        <v>31</v>
      </c>
      <c r="P94" s="15" t="s">
        <v>32</v>
      </c>
      <c r="Q94" s="10">
        <v>0.08</v>
      </c>
      <c r="R94" s="10"/>
      <c r="S94" s="99"/>
      <c r="T94" s="15"/>
      <c r="U94" s="99"/>
      <c r="V94" s="15"/>
      <c r="W94" s="15"/>
      <c r="X94" s="102">
        <v>0</v>
      </c>
      <c r="Y94" s="99"/>
      <c r="Z94" s="15"/>
      <c r="AA94" s="202"/>
    </row>
    <row r="95" spans="1:27" hidden="1">
      <c r="A95" s="144"/>
      <c r="B95" s="144"/>
      <c r="C95" s="144"/>
      <c r="D95" s="123"/>
      <c r="E95" s="127"/>
      <c r="F95" s="127"/>
      <c r="G95" s="127"/>
      <c r="H95" s="131"/>
      <c r="I95" s="131"/>
      <c r="J95" s="137"/>
      <c r="K95" s="137"/>
      <c r="L95" s="137"/>
      <c r="M95" s="131"/>
      <c r="N95" s="131"/>
      <c r="O95" s="15" t="s">
        <v>33</v>
      </c>
      <c r="P95" s="15" t="s">
        <v>34</v>
      </c>
      <c r="Q95" s="10">
        <v>0.04</v>
      </c>
      <c r="R95" s="10"/>
      <c r="S95" s="99"/>
      <c r="T95" s="15"/>
      <c r="U95" s="99"/>
      <c r="V95" s="15"/>
      <c r="W95" s="15"/>
      <c r="X95" s="102">
        <v>0</v>
      </c>
      <c r="Y95" s="99"/>
      <c r="Z95" s="15"/>
      <c r="AA95" s="202"/>
    </row>
    <row r="96" spans="1:27" hidden="1">
      <c r="A96" s="144"/>
      <c r="B96" s="144"/>
      <c r="C96" s="144"/>
      <c r="D96" s="83" t="s">
        <v>35</v>
      </c>
      <c r="E96" s="84">
        <v>1</v>
      </c>
      <c r="F96" s="84" t="s">
        <v>36</v>
      </c>
      <c r="G96" s="15" t="s">
        <v>37</v>
      </c>
      <c r="H96" s="10">
        <f>5.5/1.13</f>
        <v>4.8672566371681416</v>
      </c>
      <c r="I96" s="86">
        <v>3.2</v>
      </c>
      <c r="J96" s="87">
        <v>5.5E-2</v>
      </c>
      <c r="K96" s="20">
        <v>5.3999999999999999E-2</v>
      </c>
      <c r="L96" s="87">
        <f t="shared" si="35"/>
        <v>1.0000000000000009E-3</v>
      </c>
      <c r="M96" s="86">
        <f t="shared" si="36"/>
        <v>0.26449911504424783</v>
      </c>
      <c r="N96" s="86">
        <f t="shared" si="37"/>
        <v>0.26449911504424783</v>
      </c>
      <c r="O96" s="15" t="s">
        <v>38</v>
      </c>
      <c r="P96" s="15" t="s">
        <v>34</v>
      </c>
      <c r="Q96" s="10">
        <v>0.04</v>
      </c>
      <c r="R96" s="10"/>
      <c r="S96" s="99"/>
      <c r="T96" s="15"/>
      <c r="U96" s="99"/>
      <c r="V96" s="15"/>
      <c r="W96" s="15"/>
      <c r="X96" s="102">
        <v>0</v>
      </c>
      <c r="Y96" s="99"/>
      <c r="Z96" s="15"/>
      <c r="AA96" s="202"/>
    </row>
    <row r="97" spans="1:27" hidden="1">
      <c r="A97" s="144"/>
      <c r="B97" s="144"/>
      <c r="C97" s="144"/>
      <c r="D97" s="83" t="s">
        <v>39</v>
      </c>
      <c r="E97" s="84">
        <v>2</v>
      </c>
      <c r="F97" s="84" t="s">
        <v>36</v>
      </c>
      <c r="G97" s="15" t="s">
        <v>40</v>
      </c>
      <c r="H97" s="10">
        <f>5.5/1.13</f>
        <v>4.8672566371681416</v>
      </c>
      <c r="I97" s="86">
        <v>3.2</v>
      </c>
      <c r="J97" s="87">
        <v>4.8000000000000001E-2</v>
      </c>
      <c r="K97" s="20">
        <v>4.7E-2</v>
      </c>
      <c r="L97" s="87">
        <f t="shared" si="35"/>
        <v>1.0000000000000009E-3</v>
      </c>
      <c r="M97" s="86">
        <f t="shared" si="36"/>
        <v>0.23042831858407078</v>
      </c>
      <c r="N97" s="86">
        <f t="shared" si="37"/>
        <v>0.46085663716814157</v>
      </c>
      <c r="O97" s="15" t="s">
        <v>41</v>
      </c>
      <c r="P97" s="15" t="s">
        <v>34</v>
      </c>
      <c r="Q97" s="10">
        <v>0.08</v>
      </c>
      <c r="R97" s="10"/>
      <c r="S97" s="99"/>
      <c r="T97" s="15"/>
      <c r="U97" s="99"/>
      <c r="V97" s="15"/>
      <c r="W97" s="15"/>
      <c r="X97" s="102">
        <v>0</v>
      </c>
      <c r="Y97" s="99"/>
      <c r="Z97" s="15"/>
      <c r="AA97" s="202"/>
    </row>
    <row r="98" spans="1:27" hidden="1">
      <c r="A98" s="144"/>
      <c r="B98" s="144"/>
      <c r="C98" s="144"/>
      <c r="D98" s="123" t="s">
        <v>42</v>
      </c>
      <c r="E98" s="127">
        <v>2</v>
      </c>
      <c r="F98" s="127" t="s">
        <v>36</v>
      </c>
      <c r="G98" s="123" t="s">
        <v>43</v>
      </c>
      <c r="H98" s="131">
        <v>4.8673000000000002</v>
      </c>
      <c r="I98" s="134">
        <v>3.2</v>
      </c>
      <c r="J98" s="135">
        <v>0.124</v>
      </c>
      <c r="K98" s="135">
        <v>0.124</v>
      </c>
      <c r="L98" s="135">
        <f t="shared" si="35"/>
        <v>0</v>
      </c>
      <c r="M98" s="134">
        <v>1.1000000000000001</v>
      </c>
      <c r="N98" s="134">
        <f t="shared" si="37"/>
        <v>2.2000000000000002</v>
      </c>
      <c r="O98" s="15" t="s">
        <v>44</v>
      </c>
      <c r="P98" s="15" t="s">
        <v>34</v>
      </c>
      <c r="Q98" s="10"/>
      <c r="R98" s="10"/>
      <c r="S98" s="99"/>
      <c r="T98" s="15"/>
      <c r="U98" s="99"/>
      <c r="V98" s="15"/>
      <c r="W98" s="15"/>
      <c r="X98" s="102">
        <v>0</v>
      </c>
      <c r="Y98" s="99"/>
      <c r="Z98" s="15"/>
      <c r="AA98" s="202"/>
    </row>
    <row r="99" spans="1:27" hidden="1">
      <c r="A99" s="144"/>
      <c r="B99" s="144"/>
      <c r="C99" s="144"/>
      <c r="D99" s="123"/>
      <c r="E99" s="127"/>
      <c r="F99" s="127"/>
      <c r="G99" s="123"/>
      <c r="H99" s="131"/>
      <c r="I99" s="134"/>
      <c r="J99" s="135"/>
      <c r="K99" s="135"/>
      <c r="L99" s="135"/>
      <c r="M99" s="134"/>
      <c r="N99" s="134"/>
      <c r="O99" s="15" t="s">
        <v>45</v>
      </c>
      <c r="P99" s="15"/>
      <c r="Q99" s="10"/>
      <c r="R99" s="10"/>
      <c r="S99" s="99"/>
      <c r="T99" s="15"/>
      <c r="U99" s="99"/>
      <c r="V99" s="15"/>
      <c r="W99" s="15"/>
      <c r="X99" s="102">
        <v>0</v>
      </c>
      <c r="Y99" s="99"/>
      <c r="Z99" s="15"/>
      <c r="AA99" s="202"/>
    </row>
    <row r="100" spans="1:27" hidden="1">
      <c r="A100" s="144"/>
      <c r="B100" s="144"/>
      <c r="C100" s="144"/>
      <c r="D100" s="123" t="s">
        <v>46</v>
      </c>
      <c r="E100" s="127">
        <v>2</v>
      </c>
      <c r="F100" s="127" t="s">
        <v>47</v>
      </c>
      <c r="G100" s="123" t="s">
        <v>48</v>
      </c>
      <c r="H100" s="131">
        <v>5.83</v>
      </c>
      <c r="I100" s="134">
        <v>3.2</v>
      </c>
      <c r="J100" s="137">
        <v>0.75</v>
      </c>
      <c r="K100" s="137">
        <v>0.51600000000000001</v>
      </c>
      <c r="L100" s="135">
        <f t="shared" ref="L100:L104" si="38">J100-K100</f>
        <v>0.23399999999999999</v>
      </c>
      <c r="M100" s="134">
        <v>5.1933999999999996</v>
      </c>
      <c r="N100" s="134">
        <f>E100*M100</f>
        <v>10.386799999999999</v>
      </c>
      <c r="O100" s="15" t="s">
        <v>49</v>
      </c>
      <c r="P100" s="15" t="s">
        <v>50</v>
      </c>
      <c r="Q100" s="10"/>
      <c r="R100" s="10"/>
      <c r="S100" s="99"/>
      <c r="T100" s="15"/>
      <c r="U100" s="99"/>
      <c r="V100" s="15"/>
      <c r="W100" s="15"/>
      <c r="X100" s="102">
        <v>0</v>
      </c>
      <c r="Y100" s="99"/>
      <c r="Z100" s="15"/>
      <c r="AA100" s="202"/>
    </row>
    <row r="101" spans="1:27" hidden="1">
      <c r="A101" s="144"/>
      <c r="B101" s="144"/>
      <c r="C101" s="144"/>
      <c r="D101" s="123"/>
      <c r="E101" s="127"/>
      <c r="F101" s="127"/>
      <c r="G101" s="123"/>
      <c r="H101" s="131"/>
      <c r="I101" s="134"/>
      <c r="J101" s="137"/>
      <c r="K101" s="137"/>
      <c r="L101" s="135"/>
      <c r="M101" s="134"/>
      <c r="N101" s="134"/>
      <c r="O101" s="15" t="s">
        <v>51</v>
      </c>
      <c r="P101" s="15" t="s">
        <v>52</v>
      </c>
      <c r="Q101" s="10"/>
      <c r="R101" s="10"/>
      <c r="S101" s="99"/>
      <c r="T101" s="15"/>
      <c r="U101" s="99"/>
      <c r="V101" s="15"/>
      <c r="W101" s="15"/>
      <c r="X101" s="102">
        <v>0</v>
      </c>
      <c r="Y101" s="99"/>
      <c r="Z101" s="15"/>
      <c r="AA101" s="202"/>
    </row>
    <row r="102" spans="1:27" hidden="1">
      <c r="A102" s="144"/>
      <c r="B102" s="144"/>
      <c r="C102" s="144"/>
      <c r="D102" s="123" t="s">
        <v>53</v>
      </c>
      <c r="E102" s="127">
        <v>1</v>
      </c>
      <c r="F102" s="127" t="s">
        <v>27</v>
      </c>
      <c r="G102" s="123" t="s">
        <v>54</v>
      </c>
      <c r="H102" s="131">
        <f>5.6/1.13</f>
        <v>4.9557522123893802</v>
      </c>
      <c r="I102" s="134">
        <v>3.2</v>
      </c>
      <c r="J102" s="137">
        <v>1.8009999999999999</v>
      </c>
      <c r="K102" s="137">
        <v>1.79</v>
      </c>
      <c r="L102" s="135">
        <f t="shared" si="38"/>
        <v>1.0999999999999899E-2</v>
      </c>
      <c r="M102" s="134">
        <f t="shared" ref="M102:M104" si="39">H102*J102-I102*L102</f>
        <v>8.890109734513274</v>
      </c>
      <c r="N102" s="134">
        <f t="shared" ref="N102:N104" si="40">E102*M102</f>
        <v>8.890109734513274</v>
      </c>
      <c r="O102" s="15" t="s">
        <v>55</v>
      </c>
      <c r="P102" s="15"/>
      <c r="Q102" s="10">
        <v>0.05</v>
      </c>
      <c r="R102" s="10"/>
      <c r="S102" s="99"/>
      <c r="T102" s="15"/>
      <c r="U102" s="99"/>
      <c r="V102" s="15"/>
      <c r="W102" s="15"/>
      <c r="X102" s="102">
        <v>0</v>
      </c>
      <c r="Y102" s="99"/>
      <c r="Z102" s="15"/>
      <c r="AA102" s="202"/>
    </row>
    <row r="103" spans="1:27" hidden="1">
      <c r="A103" s="144"/>
      <c r="B103" s="144"/>
      <c r="C103" s="144"/>
      <c r="D103" s="123"/>
      <c r="E103" s="127"/>
      <c r="F103" s="127"/>
      <c r="G103" s="123"/>
      <c r="H103" s="131"/>
      <c r="I103" s="134"/>
      <c r="J103" s="137"/>
      <c r="K103" s="137"/>
      <c r="L103" s="135"/>
      <c r="M103" s="134"/>
      <c r="N103" s="134"/>
      <c r="O103" s="15" t="s">
        <v>56</v>
      </c>
      <c r="P103" s="15"/>
      <c r="Q103" s="10">
        <v>0.2</v>
      </c>
      <c r="R103" s="10"/>
      <c r="S103" s="99"/>
      <c r="T103" s="15"/>
      <c r="U103" s="99"/>
      <c r="V103" s="15"/>
      <c r="W103" s="15"/>
      <c r="X103" s="102">
        <v>0</v>
      </c>
      <c r="Y103" s="99"/>
      <c r="Z103" s="15"/>
      <c r="AA103" s="202"/>
    </row>
    <row r="104" spans="1:27" hidden="1">
      <c r="A104" s="144"/>
      <c r="B104" s="144"/>
      <c r="C104" s="144"/>
      <c r="D104" s="123" t="s">
        <v>57</v>
      </c>
      <c r="E104" s="127">
        <v>2</v>
      </c>
      <c r="F104" s="127" t="s">
        <v>27</v>
      </c>
      <c r="G104" s="123" t="s">
        <v>58</v>
      </c>
      <c r="H104" s="131">
        <f>5.6/1.13</f>
        <v>4.9557522123893802</v>
      </c>
      <c r="I104" s="134">
        <v>3.2</v>
      </c>
      <c r="J104" s="137">
        <v>0.42499999999999999</v>
      </c>
      <c r="K104" s="137">
        <v>0.41299999999999998</v>
      </c>
      <c r="L104" s="135">
        <f t="shared" si="38"/>
        <v>1.2000000000000011E-2</v>
      </c>
      <c r="M104" s="134">
        <f t="shared" si="39"/>
        <v>2.0677946902654862</v>
      </c>
      <c r="N104" s="134">
        <f t="shared" si="40"/>
        <v>4.1355893805309725</v>
      </c>
      <c r="O104" s="15" t="s">
        <v>59</v>
      </c>
      <c r="P104" s="15"/>
      <c r="Q104" s="10">
        <v>0.1</v>
      </c>
      <c r="R104" s="10"/>
      <c r="S104" s="99"/>
      <c r="T104" s="15"/>
      <c r="U104" s="99"/>
      <c r="V104" s="15"/>
      <c r="W104" s="15"/>
      <c r="X104" s="102">
        <v>0</v>
      </c>
      <c r="Y104" s="99"/>
      <c r="Z104" s="15"/>
      <c r="AA104" s="202"/>
    </row>
    <row r="105" spans="1:27" hidden="1">
      <c r="A105" s="144"/>
      <c r="B105" s="144"/>
      <c r="C105" s="144"/>
      <c r="D105" s="123"/>
      <c r="E105" s="127"/>
      <c r="F105" s="127"/>
      <c r="G105" s="123"/>
      <c r="H105" s="131"/>
      <c r="I105" s="134"/>
      <c r="J105" s="137"/>
      <c r="K105" s="137"/>
      <c r="L105" s="135"/>
      <c r="M105" s="134"/>
      <c r="N105" s="134"/>
      <c r="O105" s="15" t="s">
        <v>60</v>
      </c>
      <c r="P105" s="15"/>
      <c r="Q105" s="10">
        <v>0.16</v>
      </c>
      <c r="R105" s="10"/>
      <c r="S105" s="99"/>
      <c r="T105" s="15"/>
      <c r="U105" s="99"/>
      <c r="V105" s="15"/>
      <c r="W105" s="15"/>
      <c r="X105" s="102">
        <v>0</v>
      </c>
      <c r="Y105" s="99"/>
      <c r="Z105" s="15"/>
      <c r="AA105" s="202"/>
    </row>
    <row r="106" spans="1:27" hidden="1">
      <c r="A106" s="144"/>
      <c r="B106" s="144"/>
      <c r="C106" s="144"/>
      <c r="D106" s="123" t="s">
        <v>61</v>
      </c>
      <c r="E106" s="127">
        <v>1</v>
      </c>
      <c r="F106" s="127" t="s">
        <v>62</v>
      </c>
      <c r="G106" s="123" t="s">
        <v>63</v>
      </c>
      <c r="H106" s="131">
        <v>5.18</v>
      </c>
      <c r="I106" s="134">
        <v>3.2</v>
      </c>
      <c r="J106" s="137">
        <v>0.75900000000000001</v>
      </c>
      <c r="K106" s="137">
        <v>0.42399999999999999</v>
      </c>
      <c r="L106" s="135">
        <f t="shared" ref="L106:L110" si="41">J106-K106</f>
        <v>0.33500000000000002</v>
      </c>
      <c r="M106" s="134">
        <f t="shared" ref="M106:M108" si="42">H106*J106-I106*L106</f>
        <v>2.8596199999999996</v>
      </c>
      <c r="N106" s="134">
        <f t="shared" ref="N106:N108" si="43">E106*M106</f>
        <v>2.8596199999999996</v>
      </c>
      <c r="O106" s="15" t="s">
        <v>64</v>
      </c>
      <c r="P106" s="15" t="s">
        <v>65</v>
      </c>
      <c r="Q106" s="10">
        <v>0.12</v>
      </c>
      <c r="R106" s="10"/>
      <c r="S106" s="99"/>
      <c r="T106" s="15"/>
      <c r="U106" s="99"/>
      <c r="V106" s="15"/>
      <c r="W106" s="15"/>
      <c r="X106" s="102">
        <v>0</v>
      </c>
      <c r="Y106" s="99"/>
      <c r="Z106" s="15"/>
      <c r="AA106" s="202"/>
    </row>
    <row r="107" spans="1:27" hidden="1">
      <c r="A107" s="144"/>
      <c r="B107" s="144"/>
      <c r="C107" s="144"/>
      <c r="D107" s="123"/>
      <c r="E107" s="127"/>
      <c r="F107" s="127"/>
      <c r="G107" s="123"/>
      <c r="H107" s="131"/>
      <c r="I107" s="134"/>
      <c r="J107" s="137"/>
      <c r="K107" s="137"/>
      <c r="L107" s="135"/>
      <c r="M107" s="134"/>
      <c r="N107" s="134"/>
      <c r="O107" s="15" t="s">
        <v>66</v>
      </c>
      <c r="P107" s="15" t="s">
        <v>52</v>
      </c>
      <c r="Q107" s="10">
        <v>0.16</v>
      </c>
      <c r="R107" s="10"/>
      <c r="S107" s="99"/>
      <c r="T107" s="15"/>
      <c r="U107" s="99"/>
      <c r="V107" s="15"/>
      <c r="W107" s="15"/>
      <c r="X107" s="102">
        <v>0</v>
      </c>
      <c r="Y107" s="99"/>
      <c r="Z107" s="15"/>
      <c r="AA107" s="202"/>
    </row>
    <row r="108" spans="1:27" hidden="1">
      <c r="A108" s="144"/>
      <c r="B108" s="144"/>
      <c r="C108" s="144"/>
      <c r="D108" s="123" t="s">
        <v>67</v>
      </c>
      <c r="E108" s="127">
        <v>3</v>
      </c>
      <c r="F108" s="127" t="s">
        <v>36</v>
      </c>
      <c r="G108" s="123" t="s">
        <v>68</v>
      </c>
      <c r="H108" s="131">
        <v>4.8673000000000002</v>
      </c>
      <c r="I108" s="134">
        <v>3.2</v>
      </c>
      <c r="J108" s="137">
        <v>6.9000000000000006E-2</v>
      </c>
      <c r="K108" s="137">
        <v>6.6000000000000003E-2</v>
      </c>
      <c r="L108" s="135">
        <f t="shared" si="41"/>
        <v>3.0000000000000027E-3</v>
      </c>
      <c r="M108" s="134">
        <f t="shared" si="42"/>
        <v>0.32624370000000003</v>
      </c>
      <c r="N108" s="134">
        <f t="shared" si="43"/>
        <v>0.97873110000000008</v>
      </c>
      <c r="O108" s="15" t="s">
        <v>69</v>
      </c>
      <c r="P108" s="15" t="s">
        <v>34</v>
      </c>
      <c r="Q108" s="10">
        <v>0.12</v>
      </c>
      <c r="R108" s="10"/>
      <c r="S108" s="99"/>
      <c r="T108" s="15"/>
      <c r="U108" s="99"/>
      <c r="V108" s="15"/>
      <c r="W108" s="15"/>
      <c r="X108" s="102">
        <v>0</v>
      </c>
      <c r="Y108" s="99"/>
      <c r="Z108" s="15"/>
      <c r="AA108" s="202"/>
    </row>
    <row r="109" spans="1:27" hidden="1">
      <c r="A109" s="144"/>
      <c r="B109" s="144"/>
      <c r="C109" s="144"/>
      <c r="D109" s="123"/>
      <c r="E109" s="127"/>
      <c r="F109" s="127"/>
      <c r="G109" s="123"/>
      <c r="H109" s="131"/>
      <c r="I109" s="134"/>
      <c r="J109" s="137"/>
      <c r="K109" s="137"/>
      <c r="L109" s="135"/>
      <c r="M109" s="134"/>
      <c r="N109" s="134"/>
      <c r="O109" s="15" t="s">
        <v>70</v>
      </c>
      <c r="P109" s="15" t="s">
        <v>71</v>
      </c>
      <c r="Q109" s="10">
        <v>0.15</v>
      </c>
      <c r="R109" s="10"/>
      <c r="S109" s="99"/>
      <c r="T109" s="15"/>
      <c r="U109" s="99"/>
      <c r="V109" s="15"/>
      <c r="W109" s="15"/>
      <c r="X109" s="102">
        <v>0</v>
      </c>
      <c r="Y109" s="99"/>
      <c r="Z109" s="15"/>
      <c r="AA109" s="202"/>
    </row>
    <row r="110" spans="1:27" hidden="1">
      <c r="A110" s="144"/>
      <c r="B110" s="144"/>
      <c r="C110" s="144"/>
      <c r="D110" s="123" t="s">
        <v>72</v>
      </c>
      <c r="E110" s="127">
        <v>1</v>
      </c>
      <c r="F110" s="127" t="s">
        <v>36</v>
      </c>
      <c r="G110" s="123" t="s">
        <v>73</v>
      </c>
      <c r="H110" s="131">
        <v>4.8673000000000002</v>
      </c>
      <c r="I110" s="134">
        <v>3.2</v>
      </c>
      <c r="J110" s="137">
        <v>0.1</v>
      </c>
      <c r="K110" s="137">
        <v>9.0999999999999998E-2</v>
      </c>
      <c r="L110" s="135">
        <f t="shared" si="41"/>
        <v>9.000000000000008E-3</v>
      </c>
      <c r="M110" s="134">
        <v>0.8</v>
      </c>
      <c r="N110" s="134">
        <f>E110*M110</f>
        <v>0.8</v>
      </c>
      <c r="O110" s="15" t="s">
        <v>38</v>
      </c>
      <c r="P110" s="15"/>
      <c r="Q110" s="10"/>
      <c r="R110" s="10"/>
      <c r="S110" s="99"/>
      <c r="T110" s="15"/>
      <c r="U110" s="99"/>
      <c r="V110" s="15"/>
      <c r="W110" s="15"/>
      <c r="X110" s="102">
        <v>0</v>
      </c>
      <c r="Y110" s="99"/>
      <c r="Z110" s="15"/>
      <c r="AA110" s="202"/>
    </row>
    <row r="111" spans="1:27" hidden="1">
      <c r="A111" s="144"/>
      <c r="B111" s="144"/>
      <c r="C111" s="144"/>
      <c r="D111" s="123"/>
      <c r="E111" s="127"/>
      <c r="F111" s="127"/>
      <c r="G111" s="123"/>
      <c r="H111" s="131"/>
      <c r="I111" s="134"/>
      <c r="J111" s="137"/>
      <c r="K111" s="137"/>
      <c r="L111" s="135"/>
      <c r="M111" s="134"/>
      <c r="N111" s="134"/>
      <c r="O111" s="15" t="s">
        <v>74</v>
      </c>
      <c r="P111" s="15"/>
      <c r="Q111" s="10"/>
      <c r="R111" s="10"/>
      <c r="S111" s="99"/>
      <c r="T111" s="15"/>
      <c r="U111" s="99"/>
      <c r="V111" s="15"/>
      <c r="W111" s="15"/>
      <c r="X111" s="102">
        <v>0</v>
      </c>
      <c r="Y111" s="99"/>
      <c r="Z111" s="15"/>
      <c r="AA111" s="202"/>
    </row>
    <row r="112" spans="1:27" hidden="1">
      <c r="A112" s="144"/>
      <c r="B112" s="144"/>
      <c r="C112" s="144"/>
      <c r="D112" s="123" t="s">
        <v>95</v>
      </c>
      <c r="E112" s="127">
        <v>1</v>
      </c>
      <c r="F112" s="127" t="s">
        <v>36</v>
      </c>
      <c r="G112" s="123" t="s">
        <v>96</v>
      </c>
      <c r="H112" s="131">
        <v>4.8673000000000002</v>
      </c>
      <c r="I112" s="134">
        <v>3.2</v>
      </c>
      <c r="J112" s="137">
        <v>0.14399999999999999</v>
      </c>
      <c r="K112" s="137">
        <v>0.14099999999999999</v>
      </c>
      <c r="L112" s="135">
        <f t="shared" ref="L112:L116" si="44">J112-K112</f>
        <v>3.0000000000000027E-3</v>
      </c>
      <c r="M112" s="134">
        <f t="shared" ref="M112:M116" si="45">H112*J112-I112*L112</f>
        <v>0.69129119999999988</v>
      </c>
      <c r="N112" s="134">
        <f t="shared" ref="N112:N116" si="46">E112*M112</f>
        <v>0.69129119999999988</v>
      </c>
      <c r="O112" s="15" t="s">
        <v>38</v>
      </c>
      <c r="P112" s="15"/>
      <c r="Q112" s="10">
        <v>0.03</v>
      </c>
      <c r="R112" s="10"/>
      <c r="S112" s="99"/>
      <c r="T112" s="15"/>
      <c r="U112" s="99"/>
      <c r="V112" s="15"/>
      <c r="W112" s="15"/>
      <c r="X112" s="102">
        <v>0</v>
      </c>
      <c r="Y112" s="99"/>
      <c r="Z112" s="15"/>
      <c r="AA112" s="202"/>
    </row>
    <row r="113" spans="1:27" hidden="1">
      <c r="A113" s="144"/>
      <c r="B113" s="144"/>
      <c r="C113" s="144"/>
      <c r="D113" s="123"/>
      <c r="E113" s="127"/>
      <c r="F113" s="127"/>
      <c r="G113" s="123"/>
      <c r="H113" s="131"/>
      <c r="I113" s="134"/>
      <c r="J113" s="137"/>
      <c r="K113" s="137"/>
      <c r="L113" s="135"/>
      <c r="M113" s="134"/>
      <c r="N113" s="134"/>
      <c r="O113" s="15" t="s">
        <v>56</v>
      </c>
      <c r="P113" s="15"/>
      <c r="Q113" s="10">
        <v>0.12</v>
      </c>
      <c r="R113" s="10"/>
      <c r="S113" s="99"/>
      <c r="T113" s="15"/>
      <c r="U113" s="99"/>
      <c r="V113" s="15"/>
      <c r="W113" s="15"/>
      <c r="X113" s="102">
        <v>0</v>
      </c>
      <c r="Y113" s="99"/>
      <c r="Z113" s="15"/>
      <c r="AA113" s="202"/>
    </row>
    <row r="114" spans="1:27" hidden="1">
      <c r="A114" s="144"/>
      <c r="B114" s="144"/>
      <c r="C114" s="144"/>
      <c r="D114" s="123" t="s">
        <v>81</v>
      </c>
      <c r="E114" s="127">
        <v>1</v>
      </c>
      <c r="F114" s="127" t="s">
        <v>36</v>
      </c>
      <c r="G114" s="123" t="s">
        <v>82</v>
      </c>
      <c r="H114" s="131">
        <v>4.8673000000000002</v>
      </c>
      <c r="I114" s="134">
        <v>3.2</v>
      </c>
      <c r="J114" s="137">
        <v>0.23300000000000001</v>
      </c>
      <c r="K114" s="137">
        <v>0.22800000000000001</v>
      </c>
      <c r="L114" s="135">
        <f t="shared" si="44"/>
        <v>5.0000000000000044E-3</v>
      </c>
      <c r="M114" s="134">
        <f t="shared" si="45"/>
        <v>1.1180809</v>
      </c>
      <c r="N114" s="134">
        <f t="shared" si="46"/>
        <v>1.1180809</v>
      </c>
      <c r="O114" s="15" t="s">
        <v>38</v>
      </c>
      <c r="P114" s="15"/>
      <c r="Q114" s="10">
        <v>0.03</v>
      </c>
      <c r="R114" s="10"/>
      <c r="S114" s="99"/>
      <c r="T114" s="15"/>
      <c r="U114" s="99"/>
      <c r="V114" s="15"/>
      <c r="W114" s="15"/>
      <c r="X114" s="102">
        <v>0</v>
      </c>
      <c r="Y114" s="99"/>
      <c r="Z114" s="15"/>
      <c r="AA114" s="202"/>
    </row>
    <row r="115" spans="1:27" hidden="1">
      <c r="A115" s="144"/>
      <c r="B115" s="144"/>
      <c r="C115" s="144"/>
      <c r="D115" s="123"/>
      <c r="E115" s="127"/>
      <c r="F115" s="127"/>
      <c r="G115" s="123"/>
      <c r="H115" s="131"/>
      <c r="I115" s="134"/>
      <c r="J115" s="137"/>
      <c r="K115" s="137"/>
      <c r="L115" s="135"/>
      <c r="M115" s="134"/>
      <c r="N115" s="134"/>
      <c r="O115" s="15" t="s">
        <v>74</v>
      </c>
      <c r="P115" s="15"/>
      <c r="Q115" s="10">
        <v>0.15</v>
      </c>
      <c r="R115" s="10"/>
      <c r="S115" s="99"/>
      <c r="T115" s="15"/>
      <c r="U115" s="99"/>
      <c r="V115" s="15"/>
      <c r="W115" s="15"/>
      <c r="X115" s="102">
        <v>0</v>
      </c>
      <c r="Y115" s="99"/>
      <c r="Z115" s="15"/>
      <c r="AA115" s="202"/>
    </row>
    <row r="116" spans="1:27" hidden="1">
      <c r="A116" s="144"/>
      <c r="B116" s="144"/>
      <c r="C116" s="144"/>
      <c r="D116" s="123" t="s">
        <v>99</v>
      </c>
      <c r="E116" s="127">
        <v>1</v>
      </c>
      <c r="F116" s="127" t="s">
        <v>36</v>
      </c>
      <c r="G116" s="123" t="s">
        <v>100</v>
      </c>
      <c r="H116" s="194">
        <f>5.5/1.13</f>
        <v>4.8672566371681416</v>
      </c>
      <c r="I116" s="194">
        <v>3.2</v>
      </c>
      <c r="J116" s="127">
        <v>0.214</v>
      </c>
      <c r="K116" s="127">
        <v>0.17899999999999999</v>
      </c>
      <c r="L116" s="127">
        <f t="shared" si="44"/>
        <v>3.5000000000000003E-2</v>
      </c>
      <c r="M116" s="127">
        <f t="shared" si="45"/>
        <v>0.92959292035398222</v>
      </c>
      <c r="N116" s="193">
        <f t="shared" si="46"/>
        <v>0.92959292035398222</v>
      </c>
      <c r="O116" s="15" t="s">
        <v>64</v>
      </c>
      <c r="P116" s="15" t="s">
        <v>52</v>
      </c>
      <c r="Q116" s="10">
        <v>0.08</v>
      </c>
      <c r="R116" s="10"/>
      <c r="S116" s="99"/>
      <c r="T116" s="15"/>
      <c r="U116" s="99"/>
      <c r="V116" s="15"/>
      <c r="W116" s="15"/>
      <c r="X116" s="102">
        <v>0</v>
      </c>
      <c r="Y116" s="99"/>
      <c r="Z116" s="15"/>
      <c r="AA116" s="202"/>
    </row>
    <row r="117" spans="1:27" hidden="1">
      <c r="A117" s="144"/>
      <c r="B117" s="144"/>
      <c r="C117" s="144"/>
      <c r="D117" s="123"/>
      <c r="E117" s="127"/>
      <c r="F117" s="127"/>
      <c r="G117" s="123"/>
      <c r="H117" s="194"/>
      <c r="I117" s="194"/>
      <c r="J117" s="127"/>
      <c r="K117" s="127"/>
      <c r="L117" s="127"/>
      <c r="M117" s="127"/>
      <c r="N117" s="193"/>
      <c r="O117" s="15" t="s">
        <v>33</v>
      </c>
      <c r="P117" s="15" t="s">
        <v>34</v>
      </c>
      <c r="Q117" s="10">
        <v>0.03</v>
      </c>
      <c r="R117" s="10"/>
      <c r="S117" s="99"/>
      <c r="T117" s="15"/>
      <c r="U117" s="99"/>
      <c r="V117" s="15"/>
      <c r="W117" s="15"/>
      <c r="X117" s="102">
        <v>0</v>
      </c>
      <c r="Y117" s="99"/>
      <c r="Z117" s="15"/>
      <c r="AA117" s="202"/>
    </row>
    <row r="118" spans="1:27" hidden="1">
      <c r="A118" s="144"/>
      <c r="B118" s="144"/>
      <c r="C118" s="144"/>
      <c r="D118" s="123"/>
      <c r="E118" s="127"/>
      <c r="F118" s="127"/>
      <c r="G118" s="123"/>
      <c r="H118" s="194"/>
      <c r="I118" s="194"/>
      <c r="J118" s="127"/>
      <c r="K118" s="127"/>
      <c r="L118" s="127"/>
      <c r="M118" s="127"/>
      <c r="N118" s="193"/>
      <c r="O118" s="15" t="s">
        <v>66</v>
      </c>
      <c r="P118" s="15" t="s">
        <v>52</v>
      </c>
      <c r="Q118" s="10">
        <v>0.16</v>
      </c>
      <c r="R118" s="10"/>
      <c r="S118" s="99"/>
      <c r="T118" s="15"/>
      <c r="U118" s="99"/>
      <c r="V118" s="15"/>
      <c r="W118" s="15"/>
      <c r="X118" s="102">
        <v>0</v>
      </c>
      <c r="Y118" s="99"/>
      <c r="Z118" s="15"/>
      <c r="AA118" s="202"/>
    </row>
    <row r="119" spans="1:27" hidden="1">
      <c r="A119" s="144"/>
      <c r="B119" s="144"/>
      <c r="C119" s="144"/>
      <c r="D119" s="83" t="s">
        <v>83</v>
      </c>
      <c r="E119" s="84">
        <v>3</v>
      </c>
      <c r="F119" s="84" t="s">
        <v>36</v>
      </c>
      <c r="G119" s="83" t="s">
        <v>84</v>
      </c>
      <c r="H119" s="10">
        <f>5.5/1.13</f>
        <v>4.8672566371681416</v>
      </c>
      <c r="I119" s="86">
        <v>3.2</v>
      </c>
      <c r="J119" s="88">
        <v>5.8999999999999997E-2</v>
      </c>
      <c r="K119" s="88">
        <v>5.7500000000000002E-2</v>
      </c>
      <c r="L119" s="87">
        <f t="shared" ref="L119:L121" si="47">J119-K119</f>
        <v>1.4999999999999944E-3</v>
      </c>
      <c r="M119" s="86">
        <f t="shared" ref="M119:M124" si="48">H119*J119-I119*L119</f>
        <v>0.2823681415929204</v>
      </c>
      <c r="N119" s="86">
        <f t="shared" ref="N119:N121" si="49">E119*M119</f>
        <v>0.84710442477876113</v>
      </c>
      <c r="O119" s="15" t="s">
        <v>38</v>
      </c>
      <c r="P119" s="15" t="s">
        <v>85</v>
      </c>
      <c r="Q119" s="10">
        <v>0.03</v>
      </c>
      <c r="R119" s="10"/>
      <c r="S119" s="99"/>
      <c r="T119" s="15"/>
      <c r="U119" s="99"/>
      <c r="V119" s="15"/>
      <c r="W119" s="15"/>
      <c r="X119" s="102">
        <v>0</v>
      </c>
      <c r="Y119" s="99"/>
      <c r="Z119" s="15"/>
      <c r="AA119" s="202"/>
    </row>
    <row r="120" spans="1:27" hidden="1">
      <c r="A120" s="144"/>
      <c r="B120" s="144"/>
      <c r="C120" s="144"/>
      <c r="D120" s="83" t="s">
        <v>86</v>
      </c>
      <c r="E120" s="84">
        <v>2</v>
      </c>
      <c r="F120" s="84" t="s">
        <v>36</v>
      </c>
      <c r="G120" s="83" t="s">
        <v>87</v>
      </c>
      <c r="H120" s="10">
        <v>4.8672566371681398</v>
      </c>
      <c r="I120" s="86">
        <v>3.2</v>
      </c>
      <c r="J120" s="87">
        <v>7.3999999999999996E-2</v>
      </c>
      <c r="K120" s="87">
        <v>7.0000000000000007E-2</v>
      </c>
      <c r="L120" s="87">
        <f t="shared" si="47"/>
        <v>3.9999999999999897E-3</v>
      </c>
      <c r="M120" s="86">
        <f t="shared" si="48"/>
        <v>0.34737699115044235</v>
      </c>
      <c r="N120" s="86">
        <f t="shared" si="49"/>
        <v>0.6947539823008847</v>
      </c>
      <c r="O120" s="15" t="s">
        <v>44</v>
      </c>
      <c r="P120" s="15" t="s">
        <v>34</v>
      </c>
      <c r="Q120" s="10">
        <v>0.06</v>
      </c>
      <c r="R120" s="10"/>
      <c r="S120" s="99"/>
      <c r="T120" s="15"/>
      <c r="U120" s="99"/>
      <c r="V120" s="15"/>
      <c r="W120" s="15"/>
      <c r="X120" s="102">
        <v>0</v>
      </c>
      <c r="Y120" s="99"/>
      <c r="Z120" s="15"/>
      <c r="AA120" s="202"/>
    </row>
    <row r="121" spans="1:27" hidden="1">
      <c r="A121" s="144"/>
      <c r="B121" s="144"/>
      <c r="C121" s="144"/>
      <c r="D121" s="83" t="s">
        <v>90</v>
      </c>
      <c r="E121" s="84">
        <v>1</v>
      </c>
      <c r="F121" s="84"/>
      <c r="G121" s="15"/>
      <c r="H121" s="10">
        <v>0.32</v>
      </c>
      <c r="I121" s="86"/>
      <c r="J121" s="87"/>
      <c r="K121" s="20"/>
      <c r="L121" s="87">
        <f t="shared" si="47"/>
        <v>0</v>
      </c>
      <c r="M121" s="86">
        <v>0.32</v>
      </c>
      <c r="N121" s="86">
        <f t="shared" si="49"/>
        <v>0.32</v>
      </c>
      <c r="O121" s="15" t="s">
        <v>89</v>
      </c>
      <c r="P121" s="15">
        <v>188</v>
      </c>
      <c r="Q121" s="10">
        <f>0.05*P121</f>
        <v>9.4</v>
      </c>
      <c r="R121" s="10"/>
      <c r="S121" s="99"/>
      <c r="T121" s="15"/>
      <c r="U121" s="99"/>
      <c r="V121" s="15"/>
      <c r="W121" s="15"/>
      <c r="X121" s="102">
        <v>0</v>
      </c>
      <c r="Y121" s="99"/>
      <c r="Z121" s="15"/>
      <c r="AA121" s="202"/>
    </row>
    <row r="122" spans="1:27" hidden="1">
      <c r="A122" s="144"/>
      <c r="B122" s="144"/>
      <c r="C122" s="144"/>
      <c r="D122" s="83"/>
      <c r="E122" s="84"/>
      <c r="F122" s="84"/>
      <c r="G122" s="15"/>
      <c r="H122" s="10"/>
      <c r="I122" s="86"/>
      <c r="J122" s="87"/>
      <c r="K122" s="20"/>
      <c r="L122" s="87"/>
      <c r="M122" s="86"/>
      <c r="N122" s="86"/>
      <c r="O122" s="21" t="s">
        <v>146</v>
      </c>
      <c r="P122" s="15">
        <f>0.569-0.0182</f>
        <v>0.55079999999999996</v>
      </c>
      <c r="Q122" s="10">
        <v>3</v>
      </c>
      <c r="R122" s="10"/>
      <c r="S122" s="99"/>
      <c r="T122" s="15"/>
      <c r="U122" s="99"/>
      <c r="V122" s="15"/>
      <c r="W122" s="15"/>
      <c r="X122" s="102">
        <v>0</v>
      </c>
      <c r="Y122" s="99"/>
      <c r="Z122" s="15"/>
      <c r="AA122" s="202"/>
    </row>
    <row r="123" spans="1:27" ht="30" customHeight="1">
      <c r="A123" s="144"/>
      <c r="B123" s="144"/>
      <c r="C123" s="144"/>
      <c r="D123" s="15" t="s">
        <v>92</v>
      </c>
      <c r="E123" s="15"/>
      <c r="F123" s="15"/>
      <c r="G123" s="15"/>
      <c r="H123" s="10"/>
      <c r="I123" s="86"/>
      <c r="J123" s="88">
        <f>SUMPRODUCT(J92:J122,E92:E122)</f>
        <v>6.8539999999999992</v>
      </c>
      <c r="K123" s="88">
        <f>SUMPRODUCT(K92:K122,E92:E122)</f>
        <v>5.9375000000000009</v>
      </c>
      <c r="L123" s="87"/>
      <c r="M123" s="86"/>
      <c r="N123" s="86">
        <f>SUM(N92:N122)</f>
        <v>37.322309394690272</v>
      </c>
      <c r="O123" s="15"/>
      <c r="P123" s="15"/>
      <c r="Q123" s="86">
        <f>SUM(Q92:Q122)</f>
        <v>14.54</v>
      </c>
      <c r="R123" s="10">
        <f>(N123+Q123)*1.12</f>
        <v>58.085786522053112</v>
      </c>
      <c r="S123" s="99">
        <f>R123/K123</f>
        <v>9.7828693089773644</v>
      </c>
      <c r="T123" s="99">
        <f>商谈后结果!R124</f>
        <v>66.85857774159291</v>
      </c>
      <c r="U123" s="99">
        <f>T123/K123</f>
        <v>11.260392040689331</v>
      </c>
      <c r="V123" s="100">
        <f>T123-R123</f>
        <v>8.7727912195397977</v>
      </c>
      <c r="W123" s="101">
        <f>V123/R123</f>
        <v>0.15103163346525539</v>
      </c>
      <c r="X123" s="102">
        <v>60.7</v>
      </c>
      <c r="Y123" s="99">
        <f>(R123+T123)/2</f>
        <v>62.472182131823011</v>
      </c>
      <c r="Z123" s="100">
        <f>AVERAGE(X123:Y123)</f>
        <v>61.586091065911504</v>
      </c>
      <c r="AA123" s="202">
        <v>38</v>
      </c>
    </row>
    <row r="124" spans="1:27" hidden="1">
      <c r="A124" s="144">
        <v>5</v>
      </c>
      <c r="B124" s="144" t="s">
        <v>161</v>
      </c>
      <c r="C124" s="144" t="s">
        <v>108</v>
      </c>
      <c r="D124" s="123" t="s">
        <v>26</v>
      </c>
      <c r="E124" s="127">
        <v>1</v>
      </c>
      <c r="F124" s="127" t="s">
        <v>27</v>
      </c>
      <c r="G124" s="127" t="s">
        <v>111</v>
      </c>
      <c r="H124" s="131">
        <v>5.44</v>
      </c>
      <c r="I124" s="131">
        <v>3.2</v>
      </c>
      <c r="J124" s="137">
        <v>0.32200000000000001</v>
      </c>
      <c r="K124" s="137">
        <v>0.32</v>
      </c>
      <c r="L124" s="137">
        <f t="shared" ref="L124:L130" si="50">J124-K124</f>
        <v>2.0000000000000018E-3</v>
      </c>
      <c r="M124" s="131">
        <f t="shared" si="48"/>
        <v>1.7452800000000002</v>
      </c>
      <c r="N124" s="131">
        <f t="shared" ref="N124:N130" si="51">E124*M124</f>
        <v>1.7452800000000002</v>
      </c>
      <c r="O124" s="15" t="s">
        <v>29</v>
      </c>
      <c r="P124" s="15"/>
      <c r="Q124" s="10">
        <v>0.05</v>
      </c>
      <c r="R124" s="10"/>
      <c r="S124" s="99"/>
      <c r="T124" s="99"/>
      <c r="U124" s="99"/>
      <c r="V124" s="15"/>
      <c r="W124" s="15"/>
      <c r="X124" s="102">
        <v>0</v>
      </c>
      <c r="Y124" s="99"/>
      <c r="Z124" s="15"/>
      <c r="AA124" s="202"/>
    </row>
    <row r="125" spans="1:27" hidden="1">
      <c r="A125" s="144"/>
      <c r="B125" s="144"/>
      <c r="C125" s="144"/>
      <c r="D125" s="123"/>
      <c r="E125" s="127"/>
      <c r="F125" s="127"/>
      <c r="G125" s="127"/>
      <c r="H125" s="131"/>
      <c r="I125" s="131"/>
      <c r="J125" s="137"/>
      <c r="K125" s="137"/>
      <c r="L125" s="137"/>
      <c r="M125" s="131"/>
      <c r="N125" s="131"/>
      <c r="O125" s="15" t="s">
        <v>30</v>
      </c>
      <c r="P125" s="15"/>
      <c r="Q125" s="10">
        <v>0.1</v>
      </c>
      <c r="R125" s="10"/>
      <c r="S125" s="99"/>
      <c r="T125" s="99"/>
      <c r="U125" s="99"/>
      <c r="V125" s="15"/>
      <c r="W125" s="15"/>
      <c r="X125" s="102">
        <v>0</v>
      </c>
      <c r="Y125" s="99"/>
      <c r="Z125" s="15"/>
      <c r="AA125" s="202"/>
    </row>
    <row r="126" spans="1:27" hidden="1">
      <c r="A126" s="144"/>
      <c r="B126" s="144"/>
      <c r="C126" s="144"/>
      <c r="D126" s="123"/>
      <c r="E126" s="127"/>
      <c r="F126" s="127"/>
      <c r="G126" s="127"/>
      <c r="H126" s="131"/>
      <c r="I126" s="131"/>
      <c r="J126" s="137"/>
      <c r="K126" s="137"/>
      <c r="L126" s="137"/>
      <c r="M126" s="131"/>
      <c r="N126" s="131"/>
      <c r="O126" s="15" t="s">
        <v>31</v>
      </c>
      <c r="P126" s="15" t="s">
        <v>32</v>
      </c>
      <c r="Q126" s="10">
        <v>0.08</v>
      </c>
      <c r="R126" s="10"/>
      <c r="S126" s="99"/>
      <c r="T126" s="99"/>
      <c r="U126" s="99"/>
      <c r="V126" s="15"/>
      <c r="W126" s="15"/>
      <c r="X126" s="102">
        <v>0</v>
      </c>
      <c r="Y126" s="99"/>
      <c r="Z126" s="15"/>
      <c r="AA126" s="202"/>
    </row>
    <row r="127" spans="1:27" hidden="1">
      <c r="A127" s="144"/>
      <c r="B127" s="144"/>
      <c r="C127" s="144"/>
      <c r="D127" s="123"/>
      <c r="E127" s="127"/>
      <c r="F127" s="127"/>
      <c r="G127" s="127"/>
      <c r="H127" s="131"/>
      <c r="I127" s="131"/>
      <c r="J127" s="137"/>
      <c r="K127" s="137"/>
      <c r="L127" s="137"/>
      <c r="M127" s="131"/>
      <c r="N127" s="131"/>
      <c r="O127" s="15" t="s">
        <v>33</v>
      </c>
      <c r="P127" s="15" t="s">
        <v>34</v>
      </c>
      <c r="Q127" s="10">
        <v>0.04</v>
      </c>
      <c r="R127" s="10"/>
      <c r="S127" s="99"/>
      <c r="T127" s="99"/>
      <c r="U127" s="99"/>
      <c r="V127" s="15"/>
      <c r="W127" s="15"/>
      <c r="X127" s="102">
        <v>0</v>
      </c>
      <c r="Y127" s="99"/>
      <c r="Z127" s="15"/>
      <c r="AA127" s="202"/>
    </row>
    <row r="128" spans="1:27" hidden="1">
      <c r="A128" s="144"/>
      <c r="B128" s="144"/>
      <c r="C128" s="144"/>
      <c r="D128" s="83" t="s">
        <v>35</v>
      </c>
      <c r="E128" s="84">
        <v>1</v>
      </c>
      <c r="F128" s="84" t="s">
        <v>36</v>
      </c>
      <c r="G128" s="15" t="s">
        <v>37</v>
      </c>
      <c r="H128" s="10">
        <f>5.5/1.13</f>
        <v>4.8672566371681416</v>
      </c>
      <c r="I128" s="86">
        <v>3.2</v>
      </c>
      <c r="J128" s="87">
        <v>5.5E-2</v>
      </c>
      <c r="K128" s="20">
        <v>5.3999999999999999E-2</v>
      </c>
      <c r="L128" s="87">
        <f t="shared" si="50"/>
        <v>1.0000000000000009E-3</v>
      </c>
      <c r="M128" s="86">
        <f t="shared" ref="M128:M129" si="52">H128*J128-I128*L128</f>
        <v>0.26449911504424783</v>
      </c>
      <c r="N128" s="86">
        <f t="shared" si="51"/>
        <v>0.26449911504424783</v>
      </c>
      <c r="O128" s="15" t="s">
        <v>38</v>
      </c>
      <c r="P128" s="15" t="s">
        <v>34</v>
      </c>
      <c r="Q128" s="10">
        <v>0.04</v>
      </c>
      <c r="R128" s="10"/>
      <c r="S128" s="99"/>
      <c r="T128" s="99"/>
      <c r="U128" s="99"/>
      <c r="V128" s="15"/>
      <c r="W128" s="15"/>
      <c r="X128" s="102">
        <v>0</v>
      </c>
      <c r="Y128" s="99"/>
      <c r="Z128" s="15"/>
      <c r="AA128" s="202"/>
    </row>
    <row r="129" spans="1:27" hidden="1">
      <c r="A129" s="144"/>
      <c r="B129" s="144"/>
      <c r="C129" s="144"/>
      <c r="D129" s="83" t="s">
        <v>39</v>
      </c>
      <c r="E129" s="84">
        <v>2</v>
      </c>
      <c r="F129" s="84" t="s">
        <v>36</v>
      </c>
      <c r="G129" s="15" t="s">
        <v>40</v>
      </c>
      <c r="H129" s="10">
        <f>5.5/1.13</f>
        <v>4.8672566371681416</v>
      </c>
      <c r="I129" s="86">
        <v>3.2</v>
      </c>
      <c r="J129" s="87">
        <v>4.8000000000000001E-2</v>
      </c>
      <c r="K129" s="20">
        <v>4.7E-2</v>
      </c>
      <c r="L129" s="87">
        <f t="shared" si="50"/>
        <v>1.0000000000000009E-3</v>
      </c>
      <c r="M129" s="86">
        <f t="shared" si="52"/>
        <v>0.23042831858407078</v>
      </c>
      <c r="N129" s="86">
        <f t="shared" si="51"/>
        <v>0.46085663716814157</v>
      </c>
      <c r="O129" s="15" t="s">
        <v>41</v>
      </c>
      <c r="P129" s="15" t="s">
        <v>34</v>
      </c>
      <c r="Q129" s="10">
        <v>0.08</v>
      </c>
      <c r="R129" s="10"/>
      <c r="S129" s="99"/>
      <c r="T129" s="99"/>
      <c r="U129" s="99"/>
      <c r="V129" s="15"/>
      <c r="W129" s="15"/>
      <c r="X129" s="102">
        <v>0</v>
      </c>
      <c r="Y129" s="99"/>
      <c r="Z129" s="15"/>
      <c r="AA129" s="202"/>
    </row>
    <row r="130" spans="1:27" hidden="1">
      <c r="A130" s="144"/>
      <c r="B130" s="144"/>
      <c r="C130" s="144"/>
      <c r="D130" s="123" t="s">
        <v>46</v>
      </c>
      <c r="E130" s="127">
        <v>2</v>
      </c>
      <c r="F130" s="127" t="s">
        <v>47</v>
      </c>
      <c r="G130" s="123" t="s">
        <v>48</v>
      </c>
      <c r="H130" s="131">
        <v>5.83</v>
      </c>
      <c r="I130" s="134">
        <v>3.2</v>
      </c>
      <c r="J130" s="137">
        <v>0.75</v>
      </c>
      <c r="K130" s="137">
        <v>0.51600000000000001</v>
      </c>
      <c r="L130" s="135">
        <f t="shared" si="50"/>
        <v>0.23399999999999999</v>
      </c>
      <c r="M130" s="134">
        <v>5.1933999999999996</v>
      </c>
      <c r="N130" s="134">
        <f t="shared" si="51"/>
        <v>10.386799999999999</v>
      </c>
      <c r="O130" s="15" t="s">
        <v>49</v>
      </c>
      <c r="P130" s="15" t="s">
        <v>50</v>
      </c>
      <c r="Q130" s="10"/>
      <c r="R130" s="10"/>
      <c r="S130" s="99"/>
      <c r="T130" s="99"/>
      <c r="U130" s="99"/>
      <c r="V130" s="15"/>
      <c r="W130" s="15"/>
      <c r="X130" s="102">
        <v>0</v>
      </c>
      <c r="Y130" s="99"/>
      <c r="Z130" s="15"/>
      <c r="AA130" s="202"/>
    </row>
    <row r="131" spans="1:27" hidden="1">
      <c r="A131" s="144"/>
      <c r="B131" s="144"/>
      <c r="C131" s="144"/>
      <c r="D131" s="123"/>
      <c r="E131" s="127"/>
      <c r="F131" s="127"/>
      <c r="G131" s="123"/>
      <c r="H131" s="131"/>
      <c r="I131" s="134"/>
      <c r="J131" s="137"/>
      <c r="K131" s="137"/>
      <c r="L131" s="135"/>
      <c r="M131" s="134"/>
      <c r="N131" s="134"/>
      <c r="O131" s="15" t="s">
        <v>51</v>
      </c>
      <c r="P131" s="15" t="s">
        <v>52</v>
      </c>
      <c r="Q131" s="10"/>
      <c r="R131" s="10"/>
      <c r="S131" s="99"/>
      <c r="T131" s="99"/>
      <c r="U131" s="99"/>
      <c r="V131" s="15"/>
      <c r="W131" s="15"/>
      <c r="X131" s="102">
        <v>0</v>
      </c>
      <c r="Y131" s="99"/>
      <c r="Z131" s="15"/>
      <c r="AA131" s="202"/>
    </row>
    <row r="132" spans="1:27" hidden="1">
      <c r="A132" s="144"/>
      <c r="B132" s="144"/>
      <c r="C132" s="144"/>
      <c r="D132" s="123" t="s">
        <v>53</v>
      </c>
      <c r="E132" s="127">
        <v>1</v>
      </c>
      <c r="F132" s="127" t="s">
        <v>27</v>
      </c>
      <c r="G132" s="123" t="s">
        <v>54</v>
      </c>
      <c r="H132" s="131">
        <v>5.44</v>
      </c>
      <c r="I132" s="134">
        <v>3.2</v>
      </c>
      <c r="J132" s="137">
        <v>1.8009999999999999</v>
      </c>
      <c r="K132" s="137">
        <v>1.79</v>
      </c>
      <c r="L132" s="135">
        <f t="shared" ref="L132:L136" si="53">J132-K132</f>
        <v>1.0999999999999899E-2</v>
      </c>
      <c r="M132" s="134">
        <f t="shared" ref="M132:M136" si="54">H132*J132-I132*L132</f>
        <v>9.7622400000000003</v>
      </c>
      <c r="N132" s="134">
        <f t="shared" ref="N132:N136" si="55">E132*M132</f>
        <v>9.7622400000000003</v>
      </c>
      <c r="O132" s="15" t="s">
        <v>55</v>
      </c>
      <c r="P132" s="15"/>
      <c r="Q132" s="10">
        <v>0.05</v>
      </c>
      <c r="R132" s="10"/>
      <c r="S132" s="99"/>
      <c r="T132" s="99"/>
      <c r="U132" s="99"/>
      <c r="V132" s="15"/>
      <c r="W132" s="15"/>
      <c r="X132" s="102">
        <v>0</v>
      </c>
      <c r="Y132" s="99"/>
      <c r="Z132" s="15"/>
      <c r="AA132" s="202"/>
    </row>
    <row r="133" spans="1:27" hidden="1">
      <c r="A133" s="144"/>
      <c r="B133" s="144"/>
      <c r="C133" s="144"/>
      <c r="D133" s="123"/>
      <c r="E133" s="127"/>
      <c r="F133" s="127"/>
      <c r="G133" s="123"/>
      <c r="H133" s="131"/>
      <c r="I133" s="134"/>
      <c r="J133" s="137"/>
      <c r="K133" s="137"/>
      <c r="L133" s="135"/>
      <c r="M133" s="134"/>
      <c r="N133" s="134"/>
      <c r="O133" s="15" t="s">
        <v>56</v>
      </c>
      <c r="P133" s="15"/>
      <c r="Q133" s="10">
        <v>0.2</v>
      </c>
      <c r="R133" s="10"/>
      <c r="S133" s="99"/>
      <c r="T133" s="99"/>
      <c r="U133" s="99"/>
      <c r="V133" s="15"/>
      <c r="W133" s="15"/>
      <c r="X133" s="102">
        <v>0</v>
      </c>
      <c r="Y133" s="99"/>
      <c r="Z133" s="15"/>
      <c r="AA133" s="202"/>
    </row>
    <row r="134" spans="1:27" hidden="1">
      <c r="A134" s="144"/>
      <c r="B134" s="144"/>
      <c r="C134" s="144"/>
      <c r="D134" s="123" t="s">
        <v>57</v>
      </c>
      <c r="E134" s="127">
        <v>2</v>
      </c>
      <c r="F134" s="127" t="s">
        <v>27</v>
      </c>
      <c r="G134" s="123" t="s">
        <v>58</v>
      </c>
      <c r="H134" s="131">
        <v>5.44</v>
      </c>
      <c r="I134" s="134">
        <v>3.2</v>
      </c>
      <c r="J134" s="137">
        <v>0.42499999999999999</v>
      </c>
      <c r="K134" s="137">
        <v>0.41299999999999998</v>
      </c>
      <c r="L134" s="135">
        <f t="shared" si="53"/>
        <v>1.2000000000000011E-2</v>
      </c>
      <c r="M134" s="134">
        <f t="shared" si="54"/>
        <v>2.2736000000000001</v>
      </c>
      <c r="N134" s="134">
        <f t="shared" si="55"/>
        <v>4.5472000000000001</v>
      </c>
      <c r="O134" s="15" t="s">
        <v>59</v>
      </c>
      <c r="P134" s="15"/>
      <c r="Q134" s="10">
        <v>0.1</v>
      </c>
      <c r="R134" s="10"/>
      <c r="S134" s="99"/>
      <c r="T134" s="99"/>
      <c r="U134" s="99"/>
      <c r="V134" s="15"/>
      <c r="W134" s="15"/>
      <c r="X134" s="102">
        <v>0</v>
      </c>
      <c r="Y134" s="99"/>
      <c r="Z134" s="15"/>
      <c r="AA134" s="202"/>
    </row>
    <row r="135" spans="1:27" hidden="1">
      <c r="A135" s="144"/>
      <c r="B135" s="144"/>
      <c r="C135" s="144"/>
      <c r="D135" s="123"/>
      <c r="E135" s="127"/>
      <c r="F135" s="127"/>
      <c r="G135" s="123"/>
      <c r="H135" s="131"/>
      <c r="I135" s="134"/>
      <c r="J135" s="137"/>
      <c r="K135" s="137"/>
      <c r="L135" s="135"/>
      <c r="M135" s="134"/>
      <c r="N135" s="134"/>
      <c r="O135" s="15" t="s">
        <v>60</v>
      </c>
      <c r="P135" s="15"/>
      <c r="Q135" s="10">
        <v>0.16</v>
      </c>
      <c r="R135" s="10"/>
      <c r="S135" s="99"/>
      <c r="T135" s="99"/>
      <c r="U135" s="99"/>
      <c r="V135" s="15"/>
      <c r="W135" s="15"/>
      <c r="X135" s="102">
        <v>0</v>
      </c>
      <c r="Y135" s="99"/>
      <c r="Z135" s="15"/>
      <c r="AA135" s="202"/>
    </row>
    <row r="136" spans="1:27" hidden="1">
      <c r="A136" s="144"/>
      <c r="B136" s="144"/>
      <c r="C136" s="144"/>
      <c r="D136" s="123" t="s">
        <v>61</v>
      </c>
      <c r="E136" s="127">
        <v>1</v>
      </c>
      <c r="F136" s="127" t="s">
        <v>62</v>
      </c>
      <c r="G136" s="123" t="s">
        <v>63</v>
      </c>
      <c r="H136" s="131">
        <v>5.18</v>
      </c>
      <c r="I136" s="134">
        <v>3.2</v>
      </c>
      <c r="J136" s="137">
        <v>0.75900000000000001</v>
      </c>
      <c r="K136" s="137">
        <v>0.42399999999999999</v>
      </c>
      <c r="L136" s="135">
        <f t="shared" si="53"/>
        <v>0.33500000000000002</v>
      </c>
      <c r="M136" s="134">
        <f t="shared" si="54"/>
        <v>2.8596199999999996</v>
      </c>
      <c r="N136" s="134">
        <f t="shared" si="55"/>
        <v>2.8596199999999996</v>
      </c>
      <c r="O136" s="15" t="s">
        <v>64</v>
      </c>
      <c r="P136" s="15" t="s">
        <v>65</v>
      </c>
      <c r="Q136" s="10">
        <v>0.12</v>
      </c>
      <c r="R136" s="10"/>
      <c r="S136" s="99"/>
      <c r="T136" s="99"/>
      <c r="U136" s="99"/>
      <c r="V136" s="15"/>
      <c r="W136" s="15"/>
      <c r="X136" s="102">
        <v>0</v>
      </c>
      <c r="Y136" s="99"/>
      <c r="Z136" s="15"/>
      <c r="AA136" s="202"/>
    </row>
    <row r="137" spans="1:27" hidden="1">
      <c r="A137" s="144"/>
      <c r="B137" s="144"/>
      <c r="C137" s="144"/>
      <c r="D137" s="123"/>
      <c r="E137" s="127"/>
      <c r="F137" s="127"/>
      <c r="G137" s="123"/>
      <c r="H137" s="131"/>
      <c r="I137" s="134"/>
      <c r="J137" s="137"/>
      <c r="K137" s="137"/>
      <c r="L137" s="135"/>
      <c r="M137" s="134"/>
      <c r="N137" s="134"/>
      <c r="O137" s="15" t="s">
        <v>66</v>
      </c>
      <c r="P137" s="15" t="s">
        <v>52</v>
      </c>
      <c r="Q137" s="10">
        <v>0.16</v>
      </c>
      <c r="R137" s="10"/>
      <c r="S137" s="99"/>
      <c r="T137" s="99"/>
      <c r="U137" s="99"/>
      <c r="V137" s="15"/>
      <c r="W137" s="15"/>
      <c r="X137" s="102">
        <v>0</v>
      </c>
      <c r="Y137" s="99"/>
      <c r="Z137" s="15"/>
      <c r="AA137" s="202"/>
    </row>
    <row r="138" spans="1:27" hidden="1">
      <c r="A138" s="144"/>
      <c r="B138" s="144"/>
      <c r="C138" s="144"/>
      <c r="D138" s="123" t="s">
        <v>67</v>
      </c>
      <c r="E138" s="127">
        <v>3</v>
      </c>
      <c r="F138" s="127" t="s">
        <v>36</v>
      </c>
      <c r="G138" s="123" t="s">
        <v>68</v>
      </c>
      <c r="H138" s="131">
        <v>4.8673000000000002</v>
      </c>
      <c r="I138" s="134">
        <v>3.2</v>
      </c>
      <c r="J138" s="137">
        <v>6.9000000000000006E-2</v>
      </c>
      <c r="K138" s="137">
        <v>6.6000000000000003E-2</v>
      </c>
      <c r="L138" s="135">
        <f t="shared" ref="L138:L142" si="56">J138-K138</f>
        <v>3.0000000000000027E-3</v>
      </c>
      <c r="M138" s="134">
        <f t="shared" ref="M138:M142" si="57">H138*J138-I138*L138</f>
        <v>0.32624370000000003</v>
      </c>
      <c r="N138" s="134">
        <f t="shared" ref="N138:N142" si="58">E138*M138</f>
        <v>0.97873110000000008</v>
      </c>
      <c r="O138" s="15" t="s">
        <v>69</v>
      </c>
      <c r="P138" s="15" t="s">
        <v>34</v>
      </c>
      <c r="Q138" s="10">
        <v>0.12</v>
      </c>
      <c r="R138" s="10"/>
      <c r="S138" s="99"/>
      <c r="T138" s="99"/>
      <c r="U138" s="99"/>
      <c r="V138" s="15"/>
      <c r="W138" s="15"/>
      <c r="X138" s="102">
        <v>0</v>
      </c>
      <c r="Y138" s="99"/>
      <c r="Z138" s="15"/>
      <c r="AA138" s="202"/>
    </row>
    <row r="139" spans="1:27" hidden="1">
      <c r="A139" s="144"/>
      <c r="B139" s="144"/>
      <c r="C139" s="144"/>
      <c r="D139" s="123"/>
      <c r="E139" s="127"/>
      <c r="F139" s="127"/>
      <c r="G139" s="123"/>
      <c r="H139" s="131"/>
      <c r="I139" s="134"/>
      <c r="J139" s="137"/>
      <c r="K139" s="137"/>
      <c r="L139" s="135"/>
      <c r="M139" s="134"/>
      <c r="N139" s="134"/>
      <c r="O139" s="15" t="s">
        <v>70</v>
      </c>
      <c r="P139" s="15" t="s">
        <v>71</v>
      </c>
      <c r="Q139" s="10">
        <v>0.15</v>
      </c>
      <c r="R139" s="10"/>
      <c r="S139" s="99"/>
      <c r="T139" s="99"/>
      <c r="U139" s="99"/>
      <c r="V139" s="15"/>
      <c r="W139" s="15"/>
      <c r="X139" s="102">
        <v>0</v>
      </c>
      <c r="Y139" s="99"/>
      <c r="Z139" s="15"/>
      <c r="AA139" s="202"/>
    </row>
    <row r="140" spans="1:27" hidden="1">
      <c r="A140" s="144"/>
      <c r="B140" s="144"/>
      <c r="C140" s="144"/>
      <c r="D140" s="123" t="s">
        <v>72</v>
      </c>
      <c r="E140" s="127">
        <v>1</v>
      </c>
      <c r="F140" s="127" t="s">
        <v>36</v>
      </c>
      <c r="G140" s="123" t="s">
        <v>73</v>
      </c>
      <c r="H140" s="131">
        <v>4.8673000000000002</v>
      </c>
      <c r="I140" s="134">
        <v>3.2</v>
      </c>
      <c r="J140" s="137">
        <v>0.1</v>
      </c>
      <c r="K140" s="137">
        <v>9.0999999999999998E-2</v>
      </c>
      <c r="L140" s="135">
        <f t="shared" si="56"/>
        <v>9.000000000000008E-3</v>
      </c>
      <c r="M140" s="134">
        <v>0.8</v>
      </c>
      <c r="N140" s="134">
        <f>E140*M140</f>
        <v>0.8</v>
      </c>
      <c r="O140" s="15" t="s">
        <v>38</v>
      </c>
      <c r="P140" s="15"/>
      <c r="Q140" s="10"/>
      <c r="R140" s="10"/>
      <c r="S140" s="99"/>
      <c r="T140" s="99"/>
      <c r="U140" s="99"/>
      <c r="V140" s="15"/>
      <c r="W140" s="15"/>
      <c r="X140" s="102">
        <v>0</v>
      </c>
      <c r="Y140" s="99"/>
      <c r="Z140" s="15"/>
      <c r="AA140" s="202"/>
    </row>
    <row r="141" spans="1:27" hidden="1">
      <c r="A141" s="144"/>
      <c r="B141" s="144"/>
      <c r="C141" s="144"/>
      <c r="D141" s="123"/>
      <c r="E141" s="127"/>
      <c r="F141" s="127"/>
      <c r="G141" s="123"/>
      <c r="H141" s="131"/>
      <c r="I141" s="134"/>
      <c r="J141" s="137"/>
      <c r="K141" s="137"/>
      <c r="L141" s="135"/>
      <c r="M141" s="134"/>
      <c r="N141" s="134"/>
      <c r="O141" s="15" t="s">
        <v>74</v>
      </c>
      <c r="P141" s="15"/>
      <c r="Q141" s="10"/>
      <c r="R141" s="10"/>
      <c r="S141" s="99"/>
      <c r="T141" s="99"/>
      <c r="U141" s="99"/>
      <c r="V141" s="15"/>
      <c r="W141" s="15"/>
      <c r="X141" s="102">
        <v>0</v>
      </c>
      <c r="Y141" s="99"/>
      <c r="Z141" s="15"/>
      <c r="AA141" s="202"/>
    </row>
    <row r="142" spans="1:27" hidden="1">
      <c r="A142" s="144"/>
      <c r="B142" s="144"/>
      <c r="C142" s="144"/>
      <c r="D142" s="123" t="s">
        <v>95</v>
      </c>
      <c r="E142" s="127">
        <v>1</v>
      </c>
      <c r="F142" s="127" t="s">
        <v>36</v>
      </c>
      <c r="G142" s="123" t="s">
        <v>96</v>
      </c>
      <c r="H142" s="131">
        <v>4.8673000000000002</v>
      </c>
      <c r="I142" s="134">
        <v>3.2</v>
      </c>
      <c r="J142" s="137">
        <v>0.14399999999999999</v>
      </c>
      <c r="K142" s="137">
        <v>0.14099999999999999</v>
      </c>
      <c r="L142" s="135">
        <f t="shared" si="56"/>
        <v>3.0000000000000027E-3</v>
      </c>
      <c r="M142" s="134">
        <f t="shared" si="57"/>
        <v>0.69129119999999988</v>
      </c>
      <c r="N142" s="134">
        <f t="shared" si="58"/>
        <v>0.69129119999999988</v>
      </c>
      <c r="O142" s="15" t="s">
        <v>38</v>
      </c>
      <c r="P142" s="15"/>
      <c r="Q142" s="10">
        <v>0.03</v>
      </c>
      <c r="R142" s="10"/>
      <c r="S142" s="99"/>
      <c r="T142" s="99"/>
      <c r="U142" s="99"/>
      <c r="V142" s="15"/>
      <c r="W142" s="15"/>
      <c r="X142" s="102">
        <v>0</v>
      </c>
      <c r="Y142" s="99"/>
      <c r="Z142" s="15"/>
      <c r="AA142" s="202"/>
    </row>
    <row r="143" spans="1:27" hidden="1">
      <c r="A143" s="144"/>
      <c r="B143" s="144"/>
      <c r="C143" s="144"/>
      <c r="D143" s="123"/>
      <c r="E143" s="127"/>
      <c r="F143" s="127"/>
      <c r="G143" s="123"/>
      <c r="H143" s="131"/>
      <c r="I143" s="134"/>
      <c r="J143" s="137"/>
      <c r="K143" s="137"/>
      <c r="L143" s="135"/>
      <c r="M143" s="134"/>
      <c r="N143" s="134"/>
      <c r="O143" s="15" t="s">
        <v>56</v>
      </c>
      <c r="P143" s="15"/>
      <c r="Q143" s="10">
        <v>0.12</v>
      </c>
      <c r="R143" s="10"/>
      <c r="S143" s="99"/>
      <c r="T143" s="99"/>
      <c r="U143" s="99"/>
      <c r="V143" s="15"/>
      <c r="W143" s="15"/>
      <c r="X143" s="102">
        <v>0</v>
      </c>
      <c r="Y143" s="99"/>
      <c r="Z143" s="15"/>
      <c r="AA143" s="202"/>
    </row>
    <row r="144" spans="1:27" hidden="1">
      <c r="A144" s="144"/>
      <c r="B144" s="144"/>
      <c r="C144" s="144"/>
      <c r="D144" s="123" t="s">
        <v>81</v>
      </c>
      <c r="E144" s="127">
        <v>1</v>
      </c>
      <c r="F144" s="127" t="s">
        <v>36</v>
      </c>
      <c r="G144" s="123" t="s">
        <v>82</v>
      </c>
      <c r="H144" s="131">
        <v>4.8673000000000002</v>
      </c>
      <c r="I144" s="134">
        <v>3.2</v>
      </c>
      <c r="J144" s="137">
        <v>0.23300000000000001</v>
      </c>
      <c r="K144" s="137">
        <v>0.22800000000000001</v>
      </c>
      <c r="L144" s="135">
        <f t="shared" ref="L144:L150" si="59">J144-K144</f>
        <v>5.0000000000000044E-3</v>
      </c>
      <c r="M144" s="134">
        <f t="shared" ref="M144:M150" si="60">H144*J144-I144*L144</f>
        <v>1.1180809</v>
      </c>
      <c r="N144" s="134">
        <f t="shared" ref="N144:N150" si="61">E144*M144</f>
        <v>1.1180809</v>
      </c>
      <c r="O144" s="15" t="s">
        <v>38</v>
      </c>
      <c r="P144" s="15"/>
      <c r="Q144" s="10">
        <v>0.03</v>
      </c>
      <c r="R144" s="10"/>
      <c r="S144" s="99"/>
      <c r="T144" s="99"/>
      <c r="U144" s="99"/>
      <c r="V144" s="15"/>
      <c r="W144" s="15"/>
      <c r="X144" s="102">
        <v>0</v>
      </c>
      <c r="Y144" s="99"/>
      <c r="Z144" s="15"/>
      <c r="AA144" s="202"/>
    </row>
    <row r="145" spans="1:27" hidden="1">
      <c r="A145" s="144"/>
      <c r="B145" s="144"/>
      <c r="C145" s="144"/>
      <c r="D145" s="123"/>
      <c r="E145" s="127"/>
      <c r="F145" s="127"/>
      <c r="G145" s="123"/>
      <c r="H145" s="131"/>
      <c r="I145" s="134"/>
      <c r="J145" s="137"/>
      <c r="K145" s="137"/>
      <c r="L145" s="135"/>
      <c r="M145" s="134"/>
      <c r="N145" s="134"/>
      <c r="O145" s="15" t="s">
        <v>74</v>
      </c>
      <c r="P145" s="15"/>
      <c r="Q145" s="10">
        <v>0.15</v>
      </c>
      <c r="R145" s="10"/>
      <c r="S145" s="99"/>
      <c r="T145" s="99"/>
      <c r="U145" s="99"/>
      <c r="V145" s="15"/>
      <c r="W145" s="15"/>
      <c r="X145" s="102">
        <v>0</v>
      </c>
      <c r="Y145" s="99"/>
      <c r="Z145" s="15"/>
      <c r="AA145" s="202"/>
    </row>
    <row r="146" spans="1:27" hidden="1">
      <c r="A146" s="144"/>
      <c r="B146" s="144"/>
      <c r="C146" s="144"/>
      <c r="D146" s="155" t="s">
        <v>97</v>
      </c>
      <c r="E146" s="127">
        <v>2</v>
      </c>
      <c r="F146" s="127" t="s">
        <v>36</v>
      </c>
      <c r="G146" s="123" t="s">
        <v>98</v>
      </c>
      <c r="H146" s="134">
        <f>5.5/1.13</f>
        <v>4.8672566371681416</v>
      </c>
      <c r="I146" s="134">
        <v>3.2</v>
      </c>
      <c r="J146" s="135">
        <v>3.5000000000000003E-2</v>
      </c>
      <c r="K146" s="135">
        <v>3.2000000000000001E-2</v>
      </c>
      <c r="L146" s="135">
        <f t="shared" si="59"/>
        <v>3.0000000000000027E-3</v>
      </c>
      <c r="M146" s="134">
        <f t="shared" si="60"/>
        <v>0.16075398230088497</v>
      </c>
      <c r="N146" s="134">
        <f t="shared" si="61"/>
        <v>0.32150796460176995</v>
      </c>
      <c r="O146" s="15" t="s">
        <v>41</v>
      </c>
      <c r="P146" s="15"/>
      <c r="Q146" s="10">
        <v>0.06</v>
      </c>
      <c r="R146" s="10"/>
      <c r="S146" s="99"/>
      <c r="T146" s="99"/>
      <c r="U146" s="99"/>
      <c r="V146" s="15"/>
      <c r="W146" s="15"/>
      <c r="X146" s="102">
        <v>0</v>
      </c>
      <c r="Y146" s="99"/>
      <c r="Z146" s="15"/>
      <c r="AA146" s="202"/>
    </row>
    <row r="147" spans="1:27" hidden="1">
      <c r="A147" s="144"/>
      <c r="B147" s="144"/>
      <c r="C147" s="144"/>
      <c r="D147" s="155"/>
      <c r="E147" s="127"/>
      <c r="F147" s="127"/>
      <c r="G147" s="123"/>
      <c r="H147" s="134"/>
      <c r="I147" s="134"/>
      <c r="J147" s="135"/>
      <c r="K147" s="135"/>
      <c r="L147" s="135"/>
      <c r="M147" s="134"/>
      <c r="N147" s="134"/>
      <c r="O147" s="15" t="s">
        <v>45</v>
      </c>
      <c r="P147" s="15"/>
      <c r="Q147" s="10">
        <v>0.24</v>
      </c>
      <c r="R147" s="10"/>
      <c r="S147" s="99"/>
      <c r="T147" s="99"/>
      <c r="U147" s="99"/>
      <c r="V147" s="15"/>
      <c r="W147" s="15"/>
      <c r="X147" s="102">
        <v>0</v>
      </c>
      <c r="Y147" s="99"/>
      <c r="Z147" s="15"/>
      <c r="AA147" s="202"/>
    </row>
    <row r="148" spans="1:27" hidden="1">
      <c r="A148" s="144"/>
      <c r="B148" s="144"/>
      <c r="C148" s="144"/>
      <c r="D148" s="83" t="s">
        <v>90</v>
      </c>
      <c r="E148" s="84">
        <v>1</v>
      </c>
      <c r="F148" s="84"/>
      <c r="G148" s="15"/>
      <c r="H148" s="10">
        <v>0.32</v>
      </c>
      <c r="I148" s="86"/>
      <c r="J148" s="87"/>
      <c r="K148" s="20"/>
      <c r="L148" s="87">
        <f t="shared" si="59"/>
        <v>0</v>
      </c>
      <c r="M148" s="86">
        <v>0.32</v>
      </c>
      <c r="N148" s="86">
        <f t="shared" si="61"/>
        <v>0.32</v>
      </c>
      <c r="O148" s="15" t="s">
        <v>66</v>
      </c>
      <c r="P148" s="15" t="s">
        <v>52</v>
      </c>
      <c r="Q148" s="10">
        <v>0.16</v>
      </c>
      <c r="R148" s="10"/>
      <c r="S148" s="99"/>
      <c r="T148" s="99"/>
      <c r="U148" s="99"/>
      <c r="V148" s="15"/>
      <c r="W148" s="15"/>
      <c r="X148" s="102">
        <v>0</v>
      </c>
      <c r="Y148" s="99"/>
      <c r="Z148" s="15"/>
      <c r="AA148" s="202"/>
    </row>
    <row r="149" spans="1:27" hidden="1">
      <c r="A149" s="144"/>
      <c r="B149" s="144"/>
      <c r="C149" s="144"/>
      <c r="D149" s="83" t="s">
        <v>83</v>
      </c>
      <c r="E149" s="84">
        <v>1</v>
      </c>
      <c r="F149" s="84" t="s">
        <v>36</v>
      </c>
      <c r="G149" s="83" t="s">
        <v>84</v>
      </c>
      <c r="H149" s="10">
        <f>5.5/1.13</f>
        <v>4.8672566371681416</v>
      </c>
      <c r="I149" s="86">
        <v>3.2</v>
      </c>
      <c r="J149" s="88">
        <v>5.8999999999999997E-2</v>
      </c>
      <c r="K149" s="88">
        <v>5.7500000000000002E-2</v>
      </c>
      <c r="L149" s="87">
        <f t="shared" si="59"/>
        <v>1.4999999999999944E-3</v>
      </c>
      <c r="M149" s="86">
        <f t="shared" si="60"/>
        <v>0.2823681415929204</v>
      </c>
      <c r="N149" s="86">
        <f t="shared" si="61"/>
        <v>0.2823681415929204</v>
      </c>
      <c r="O149" s="15" t="s">
        <v>38</v>
      </c>
      <c r="P149" s="15" t="s">
        <v>85</v>
      </c>
      <c r="Q149" s="10">
        <v>0.03</v>
      </c>
      <c r="R149" s="10"/>
      <c r="S149" s="99"/>
      <c r="T149" s="99"/>
      <c r="U149" s="99"/>
      <c r="V149" s="15"/>
      <c r="W149" s="15"/>
      <c r="X149" s="102">
        <v>0</v>
      </c>
      <c r="Y149" s="99"/>
      <c r="Z149" s="15"/>
      <c r="AA149" s="202"/>
    </row>
    <row r="150" spans="1:27" hidden="1">
      <c r="A150" s="144"/>
      <c r="B150" s="144"/>
      <c r="C150" s="144"/>
      <c r="D150" s="83" t="s">
        <v>86</v>
      </c>
      <c r="E150" s="84">
        <v>2</v>
      </c>
      <c r="F150" s="84" t="s">
        <v>36</v>
      </c>
      <c r="G150" s="83" t="s">
        <v>87</v>
      </c>
      <c r="H150" s="10">
        <v>4.8672566371681398</v>
      </c>
      <c r="I150" s="86">
        <v>3.2</v>
      </c>
      <c r="J150" s="87">
        <v>7.3999999999999996E-2</v>
      </c>
      <c r="K150" s="87">
        <v>7.0000000000000007E-2</v>
      </c>
      <c r="L150" s="87">
        <f t="shared" si="59"/>
        <v>3.9999999999999897E-3</v>
      </c>
      <c r="M150" s="86">
        <f t="shared" si="60"/>
        <v>0.34737699115044235</v>
      </c>
      <c r="N150" s="86">
        <f t="shared" si="61"/>
        <v>0.6947539823008847</v>
      </c>
      <c r="O150" s="15" t="s">
        <v>44</v>
      </c>
      <c r="P150" s="15" t="s">
        <v>34</v>
      </c>
      <c r="Q150" s="10">
        <v>0.06</v>
      </c>
      <c r="R150" s="10"/>
      <c r="S150" s="99"/>
      <c r="T150" s="99"/>
      <c r="U150" s="99"/>
      <c r="V150" s="15"/>
      <c r="W150" s="15"/>
      <c r="X150" s="102">
        <v>0</v>
      </c>
      <c r="Y150" s="99"/>
      <c r="Z150" s="15"/>
      <c r="AA150" s="202"/>
    </row>
    <row r="151" spans="1:27" hidden="1">
      <c r="A151" s="144"/>
      <c r="B151" s="144"/>
      <c r="C151" s="144"/>
      <c r="D151" s="83"/>
      <c r="E151" s="84"/>
      <c r="F151" s="84"/>
      <c r="G151" s="15"/>
      <c r="H151" s="10"/>
      <c r="I151" s="86"/>
      <c r="J151" s="87"/>
      <c r="K151" s="20"/>
      <c r="L151" s="87"/>
      <c r="M151" s="86"/>
      <c r="N151" s="86"/>
      <c r="O151" s="15" t="s">
        <v>89</v>
      </c>
      <c r="P151" s="15">
        <v>158</v>
      </c>
      <c r="Q151" s="10">
        <f>0.05*P151</f>
        <v>7.9</v>
      </c>
      <c r="R151" s="10"/>
      <c r="S151" s="99"/>
      <c r="T151" s="99"/>
      <c r="U151" s="99"/>
      <c r="V151" s="15"/>
      <c r="W151" s="15"/>
      <c r="X151" s="102">
        <v>0</v>
      </c>
      <c r="Y151" s="99"/>
      <c r="Z151" s="15"/>
      <c r="AA151" s="202"/>
    </row>
    <row r="152" spans="1:27" hidden="1">
      <c r="A152" s="144"/>
      <c r="B152" s="144"/>
      <c r="C152" s="144"/>
      <c r="D152" s="83"/>
      <c r="E152" s="84"/>
      <c r="F152" s="84"/>
      <c r="G152" s="15"/>
      <c r="H152" s="10"/>
      <c r="I152" s="86"/>
      <c r="J152" s="87"/>
      <c r="K152" s="20"/>
      <c r="L152" s="87"/>
      <c r="M152" s="86"/>
      <c r="N152" s="86"/>
      <c r="O152" s="21" t="s">
        <v>146</v>
      </c>
      <c r="P152" s="15">
        <f>0.569-0.0182</f>
        <v>0.55079999999999996</v>
      </c>
      <c r="Q152" s="10">
        <v>3</v>
      </c>
      <c r="R152" s="10"/>
      <c r="S152" s="99"/>
      <c r="T152" s="99"/>
      <c r="U152" s="99"/>
      <c r="V152" s="15"/>
      <c r="W152" s="15"/>
      <c r="X152" s="102">
        <v>0</v>
      </c>
      <c r="Y152" s="99"/>
      <c r="Z152" s="15"/>
      <c r="AA152" s="202"/>
    </row>
    <row r="153" spans="1:27" ht="30" customHeight="1">
      <c r="A153" s="144"/>
      <c r="B153" s="144"/>
      <c r="C153" s="144"/>
      <c r="D153" s="15" t="s">
        <v>92</v>
      </c>
      <c r="E153" s="15"/>
      <c r="F153" s="15"/>
      <c r="G153" s="15"/>
      <c r="H153" s="10"/>
      <c r="I153" s="86"/>
      <c r="J153" s="88">
        <f>SUMPRODUCT(J124:J152,E124:E152)</f>
        <v>6.3439999999999994</v>
      </c>
      <c r="K153" s="88">
        <f>SUMPRODUCT(K124:K152,E124:E152)</f>
        <v>5.4595000000000002</v>
      </c>
      <c r="L153" s="87"/>
      <c r="M153" s="86"/>
      <c r="N153" s="86">
        <f>SUM(N124:N152)</f>
        <v>35.233229040707968</v>
      </c>
      <c r="O153" s="15"/>
      <c r="P153" s="15"/>
      <c r="Q153" s="86">
        <f>SUM(Q124:Q152)</f>
        <v>13.23</v>
      </c>
      <c r="R153" s="10">
        <f>(N153+Q153)*1.12</f>
        <v>54.278816525592937</v>
      </c>
      <c r="S153" s="99">
        <f>R153/K153</f>
        <v>9.9420856352400282</v>
      </c>
      <c r="T153" s="99">
        <f>商谈后结果!R154</f>
        <v>61.873213125663703</v>
      </c>
      <c r="U153" s="99">
        <f>T153/K153</f>
        <v>11.333128148303636</v>
      </c>
      <c r="V153" s="100">
        <f>T153-R153</f>
        <v>7.5943966000707661</v>
      </c>
      <c r="W153" s="101">
        <f>V153/R153</f>
        <v>0.13991455757864474</v>
      </c>
      <c r="X153" s="102">
        <v>56.7</v>
      </c>
      <c r="Y153" s="99">
        <f>(R153+T153)/2</f>
        <v>58.07601482562832</v>
      </c>
      <c r="Z153" s="100">
        <f>AVERAGE(X153:Y153)</f>
        <v>57.388007412814162</v>
      </c>
      <c r="AA153" s="202">
        <v>45</v>
      </c>
    </row>
    <row r="154" spans="1:27" hidden="1">
      <c r="A154" s="144">
        <v>6</v>
      </c>
      <c r="B154" s="144" t="s">
        <v>162</v>
      </c>
      <c r="C154" s="144" t="s">
        <v>25</v>
      </c>
      <c r="D154" s="123" t="s">
        <v>26</v>
      </c>
      <c r="E154" s="127">
        <v>1</v>
      </c>
      <c r="F154" s="127" t="s">
        <v>27</v>
      </c>
      <c r="G154" s="127" t="s">
        <v>111</v>
      </c>
      <c r="H154" s="131">
        <v>5.44</v>
      </c>
      <c r="I154" s="131">
        <v>3.2</v>
      </c>
      <c r="J154" s="137">
        <v>0.32200000000000001</v>
      </c>
      <c r="K154" s="137">
        <v>0.32</v>
      </c>
      <c r="L154" s="137">
        <f t="shared" ref="L154:L160" si="62">J154-K154</f>
        <v>2.0000000000000018E-3</v>
      </c>
      <c r="M154" s="131">
        <f t="shared" ref="M154:M159" si="63">H154*J154-I154*L154</f>
        <v>1.7452800000000002</v>
      </c>
      <c r="N154" s="131">
        <f t="shared" ref="N154:N160" si="64">E154*M154</f>
        <v>1.7452800000000002</v>
      </c>
      <c r="O154" s="15" t="s">
        <v>29</v>
      </c>
      <c r="P154" s="15"/>
      <c r="Q154" s="10">
        <v>0.05</v>
      </c>
      <c r="R154" s="10"/>
      <c r="S154" s="99"/>
      <c r="T154" s="99"/>
      <c r="U154" s="99"/>
      <c r="V154" s="15"/>
      <c r="W154" s="15"/>
      <c r="X154" s="102">
        <v>0</v>
      </c>
      <c r="Y154" s="99"/>
      <c r="Z154" s="15"/>
      <c r="AA154" s="202"/>
    </row>
    <row r="155" spans="1:27" hidden="1">
      <c r="A155" s="144"/>
      <c r="B155" s="144"/>
      <c r="C155" s="144"/>
      <c r="D155" s="123"/>
      <c r="E155" s="127"/>
      <c r="F155" s="127"/>
      <c r="G155" s="127"/>
      <c r="H155" s="131"/>
      <c r="I155" s="131"/>
      <c r="J155" s="137"/>
      <c r="K155" s="137"/>
      <c r="L155" s="137"/>
      <c r="M155" s="131"/>
      <c r="N155" s="131"/>
      <c r="O155" s="15" t="s">
        <v>30</v>
      </c>
      <c r="P155" s="15"/>
      <c r="Q155" s="10">
        <v>0.1</v>
      </c>
      <c r="R155" s="10"/>
      <c r="S155" s="99"/>
      <c r="T155" s="99"/>
      <c r="U155" s="99"/>
      <c r="V155" s="15"/>
      <c r="W155" s="15"/>
      <c r="X155" s="102">
        <v>0</v>
      </c>
      <c r="Y155" s="99"/>
      <c r="Z155" s="15"/>
      <c r="AA155" s="202"/>
    </row>
    <row r="156" spans="1:27" hidden="1">
      <c r="A156" s="144"/>
      <c r="B156" s="144"/>
      <c r="C156" s="144"/>
      <c r="D156" s="123"/>
      <c r="E156" s="127"/>
      <c r="F156" s="127"/>
      <c r="G156" s="127"/>
      <c r="H156" s="131"/>
      <c r="I156" s="131"/>
      <c r="J156" s="137"/>
      <c r="K156" s="137"/>
      <c r="L156" s="137"/>
      <c r="M156" s="131"/>
      <c r="N156" s="131"/>
      <c r="O156" s="15" t="s">
        <v>31</v>
      </c>
      <c r="P156" s="15" t="s">
        <v>32</v>
      </c>
      <c r="Q156" s="10">
        <v>0.08</v>
      </c>
      <c r="R156" s="10"/>
      <c r="S156" s="99"/>
      <c r="T156" s="99"/>
      <c r="U156" s="99"/>
      <c r="V156" s="15"/>
      <c r="W156" s="15"/>
      <c r="X156" s="102">
        <v>0</v>
      </c>
      <c r="Y156" s="99"/>
      <c r="Z156" s="15"/>
      <c r="AA156" s="202"/>
    </row>
    <row r="157" spans="1:27" hidden="1">
      <c r="A157" s="144"/>
      <c r="B157" s="144"/>
      <c r="C157" s="144"/>
      <c r="D157" s="123"/>
      <c r="E157" s="127"/>
      <c r="F157" s="127"/>
      <c r="G157" s="127"/>
      <c r="H157" s="131"/>
      <c r="I157" s="131"/>
      <c r="J157" s="137"/>
      <c r="K157" s="137"/>
      <c r="L157" s="137"/>
      <c r="M157" s="131"/>
      <c r="N157" s="131"/>
      <c r="O157" s="15" t="s">
        <v>33</v>
      </c>
      <c r="P157" s="15" t="s">
        <v>34</v>
      </c>
      <c r="Q157" s="10">
        <v>0.04</v>
      </c>
      <c r="R157" s="10"/>
      <c r="S157" s="99"/>
      <c r="T157" s="99"/>
      <c r="U157" s="99"/>
      <c r="V157" s="15"/>
      <c r="W157" s="15"/>
      <c r="X157" s="102">
        <v>0</v>
      </c>
      <c r="Y157" s="99"/>
      <c r="Z157" s="15"/>
      <c r="AA157" s="202"/>
    </row>
    <row r="158" spans="1:27" hidden="1">
      <c r="A158" s="144"/>
      <c r="B158" s="144"/>
      <c r="C158" s="144"/>
      <c r="D158" s="83" t="s">
        <v>35</v>
      </c>
      <c r="E158" s="84">
        <v>1</v>
      </c>
      <c r="F158" s="84" t="s">
        <v>36</v>
      </c>
      <c r="G158" s="15" t="s">
        <v>37</v>
      </c>
      <c r="H158" s="10">
        <f>5.5/1.13</f>
        <v>4.8672566371681416</v>
      </c>
      <c r="I158" s="86">
        <v>3.2</v>
      </c>
      <c r="J158" s="87">
        <v>5.5E-2</v>
      </c>
      <c r="K158" s="20">
        <v>5.3999999999999999E-2</v>
      </c>
      <c r="L158" s="87">
        <f t="shared" si="62"/>
        <v>1.0000000000000009E-3</v>
      </c>
      <c r="M158" s="86">
        <f t="shared" si="63"/>
        <v>0.26449911504424783</v>
      </c>
      <c r="N158" s="86">
        <f t="shared" si="64"/>
        <v>0.26449911504424783</v>
      </c>
      <c r="O158" s="15" t="s">
        <v>38</v>
      </c>
      <c r="P158" s="15" t="s">
        <v>34</v>
      </c>
      <c r="Q158" s="10">
        <v>0.04</v>
      </c>
      <c r="R158" s="10"/>
      <c r="S158" s="99"/>
      <c r="T158" s="99"/>
      <c r="U158" s="99"/>
      <c r="V158" s="15"/>
      <c r="W158" s="15"/>
      <c r="X158" s="102">
        <v>0</v>
      </c>
      <c r="Y158" s="99"/>
      <c r="Z158" s="15"/>
      <c r="AA158" s="202"/>
    </row>
    <row r="159" spans="1:27" hidden="1">
      <c r="A159" s="144"/>
      <c r="B159" s="144"/>
      <c r="C159" s="144"/>
      <c r="D159" s="83" t="s">
        <v>39</v>
      </c>
      <c r="E159" s="84">
        <v>2</v>
      </c>
      <c r="F159" s="84" t="s">
        <v>36</v>
      </c>
      <c r="G159" s="15" t="s">
        <v>40</v>
      </c>
      <c r="H159" s="10">
        <f>5.5/1.13</f>
        <v>4.8672566371681416</v>
      </c>
      <c r="I159" s="86">
        <v>3.2</v>
      </c>
      <c r="J159" s="87">
        <v>4.8000000000000001E-2</v>
      </c>
      <c r="K159" s="20">
        <v>4.7E-2</v>
      </c>
      <c r="L159" s="87">
        <f t="shared" si="62"/>
        <v>1.0000000000000009E-3</v>
      </c>
      <c r="M159" s="86">
        <f t="shared" si="63"/>
        <v>0.23042831858407078</v>
      </c>
      <c r="N159" s="86">
        <f t="shared" si="64"/>
        <v>0.46085663716814157</v>
      </c>
      <c r="O159" s="15" t="s">
        <v>41</v>
      </c>
      <c r="P159" s="15" t="s">
        <v>34</v>
      </c>
      <c r="Q159" s="10">
        <v>0.08</v>
      </c>
      <c r="R159" s="10"/>
      <c r="S159" s="99"/>
      <c r="T159" s="99"/>
      <c r="U159" s="99"/>
      <c r="V159" s="15"/>
      <c r="W159" s="15"/>
      <c r="X159" s="102">
        <v>0</v>
      </c>
      <c r="Y159" s="99"/>
      <c r="Z159" s="15"/>
      <c r="AA159" s="202"/>
    </row>
    <row r="160" spans="1:27" hidden="1">
      <c r="A160" s="144"/>
      <c r="B160" s="144"/>
      <c r="C160" s="144"/>
      <c r="D160" s="123" t="s">
        <v>46</v>
      </c>
      <c r="E160" s="127">
        <v>2</v>
      </c>
      <c r="F160" s="127" t="s">
        <v>47</v>
      </c>
      <c r="G160" s="123" t="s">
        <v>48</v>
      </c>
      <c r="H160" s="131">
        <v>5.83</v>
      </c>
      <c r="I160" s="134">
        <v>3.2</v>
      </c>
      <c r="J160" s="137">
        <v>0.75</v>
      </c>
      <c r="K160" s="137">
        <v>0.51600000000000001</v>
      </c>
      <c r="L160" s="135">
        <f t="shared" si="62"/>
        <v>0.23399999999999999</v>
      </c>
      <c r="M160" s="134">
        <v>5.1933999999999996</v>
      </c>
      <c r="N160" s="134">
        <f t="shared" si="64"/>
        <v>10.386799999999999</v>
      </c>
      <c r="O160" s="15" t="s">
        <v>49</v>
      </c>
      <c r="P160" s="15" t="s">
        <v>50</v>
      </c>
      <c r="Q160" s="10"/>
      <c r="R160" s="10"/>
      <c r="S160" s="99"/>
      <c r="T160" s="99"/>
      <c r="U160" s="99"/>
      <c r="V160" s="15"/>
      <c r="W160" s="15"/>
      <c r="X160" s="102">
        <v>0</v>
      </c>
      <c r="Y160" s="99"/>
      <c r="Z160" s="15"/>
      <c r="AA160" s="202"/>
    </row>
    <row r="161" spans="1:27" hidden="1">
      <c r="A161" s="144"/>
      <c r="B161" s="144"/>
      <c r="C161" s="144"/>
      <c r="D161" s="123"/>
      <c r="E161" s="127"/>
      <c r="F161" s="127"/>
      <c r="G161" s="123"/>
      <c r="H161" s="131"/>
      <c r="I161" s="134"/>
      <c r="J161" s="137"/>
      <c r="K161" s="137"/>
      <c r="L161" s="135"/>
      <c r="M161" s="134"/>
      <c r="N161" s="134"/>
      <c r="O161" s="15" t="s">
        <v>51</v>
      </c>
      <c r="P161" s="15" t="s">
        <v>52</v>
      </c>
      <c r="Q161" s="10"/>
      <c r="R161" s="10"/>
      <c r="S161" s="99"/>
      <c r="T161" s="99"/>
      <c r="U161" s="99"/>
      <c r="V161" s="15"/>
      <c r="W161" s="15"/>
      <c r="X161" s="102">
        <v>0</v>
      </c>
      <c r="Y161" s="99"/>
      <c r="Z161" s="15"/>
      <c r="AA161" s="202"/>
    </row>
    <row r="162" spans="1:27" hidden="1">
      <c r="A162" s="144"/>
      <c r="B162" s="144"/>
      <c r="C162" s="144"/>
      <c r="D162" s="123" t="s">
        <v>53</v>
      </c>
      <c r="E162" s="127">
        <v>1</v>
      </c>
      <c r="F162" s="127" t="s">
        <v>27</v>
      </c>
      <c r="G162" s="123" t="s">
        <v>54</v>
      </c>
      <c r="H162" s="131">
        <v>5.44</v>
      </c>
      <c r="I162" s="134">
        <v>3.2</v>
      </c>
      <c r="J162" s="137">
        <v>1.8009999999999999</v>
      </c>
      <c r="K162" s="137">
        <v>1.79</v>
      </c>
      <c r="L162" s="135">
        <f t="shared" ref="L162:L166" si="65">J162-K162</f>
        <v>1.0999999999999899E-2</v>
      </c>
      <c r="M162" s="134">
        <f t="shared" ref="M162:M166" si="66">H162*J162-I162*L162</f>
        <v>9.7622400000000003</v>
      </c>
      <c r="N162" s="134">
        <f t="shared" ref="N162:N166" si="67">E162*M162</f>
        <v>9.7622400000000003</v>
      </c>
      <c r="O162" s="15" t="s">
        <v>55</v>
      </c>
      <c r="P162" s="15"/>
      <c r="Q162" s="10">
        <v>0.05</v>
      </c>
      <c r="R162" s="10"/>
      <c r="S162" s="99"/>
      <c r="T162" s="99"/>
      <c r="U162" s="99"/>
      <c r="V162" s="15"/>
      <c r="W162" s="15"/>
      <c r="X162" s="102">
        <v>0</v>
      </c>
      <c r="Y162" s="99"/>
      <c r="Z162" s="15"/>
      <c r="AA162" s="202"/>
    </row>
    <row r="163" spans="1:27" hidden="1">
      <c r="A163" s="144"/>
      <c r="B163" s="144"/>
      <c r="C163" s="144"/>
      <c r="D163" s="123"/>
      <c r="E163" s="127"/>
      <c r="F163" s="127"/>
      <c r="G163" s="123"/>
      <c r="H163" s="131"/>
      <c r="I163" s="134"/>
      <c r="J163" s="137"/>
      <c r="K163" s="137"/>
      <c r="L163" s="135"/>
      <c r="M163" s="134"/>
      <c r="N163" s="134"/>
      <c r="O163" s="15" t="s">
        <v>56</v>
      </c>
      <c r="P163" s="15"/>
      <c r="Q163" s="10">
        <v>0.2</v>
      </c>
      <c r="R163" s="10"/>
      <c r="S163" s="99"/>
      <c r="T163" s="99"/>
      <c r="U163" s="99"/>
      <c r="V163" s="15"/>
      <c r="W163" s="15"/>
      <c r="X163" s="102">
        <v>0</v>
      </c>
      <c r="Y163" s="99"/>
      <c r="Z163" s="15"/>
      <c r="AA163" s="202"/>
    </row>
    <row r="164" spans="1:27" hidden="1">
      <c r="A164" s="144"/>
      <c r="B164" s="144"/>
      <c r="C164" s="144"/>
      <c r="D164" s="123" t="s">
        <v>57</v>
      </c>
      <c r="E164" s="127">
        <v>2</v>
      </c>
      <c r="F164" s="127" t="s">
        <v>27</v>
      </c>
      <c r="G164" s="123" t="s">
        <v>58</v>
      </c>
      <c r="H164" s="131">
        <v>5.44</v>
      </c>
      <c r="I164" s="134">
        <v>3.2</v>
      </c>
      <c r="J164" s="137">
        <v>0.42499999999999999</v>
      </c>
      <c r="K164" s="137">
        <v>0.41299999999999998</v>
      </c>
      <c r="L164" s="135">
        <f t="shared" si="65"/>
        <v>1.2000000000000011E-2</v>
      </c>
      <c r="M164" s="134">
        <f t="shared" si="66"/>
        <v>2.2736000000000001</v>
      </c>
      <c r="N164" s="134">
        <f t="shared" si="67"/>
        <v>4.5472000000000001</v>
      </c>
      <c r="O164" s="15" t="s">
        <v>59</v>
      </c>
      <c r="P164" s="15"/>
      <c r="Q164" s="10">
        <v>0.1</v>
      </c>
      <c r="R164" s="10"/>
      <c r="S164" s="99"/>
      <c r="T164" s="99"/>
      <c r="U164" s="99"/>
      <c r="V164" s="15"/>
      <c r="W164" s="15"/>
      <c r="X164" s="102">
        <v>0</v>
      </c>
      <c r="Y164" s="99"/>
      <c r="Z164" s="15"/>
      <c r="AA164" s="202"/>
    </row>
    <row r="165" spans="1:27" hidden="1">
      <c r="A165" s="144"/>
      <c r="B165" s="144"/>
      <c r="C165" s="144"/>
      <c r="D165" s="123"/>
      <c r="E165" s="127"/>
      <c r="F165" s="127"/>
      <c r="G165" s="123"/>
      <c r="H165" s="131"/>
      <c r="I165" s="134"/>
      <c r="J165" s="137"/>
      <c r="K165" s="137"/>
      <c r="L165" s="135"/>
      <c r="M165" s="134"/>
      <c r="N165" s="134"/>
      <c r="O165" s="15" t="s">
        <v>60</v>
      </c>
      <c r="P165" s="15"/>
      <c r="Q165" s="10">
        <v>0.16</v>
      </c>
      <c r="R165" s="10"/>
      <c r="S165" s="99"/>
      <c r="T165" s="99"/>
      <c r="U165" s="99"/>
      <c r="V165" s="15"/>
      <c r="W165" s="15"/>
      <c r="X165" s="102">
        <v>0</v>
      </c>
      <c r="Y165" s="99"/>
      <c r="Z165" s="15"/>
      <c r="AA165" s="202"/>
    </row>
    <row r="166" spans="1:27" hidden="1">
      <c r="A166" s="144"/>
      <c r="B166" s="144"/>
      <c r="C166" s="144"/>
      <c r="D166" s="123" t="s">
        <v>61</v>
      </c>
      <c r="E166" s="127">
        <v>1</v>
      </c>
      <c r="F166" s="127" t="s">
        <v>62</v>
      </c>
      <c r="G166" s="123" t="s">
        <v>63</v>
      </c>
      <c r="H166" s="131">
        <v>5.18</v>
      </c>
      <c r="I166" s="134">
        <v>3.2</v>
      </c>
      <c r="J166" s="137">
        <v>0.75900000000000001</v>
      </c>
      <c r="K166" s="137">
        <v>0.42399999999999999</v>
      </c>
      <c r="L166" s="135">
        <f t="shared" si="65"/>
        <v>0.33500000000000002</v>
      </c>
      <c r="M166" s="134">
        <f t="shared" si="66"/>
        <v>2.8596199999999996</v>
      </c>
      <c r="N166" s="134">
        <f t="shared" si="67"/>
        <v>2.8596199999999996</v>
      </c>
      <c r="O166" s="15" t="s">
        <v>64</v>
      </c>
      <c r="P166" s="15" t="s">
        <v>65</v>
      </c>
      <c r="Q166" s="10">
        <v>0.12</v>
      </c>
      <c r="R166" s="10"/>
      <c r="S166" s="99"/>
      <c r="T166" s="99"/>
      <c r="U166" s="99"/>
      <c r="V166" s="15"/>
      <c r="W166" s="15"/>
      <c r="X166" s="102">
        <v>0</v>
      </c>
      <c r="Y166" s="99"/>
      <c r="Z166" s="15"/>
      <c r="AA166" s="202"/>
    </row>
    <row r="167" spans="1:27" hidden="1">
      <c r="A167" s="144"/>
      <c r="B167" s="144"/>
      <c r="C167" s="144"/>
      <c r="D167" s="123"/>
      <c r="E167" s="127"/>
      <c r="F167" s="127"/>
      <c r="G167" s="123"/>
      <c r="H167" s="131"/>
      <c r="I167" s="134"/>
      <c r="J167" s="137"/>
      <c r="K167" s="137"/>
      <c r="L167" s="135"/>
      <c r="M167" s="134"/>
      <c r="N167" s="134"/>
      <c r="O167" s="15" t="s">
        <v>66</v>
      </c>
      <c r="P167" s="15" t="s">
        <v>52</v>
      </c>
      <c r="Q167" s="10">
        <v>0.16</v>
      </c>
      <c r="R167" s="10"/>
      <c r="S167" s="99"/>
      <c r="T167" s="99"/>
      <c r="U167" s="99"/>
      <c r="V167" s="15"/>
      <c r="W167" s="15"/>
      <c r="X167" s="102">
        <v>0</v>
      </c>
      <c r="Y167" s="99"/>
      <c r="Z167" s="15"/>
      <c r="AA167" s="202"/>
    </row>
    <row r="168" spans="1:27" hidden="1">
      <c r="A168" s="144"/>
      <c r="B168" s="144"/>
      <c r="C168" s="144"/>
      <c r="D168" s="123" t="s">
        <v>67</v>
      </c>
      <c r="E168" s="127">
        <v>3</v>
      </c>
      <c r="F168" s="127" t="s">
        <v>36</v>
      </c>
      <c r="G168" s="123" t="s">
        <v>68</v>
      </c>
      <c r="H168" s="131">
        <v>4.8673000000000002</v>
      </c>
      <c r="I168" s="134">
        <v>3.2</v>
      </c>
      <c r="J168" s="137">
        <v>6.9000000000000006E-2</v>
      </c>
      <c r="K168" s="137">
        <v>6.6000000000000003E-2</v>
      </c>
      <c r="L168" s="135">
        <f t="shared" ref="L168:L172" si="68">J168-K168</f>
        <v>3.0000000000000027E-3</v>
      </c>
      <c r="M168" s="134">
        <f t="shared" ref="M168:M172" si="69">H168*J168-I168*L168</f>
        <v>0.32624370000000003</v>
      </c>
      <c r="N168" s="134">
        <f t="shared" ref="N168:N172" si="70">E168*M168</f>
        <v>0.97873110000000008</v>
      </c>
      <c r="O168" s="15" t="s">
        <v>69</v>
      </c>
      <c r="P168" s="15" t="s">
        <v>34</v>
      </c>
      <c r="Q168" s="10">
        <v>0.12</v>
      </c>
      <c r="R168" s="10"/>
      <c r="S168" s="99"/>
      <c r="T168" s="99"/>
      <c r="U168" s="99"/>
      <c r="V168" s="15"/>
      <c r="W168" s="15"/>
      <c r="X168" s="102">
        <v>0</v>
      </c>
      <c r="Y168" s="99"/>
      <c r="Z168" s="15"/>
      <c r="AA168" s="202"/>
    </row>
    <row r="169" spans="1:27" hidden="1">
      <c r="A169" s="144"/>
      <c r="B169" s="144"/>
      <c r="C169" s="144"/>
      <c r="D169" s="123"/>
      <c r="E169" s="127"/>
      <c r="F169" s="127"/>
      <c r="G169" s="123"/>
      <c r="H169" s="131"/>
      <c r="I169" s="134"/>
      <c r="J169" s="137"/>
      <c r="K169" s="137"/>
      <c r="L169" s="135"/>
      <c r="M169" s="134"/>
      <c r="N169" s="134"/>
      <c r="O169" s="15" t="s">
        <v>70</v>
      </c>
      <c r="P169" s="15" t="s">
        <v>71</v>
      </c>
      <c r="Q169" s="10">
        <v>0.15</v>
      </c>
      <c r="R169" s="10"/>
      <c r="S169" s="99"/>
      <c r="T169" s="99"/>
      <c r="U169" s="99"/>
      <c r="V169" s="15"/>
      <c r="W169" s="15"/>
      <c r="X169" s="102">
        <v>0</v>
      </c>
      <c r="Y169" s="99"/>
      <c r="Z169" s="15"/>
      <c r="AA169" s="202"/>
    </row>
    <row r="170" spans="1:27" hidden="1">
      <c r="A170" s="144"/>
      <c r="B170" s="144"/>
      <c r="C170" s="144"/>
      <c r="D170" s="123" t="s">
        <v>72</v>
      </c>
      <c r="E170" s="127">
        <v>1</v>
      </c>
      <c r="F170" s="127" t="s">
        <v>36</v>
      </c>
      <c r="G170" s="123" t="s">
        <v>73</v>
      </c>
      <c r="H170" s="131">
        <v>4.8673000000000002</v>
      </c>
      <c r="I170" s="134">
        <v>3.2</v>
      </c>
      <c r="J170" s="137">
        <v>0.1</v>
      </c>
      <c r="K170" s="137">
        <v>9.0999999999999998E-2</v>
      </c>
      <c r="L170" s="135">
        <f t="shared" si="68"/>
        <v>9.000000000000008E-3</v>
      </c>
      <c r="M170" s="134">
        <v>0.8</v>
      </c>
      <c r="N170" s="134">
        <f t="shared" si="70"/>
        <v>0.8</v>
      </c>
      <c r="O170" s="15" t="s">
        <v>38</v>
      </c>
      <c r="P170" s="15"/>
      <c r="Q170" s="10"/>
      <c r="R170" s="10"/>
      <c r="S170" s="99"/>
      <c r="T170" s="99"/>
      <c r="U170" s="99"/>
      <c r="V170" s="15"/>
      <c r="W170" s="15"/>
      <c r="X170" s="102">
        <v>0</v>
      </c>
      <c r="Y170" s="99"/>
      <c r="Z170" s="15"/>
      <c r="AA170" s="202"/>
    </row>
    <row r="171" spans="1:27" hidden="1">
      <c r="A171" s="144"/>
      <c r="B171" s="144"/>
      <c r="C171" s="144"/>
      <c r="D171" s="123"/>
      <c r="E171" s="127"/>
      <c r="F171" s="127"/>
      <c r="G171" s="123"/>
      <c r="H171" s="131"/>
      <c r="I171" s="134"/>
      <c r="J171" s="137"/>
      <c r="K171" s="137"/>
      <c r="L171" s="135"/>
      <c r="M171" s="134"/>
      <c r="N171" s="134"/>
      <c r="O171" s="15" t="s">
        <v>74</v>
      </c>
      <c r="P171" s="15"/>
      <c r="Q171" s="10"/>
      <c r="R171" s="10"/>
      <c r="S171" s="99"/>
      <c r="T171" s="99"/>
      <c r="U171" s="99"/>
      <c r="V171" s="15"/>
      <c r="W171" s="15"/>
      <c r="X171" s="102">
        <v>0</v>
      </c>
      <c r="Y171" s="99"/>
      <c r="Z171" s="15"/>
      <c r="AA171" s="202"/>
    </row>
    <row r="172" spans="1:27" hidden="1">
      <c r="A172" s="144"/>
      <c r="B172" s="144"/>
      <c r="C172" s="144"/>
      <c r="D172" s="123" t="s">
        <v>95</v>
      </c>
      <c r="E172" s="127">
        <v>1</v>
      </c>
      <c r="F172" s="127" t="s">
        <v>36</v>
      </c>
      <c r="G172" s="123" t="s">
        <v>96</v>
      </c>
      <c r="H172" s="131">
        <v>4.8673000000000002</v>
      </c>
      <c r="I172" s="134">
        <v>3.2</v>
      </c>
      <c r="J172" s="137">
        <v>0.14399999999999999</v>
      </c>
      <c r="K172" s="137">
        <v>0.14099999999999999</v>
      </c>
      <c r="L172" s="135">
        <f t="shared" si="68"/>
        <v>3.0000000000000027E-3</v>
      </c>
      <c r="M172" s="134">
        <f t="shared" si="69"/>
        <v>0.69129119999999988</v>
      </c>
      <c r="N172" s="134">
        <f t="shared" si="70"/>
        <v>0.69129119999999988</v>
      </c>
      <c r="O172" s="15" t="s">
        <v>38</v>
      </c>
      <c r="P172" s="15"/>
      <c r="Q172" s="10">
        <v>0.03</v>
      </c>
      <c r="R172" s="10"/>
      <c r="S172" s="99"/>
      <c r="T172" s="99"/>
      <c r="U172" s="99"/>
      <c r="V172" s="15"/>
      <c r="W172" s="15"/>
      <c r="X172" s="102">
        <v>0</v>
      </c>
      <c r="Y172" s="99"/>
      <c r="Z172" s="15"/>
      <c r="AA172" s="202"/>
    </row>
    <row r="173" spans="1:27" hidden="1">
      <c r="A173" s="144"/>
      <c r="B173" s="144"/>
      <c r="C173" s="144"/>
      <c r="D173" s="123"/>
      <c r="E173" s="127"/>
      <c r="F173" s="127"/>
      <c r="G173" s="123"/>
      <c r="H173" s="131"/>
      <c r="I173" s="134"/>
      <c r="J173" s="137"/>
      <c r="K173" s="137"/>
      <c r="L173" s="135"/>
      <c r="M173" s="134"/>
      <c r="N173" s="134"/>
      <c r="O173" s="15" t="s">
        <v>56</v>
      </c>
      <c r="P173" s="15"/>
      <c r="Q173" s="10">
        <v>0.12</v>
      </c>
      <c r="R173" s="10"/>
      <c r="S173" s="99"/>
      <c r="T173" s="99"/>
      <c r="U173" s="99"/>
      <c r="V173" s="15"/>
      <c r="W173" s="15"/>
      <c r="X173" s="102">
        <v>0</v>
      </c>
      <c r="Y173" s="99"/>
      <c r="Z173" s="15"/>
      <c r="AA173" s="202"/>
    </row>
    <row r="174" spans="1:27" hidden="1">
      <c r="A174" s="144"/>
      <c r="B174" s="144"/>
      <c r="C174" s="144"/>
      <c r="D174" s="123" t="s">
        <v>81</v>
      </c>
      <c r="E174" s="127">
        <v>1</v>
      </c>
      <c r="F174" s="127" t="s">
        <v>36</v>
      </c>
      <c r="G174" s="123" t="s">
        <v>82</v>
      </c>
      <c r="H174" s="131">
        <v>4.8673000000000002</v>
      </c>
      <c r="I174" s="134">
        <v>3.2</v>
      </c>
      <c r="J174" s="137">
        <v>0.23300000000000001</v>
      </c>
      <c r="K174" s="137">
        <v>0.22800000000000001</v>
      </c>
      <c r="L174" s="135">
        <f t="shared" ref="L174:L178" si="71">J174-K174</f>
        <v>5.0000000000000044E-3</v>
      </c>
      <c r="M174" s="134">
        <f t="shared" ref="M174:M178" si="72">H174*J174-I174*L174</f>
        <v>1.1180809</v>
      </c>
      <c r="N174" s="134">
        <f t="shared" ref="N174:N178" si="73">E174*M174</f>
        <v>1.1180809</v>
      </c>
      <c r="O174" s="15" t="s">
        <v>38</v>
      </c>
      <c r="P174" s="15"/>
      <c r="Q174" s="10">
        <v>0.03</v>
      </c>
      <c r="R174" s="10"/>
      <c r="S174" s="99"/>
      <c r="T174" s="99"/>
      <c r="U174" s="99"/>
      <c r="V174" s="15"/>
      <c r="W174" s="15"/>
      <c r="X174" s="102">
        <v>0</v>
      </c>
      <c r="Y174" s="99"/>
      <c r="Z174" s="15"/>
      <c r="AA174" s="202"/>
    </row>
    <row r="175" spans="1:27" hidden="1">
      <c r="A175" s="144"/>
      <c r="B175" s="144"/>
      <c r="C175" s="144"/>
      <c r="D175" s="123"/>
      <c r="E175" s="127"/>
      <c r="F175" s="127"/>
      <c r="G175" s="123"/>
      <c r="H175" s="131"/>
      <c r="I175" s="134"/>
      <c r="J175" s="137"/>
      <c r="K175" s="137"/>
      <c r="L175" s="135"/>
      <c r="M175" s="134"/>
      <c r="N175" s="134"/>
      <c r="O175" s="15" t="s">
        <v>74</v>
      </c>
      <c r="P175" s="15"/>
      <c r="Q175" s="10">
        <v>0.15</v>
      </c>
      <c r="R175" s="10"/>
      <c r="S175" s="99"/>
      <c r="T175" s="99"/>
      <c r="U175" s="99"/>
      <c r="V175" s="15"/>
      <c r="W175" s="15"/>
      <c r="X175" s="102">
        <v>0</v>
      </c>
      <c r="Y175" s="99"/>
      <c r="Z175" s="15"/>
      <c r="AA175" s="202"/>
    </row>
    <row r="176" spans="1:27" hidden="1">
      <c r="A176" s="144"/>
      <c r="B176" s="144"/>
      <c r="C176" s="144"/>
      <c r="D176" s="155" t="s">
        <v>97</v>
      </c>
      <c r="E176" s="127">
        <v>2</v>
      </c>
      <c r="F176" s="127" t="s">
        <v>36</v>
      </c>
      <c r="G176" s="123" t="s">
        <v>98</v>
      </c>
      <c r="H176" s="134">
        <f t="shared" ref="H176:H180" si="74">5.5/1.13</f>
        <v>4.8672566371681416</v>
      </c>
      <c r="I176" s="134">
        <v>3.2</v>
      </c>
      <c r="J176" s="135">
        <v>3.5000000000000003E-2</v>
      </c>
      <c r="K176" s="135">
        <v>3.2000000000000001E-2</v>
      </c>
      <c r="L176" s="135">
        <f t="shared" si="71"/>
        <v>3.0000000000000027E-3</v>
      </c>
      <c r="M176" s="134">
        <f t="shared" si="72"/>
        <v>0.16075398230088497</v>
      </c>
      <c r="N176" s="134">
        <f t="shared" si="73"/>
        <v>0.32150796460176995</v>
      </c>
      <c r="O176" s="15" t="s">
        <v>41</v>
      </c>
      <c r="P176" s="15"/>
      <c r="Q176" s="10">
        <v>0.06</v>
      </c>
      <c r="R176" s="10"/>
      <c r="S176" s="99"/>
      <c r="T176" s="99"/>
      <c r="U176" s="99"/>
      <c r="V176" s="15"/>
      <c r="W176" s="15"/>
      <c r="X176" s="102">
        <v>0</v>
      </c>
      <c r="Y176" s="99"/>
      <c r="Z176" s="15"/>
      <c r="AA176" s="202"/>
    </row>
    <row r="177" spans="1:27" hidden="1">
      <c r="A177" s="144"/>
      <c r="B177" s="144"/>
      <c r="C177" s="144"/>
      <c r="D177" s="155"/>
      <c r="E177" s="127"/>
      <c r="F177" s="127"/>
      <c r="G177" s="123"/>
      <c r="H177" s="134"/>
      <c r="I177" s="134"/>
      <c r="J177" s="135"/>
      <c r="K177" s="135"/>
      <c r="L177" s="135"/>
      <c r="M177" s="134"/>
      <c r="N177" s="134"/>
      <c r="O177" s="15" t="s">
        <v>45</v>
      </c>
      <c r="P177" s="15"/>
      <c r="Q177" s="10">
        <v>0.24</v>
      </c>
      <c r="R177" s="10"/>
      <c r="S177" s="99"/>
      <c r="T177" s="99"/>
      <c r="U177" s="99"/>
      <c r="V177" s="15"/>
      <c r="W177" s="15"/>
      <c r="X177" s="102">
        <v>0</v>
      </c>
      <c r="Y177" s="99"/>
      <c r="Z177" s="15"/>
      <c r="AA177" s="202"/>
    </row>
    <row r="178" spans="1:27" hidden="1">
      <c r="A178" s="144"/>
      <c r="B178" s="144"/>
      <c r="C178" s="144"/>
      <c r="D178" s="123" t="s">
        <v>99</v>
      </c>
      <c r="E178" s="127">
        <v>2</v>
      </c>
      <c r="F178" s="127" t="s">
        <v>36</v>
      </c>
      <c r="G178" s="123" t="s">
        <v>100</v>
      </c>
      <c r="H178" s="134">
        <f t="shared" si="74"/>
        <v>4.8672566371681416</v>
      </c>
      <c r="I178" s="134">
        <v>3.2</v>
      </c>
      <c r="J178" s="135">
        <v>0.214</v>
      </c>
      <c r="K178" s="135">
        <v>0.17899999999999999</v>
      </c>
      <c r="L178" s="135">
        <f t="shared" si="71"/>
        <v>3.5000000000000003E-2</v>
      </c>
      <c r="M178" s="134">
        <f t="shared" si="72"/>
        <v>0.92959292035398222</v>
      </c>
      <c r="N178" s="134">
        <f t="shared" si="73"/>
        <v>1.8591858407079644</v>
      </c>
      <c r="O178" s="15" t="s">
        <v>49</v>
      </c>
      <c r="P178" s="15" t="s">
        <v>52</v>
      </c>
      <c r="Q178" s="10">
        <v>0.16</v>
      </c>
      <c r="R178" s="10"/>
      <c r="S178" s="99"/>
      <c r="T178" s="99"/>
      <c r="U178" s="99"/>
      <c r="V178" s="15"/>
      <c r="W178" s="15"/>
      <c r="X178" s="102">
        <v>0</v>
      </c>
      <c r="Y178" s="99"/>
      <c r="Z178" s="15"/>
      <c r="AA178" s="202"/>
    </row>
    <row r="179" spans="1:27" hidden="1">
      <c r="A179" s="144"/>
      <c r="B179" s="144"/>
      <c r="C179" s="144"/>
      <c r="D179" s="123"/>
      <c r="E179" s="127"/>
      <c r="F179" s="127"/>
      <c r="G179" s="123"/>
      <c r="H179" s="134"/>
      <c r="I179" s="134"/>
      <c r="J179" s="135"/>
      <c r="K179" s="135"/>
      <c r="L179" s="135"/>
      <c r="M179" s="134"/>
      <c r="N179" s="134"/>
      <c r="O179" s="15" t="s">
        <v>101</v>
      </c>
      <c r="P179" s="15" t="s">
        <v>34</v>
      </c>
      <c r="Q179" s="10">
        <v>0.06</v>
      </c>
      <c r="R179" s="10"/>
      <c r="S179" s="99"/>
      <c r="T179" s="99"/>
      <c r="U179" s="99"/>
      <c r="V179" s="15"/>
      <c r="W179" s="15"/>
      <c r="X179" s="102">
        <v>0</v>
      </c>
      <c r="Y179" s="99"/>
      <c r="Z179" s="15"/>
      <c r="AA179" s="202"/>
    </row>
    <row r="180" spans="1:27" hidden="1">
      <c r="A180" s="144"/>
      <c r="B180" s="144"/>
      <c r="C180" s="144"/>
      <c r="D180" s="83" t="s">
        <v>83</v>
      </c>
      <c r="E180" s="84">
        <v>1</v>
      </c>
      <c r="F180" s="84" t="s">
        <v>36</v>
      </c>
      <c r="G180" s="83" t="s">
        <v>84</v>
      </c>
      <c r="H180" s="10">
        <f t="shared" si="74"/>
        <v>4.8672566371681416</v>
      </c>
      <c r="I180" s="86">
        <v>3.2</v>
      </c>
      <c r="J180" s="88">
        <v>5.8999999999999997E-2</v>
      </c>
      <c r="K180" s="88">
        <v>5.7500000000000002E-2</v>
      </c>
      <c r="L180" s="87">
        <f t="shared" ref="L180:L182" si="75">J180-K180</f>
        <v>1.4999999999999944E-3</v>
      </c>
      <c r="M180" s="86">
        <f>H180*J180-I180*L180</f>
        <v>0.2823681415929204</v>
      </c>
      <c r="N180" s="86">
        <f t="shared" ref="N180:N182" si="76">E180*M180</f>
        <v>0.2823681415929204</v>
      </c>
      <c r="O180" s="15" t="s">
        <v>66</v>
      </c>
      <c r="P180" s="15" t="s">
        <v>52</v>
      </c>
      <c r="Q180" s="10">
        <v>0.16</v>
      </c>
      <c r="R180" s="10"/>
      <c r="S180" s="99"/>
      <c r="T180" s="99"/>
      <c r="U180" s="99"/>
      <c r="V180" s="15"/>
      <c r="W180" s="15"/>
      <c r="X180" s="102">
        <v>0</v>
      </c>
      <c r="Y180" s="99"/>
      <c r="Z180" s="15"/>
      <c r="AA180" s="202"/>
    </row>
    <row r="181" spans="1:27" hidden="1">
      <c r="A181" s="144"/>
      <c r="B181" s="144"/>
      <c r="C181" s="144"/>
      <c r="D181" s="83" t="s">
        <v>86</v>
      </c>
      <c r="E181" s="84">
        <v>2</v>
      </c>
      <c r="F181" s="84" t="s">
        <v>36</v>
      </c>
      <c r="G181" s="83" t="s">
        <v>87</v>
      </c>
      <c r="H181" s="10">
        <v>4.8672566371681398</v>
      </c>
      <c r="I181" s="86">
        <v>3.2</v>
      </c>
      <c r="J181" s="87">
        <v>7.3999999999999996E-2</v>
      </c>
      <c r="K181" s="87">
        <v>7.0000000000000007E-2</v>
      </c>
      <c r="L181" s="87">
        <f t="shared" si="75"/>
        <v>3.9999999999999897E-3</v>
      </c>
      <c r="M181" s="86">
        <f>H181*J181-I181*L181</f>
        <v>0.34737699115044235</v>
      </c>
      <c r="N181" s="86">
        <f t="shared" si="76"/>
        <v>0.6947539823008847</v>
      </c>
      <c r="O181" s="15" t="s">
        <v>38</v>
      </c>
      <c r="P181" s="15" t="s">
        <v>85</v>
      </c>
      <c r="Q181" s="10">
        <v>0.03</v>
      </c>
      <c r="R181" s="10"/>
      <c r="S181" s="99"/>
      <c r="T181" s="99"/>
      <c r="U181" s="99"/>
      <c r="V181" s="15"/>
      <c r="W181" s="15"/>
      <c r="X181" s="102">
        <v>0</v>
      </c>
      <c r="Y181" s="99"/>
      <c r="Z181" s="15"/>
      <c r="AA181" s="202"/>
    </row>
    <row r="182" spans="1:27" hidden="1">
      <c r="A182" s="144"/>
      <c r="B182" s="144"/>
      <c r="C182" s="144"/>
      <c r="D182" s="83" t="s">
        <v>90</v>
      </c>
      <c r="E182" s="84">
        <v>1</v>
      </c>
      <c r="F182" s="84"/>
      <c r="G182" s="15"/>
      <c r="H182" s="10">
        <v>0.32</v>
      </c>
      <c r="I182" s="86"/>
      <c r="J182" s="87"/>
      <c r="K182" s="20"/>
      <c r="L182" s="87">
        <f t="shared" si="75"/>
        <v>0</v>
      </c>
      <c r="M182" s="86">
        <v>0.32</v>
      </c>
      <c r="N182" s="86">
        <f t="shared" si="76"/>
        <v>0.32</v>
      </c>
      <c r="O182" s="15" t="s">
        <v>44</v>
      </c>
      <c r="P182" s="15" t="s">
        <v>34</v>
      </c>
      <c r="Q182" s="10">
        <v>0.06</v>
      </c>
      <c r="R182" s="10"/>
      <c r="S182" s="99"/>
      <c r="T182" s="99"/>
      <c r="U182" s="99"/>
      <c r="V182" s="15"/>
      <c r="W182" s="15"/>
      <c r="X182" s="102">
        <v>0</v>
      </c>
      <c r="Y182" s="99"/>
      <c r="Z182" s="15"/>
      <c r="AA182" s="202"/>
    </row>
    <row r="183" spans="1:27" hidden="1">
      <c r="A183" s="144"/>
      <c r="B183" s="144"/>
      <c r="C183" s="144"/>
      <c r="D183" s="83"/>
      <c r="E183" s="84"/>
      <c r="F183" s="84"/>
      <c r="G183" s="15"/>
      <c r="H183" s="10"/>
      <c r="I183" s="86"/>
      <c r="J183" s="87"/>
      <c r="K183" s="20"/>
      <c r="L183" s="87"/>
      <c r="M183" s="86"/>
      <c r="N183" s="86"/>
      <c r="O183" s="15" t="s">
        <v>89</v>
      </c>
      <c r="P183" s="15">
        <v>194</v>
      </c>
      <c r="Q183" s="10">
        <f>0.05*P183</f>
        <v>9.7000000000000011</v>
      </c>
      <c r="R183" s="10"/>
      <c r="S183" s="99"/>
      <c r="T183" s="99"/>
      <c r="U183" s="99"/>
      <c r="V183" s="15"/>
      <c r="W183" s="15"/>
      <c r="X183" s="102">
        <v>0</v>
      </c>
      <c r="Y183" s="99"/>
      <c r="Z183" s="15"/>
      <c r="AA183" s="202"/>
    </row>
    <row r="184" spans="1:27" hidden="1">
      <c r="A184" s="144"/>
      <c r="B184" s="144"/>
      <c r="C184" s="144"/>
      <c r="D184" s="83"/>
      <c r="E184" s="84"/>
      <c r="F184" s="84"/>
      <c r="G184" s="15"/>
      <c r="H184" s="10"/>
      <c r="I184" s="86"/>
      <c r="J184" s="87"/>
      <c r="K184" s="20"/>
      <c r="L184" s="87"/>
      <c r="M184" s="86"/>
      <c r="N184" s="86"/>
      <c r="O184" s="21" t="s">
        <v>146</v>
      </c>
      <c r="P184" s="15">
        <f>0.569-0.0182</f>
        <v>0.55079999999999996</v>
      </c>
      <c r="Q184" s="10">
        <v>3</v>
      </c>
      <c r="R184" s="10"/>
      <c r="S184" s="99"/>
      <c r="T184" s="99"/>
      <c r="U184" s="99"/>
      <c r="V184" s="15"/>
      <c r="W184" s="15"/>
      <c r="X184" s="102">
        <v>0</v>
      </c>
      <c r="Y184" s="99"/>
      <c r="Z184" s="15"/>
      <c r="AA184" s="202"/>
    </row>
    <row r="185" spans="1:27" ht="28.5" customHeight="1">
      <c r="A185" s="144"/>
      <c r="B185" s="144"/>
      <c r="C185" s="144"/>
      <c r="D185" s="15" t="s">
        <v>92</v>
      </c>
      <c r="E185" s="15"/>
      <c r="F185" s="15"/>
      <c r="G185" s="15"/>
      <c r="H185" s="10"/>
      <c r="I185" s="86"/>
      <c r="J185" s="88">
        <f>SUMPRODUCT(J154:J184,E154:E184)</f>
        <v>6.7719999999999994</v>
      </c>
      <c r="K185" s="88">
        <f>SUMPRODUCT(K154:K184,E154:E184)</f>
        <v>5.8174999999999999</v>
      </c>
      <c r="L185" s="87"/>
      <c r="M185" s="86"/>
      <c r="N185" s="86">
        <f>SUM(N154:N184)</f>
        <v>37.092414881415934</v>
      </c>
      <c r="O185" s="15"/>
      <c r="P185" s="15"/>
      <c r="Q185" s="86">
        <f>SUM(Q154:Q184)</f>
        <v>15.25</v>
      </c>
      <c r="R185" s="10">
        <f>(N185+Q185)*1.12</f>
        <v>58.623504667185848</v>
      </c>
      <c r="S185" s="99">
        <f>R185/K185</f>
        <v>10.077095774333623</v>
      </c>
      <c r="T185" s="99">
        <f>商谈后结果!R186</f>
        <v>67.723213125663719</v>
      </c>
      <c r="U185" s="99">
        <f>T185/K185</f>
        <v>11.64129146981757</v>
      </c>
      <c r="V185" s="100">
        <f>T185-R185</f>
        <v>9.0997084584778705</v>
      </c>
      <c r="W185" s="101">
        <f>V185/R185</f>
        <v>0.15522286683708586</v>
      </c>
      <c r="X185" s="102">
        <v>61.2</v>
      </c>
      <c r="Y185" s="99">
        <f>(R185+T185)/2</f>
        <v>63.173358896424787</v>
      </c>
      <c r="Z185" s="100">
        <f>AVERAGE(X185:Y185)</f>
        <v>62.186679448212395</v>
      </c>
      <c r="AA185" s="202"/>
    </row>
    <row r="186" spans="1:27" hidden="1">
      <c r="A186" s="144">
        <v>7</v>
      </c>
      <c r="B186" s="144" t="s">
        <v>163</v>
      </c>
      <c r="C186" s="144" t="s">
        <v>25</v>
      </c>
      <c r="D186" s="123" t="s">
        <v>26</v>
      </c>
      <c r="E186" s="127">
        <v>1</v>
      </c>
      <c r="F186" s="127" t="s">
        <v>27</v>
      </c>
      <c r="G186" s="127" t="s">
        <v>111</v>
      </c>
      <c r="H186" s="131">
        <v>5.44</v>
      </c>
      <c r="I186" s="131">
        <v>3.2</v>
      </c>
      <c r="J186" s="137">
        <v>0.32200000000000001</v>
      </c>
      <c r="K186" s="137">
        <v>0.32</v>
      </c>
      <c r="L186" s="137">
        <f t="shared" ref="L186:L192" si="77">J186-K186</f>
        <v>2.0000000000000018E-3</v>
      </c>
      <c r="M186" s="131">
        <f t="shared" ref="M186:M191" si="78">H186*J186-I186*L186</f>
        <v>1.7452800000000002</v>
      </c>
      <c r="N186" s="131">
        <f t="shared" ref="N186:N192" si="79">E186*M186</f>
        <v>1.7452800000000002</v>
      </c>
      <c r="O186" s="15" t="s">
        <v>29</v>
      </c>
      <c r="P186" s="15"/>
      <c r="Q186" s="10">
        <v>0.05</v>
      </c>
      <c r="R186" s="10"/>
      <c r="S186" s="99"/>
      <c r="T186" s="99"/>
      <c r="U186" s="99"/>
      <c r="V186" s="15"/>
      <c r="W186" s="15"/>
      <c r="X186" s="102">
        <v>0</v>
      </c>
      <c r="Y186" s="99"/>
      <c r="Z186" s="15"/>
      <c r="AA186" s="202"/>
    </row>
    <row r="187" spans="1:27" hidden="1">
      <c r="A187" s="144"/>
      <c r="B187" s="144"/>
      <c r="C187" s="144"/>
      <c r="D187" s="123"/>
      <c r="E187" s="127"/>
      <c r="F187" s="127"/>
      <c r="G187" s="127"/>
      <c r="H187" s="131"/>
      <c r="I187" s="131"/>
      <c r="J187" s="137"/>
      <c r="K187" s="137"/>
      <c r="L187" s="137"/>
      <c r="M187" s="131"/>
      <c r="N187" s="131"/>
      <c r="O187" s="15" t="s">
        <v>30</v>
      </c>
      <c r="P187" s="15"/>
      <c r="Q187" s="10">
        <v>0.1</v>
      </c>
      <c r="R187" s="10"/>
      <c r="S187" s="99"/>
      <c r="T187" s="99"/>
      <c r="U187" s="99"/>
      <c r="V187" s="15"/>
      <c r="W187" s="15"/>
      <c r="X187" s="102">
        <v>0</v>
      </c>
      <c r="Y187" s="99"/>
      <c r="Z187" s="15"/>
      <c r="AA187" s="202"/>
    </row>
    <row r="188" spans="1:27" hidden="1">
      <c r="A188" s="144"/>
      <c r="B188" s="144"/>
      <c r="C188" s="144"/>
      <c r="D188" s="123"/>
      <c r="E188" s="127"/>
      <c r="F188" s="127"/>
      <c r="G188" s="127"/>
      <c r="H188" s="131"/>
      <c r="I188" s="131"/>
      <c r="J188" s="137"/>
      <c r="K188" s="137"/>
      <c r="L188" s="137"/>
      <c r="M188" s="131"/>
      <c r="N188" s="131"/>
      <c r="O188" s="15" t="s">
        <v>31</v>
      </c>
      <c r="P188" s="15" t="s">
        <v>32</v>
      </c>
      <c r="Q188" s="10">
        <v>0.08</v>
      </c>
      <c r="R188" s="10"/>
      <c r="S188" s="99"/>
      <c r="T188" s="99"/>
      <c r="U188" s="99"/>
      <c r="V188" s="15"/>
      <c r="W188" s="15"/>
      <c r="X188" s="102">
        <v>0</v>
      </c>
      <c r="Y188" s="99"/>
      <c r="Z188" s="15"/>
      <c r="AA188" s="202"/>
    </row>
    <row r="189" spans="1:27" hidden="1">
      <c r="A189" s="144"/>
      <c r="B189" s="144"/>
      <c r="C189" s="144"/>
      <c r="D189" s="123"/>
      <c r="E189" s="127"/>
      <c r="F189" s="127"/>
      <c r="G189" s="127"/>
      <c r="H189" s="131"/>
      <c r="I189" s="131"/>
      <c r="J189" s="137"/>
      <c r="K189" s="137"/>
      <c r="L189" s="137"/>
      <c r="M189" s="131"/>
      <c r="N189" s="131"/>
      <c r="O189" s="15" t="s">
        <v>33</v>
      </c>
      <c r="P189" s="15" t="s">
        <v>34</v>
      </c>
      <c r="Q189" s="10">
        <v>0.04</v>
      </c>
      <c r="R189" s="10"/>
      <c r="S189" s="99"/>
      <c r="T189" s="99"/>
      <c r="U189" s="99"/>
      <c r="V189" s="15"/>
      <c r="W189" s="15"/>
      <c r="X189" s="102">
        <v>0</v>
      </c>
      <c r="Y189" s="99"/>
      <c r="Z189" s="15"/>
      <c r="AA189" s="202"/>
    </row>
    <row r="190" spans="1:27" hidden="1">
      <c r="A190" s="144"/>
      <c r="B190" s="144"/>
      <c r="C190" s="144"/>
      <c r="D190" s="83" t="s">
        <v>35</v>
      </c>
      <c r="E190" s="84">
        <v>1</v>
      </c>
      <c r="F190" s="84" t="s">
        <v>36</v>
      </c>
      <c r="G190" s="15" t="s">
        <v>37</v>
      </c>
      <c r="H190" s="10">
        <f>5.5/1.13</f>
        <v>4.8672566371681416</v>
      </c>
      <c r="I190" s="86">
        <v>3.2</v>
      </c>
      <c r="J190" s="87">
        <v>5.5E-2</v>
      </c>
      <c r="K190" s="20">
        <v>5.3999999999999999E-2</v>
      </c>
      <c r="L190" s="87">
        <f t="shared" si="77"/>
        <v>1.0000000000000009E-3</v>
      </c>
      <c r="M190" s="86">
        <f t="shared" si="78"/>
        <v>0.26449911504424783</v>
      </c>
      <c r="N190" s="86">
        <f t="shared" si="79"/>
        <v>0.26449911504424783</v>
      </c>
      <c r="O190" s="15" t="s">
        <v>38</v>
      </c>
      <c r="P190" s="15" t="s">
        <v>34</v>
      </c>
      <c r="Q190" s="10">
        <v>0.04</v>
      </c>
      <c r="R190" s="10"/>
      <c r="S190" s="99"/>
      <c r="T190" s="99"/>
      <c r="U190" s="99"/>
      <c r="V190" s="15"/>
      <c r="W190" s="15"/>
      <c r="X190" s="102">
        <v>0</v>
      </c>
      <c r="Y190" s="99"/>
      <c r="Z190" s="15"/>
      <c r="AA190" s="202"/>
    </row>
    <row r="191" spans="1:27" hidden="1">
      <c r="A191" s="144"/>
      <c r="B191" s="144"/>
      <c r="C191" s="144"/>
      <c r="D191" s="83" t="s">
        <v>39</v>
      </c>
      <c r="E191" s="84">
        <v>2</v>
      </c>
      <c r="F191" s="84" t="s">
        <v>36</v>
      </c>
      <c r="G191" s="15" t="s">
        <v>40</v>
      </c>
      <c r="H191" s="10">
        <f>5.5/1.13</f>
        <v>4.8672566371681416</v>
      </c>
      <c r="I191" s="86">
        <v>3.2</v>
      </c>
      <c r="J191" s="87">
        <v>4.8000000000000001E-2</v>
      </c>
      <c r="K191" s="20">
        <v>4.7E-2</v>
      </c>
      <c r="L191" s="87">
        <f t="shared" si="77"/>
        <v>1.0000000000000009E-3</v>
      </c>
      <c r="M191" s="86">
        <f t="shared" si="78"/>
        <v>0.23042831858407078</v>
      </c>
      <c r="N191" s="86">
        <f t="shared" si="79"/>
        <v>0.46085663716814157</v>
      </c>
      <c r="O191" s="15" t="s">
        <v>41</v>
      </c>
      <c r="P191" s="15" t="s">
        <v>34</v>
      </c>
      <c r="Q191" s="10">
        <v>0.08</v>
      </c>
      <c r="R191" s="10"/>
      <c r="S191" s="99"/>
      <c r="T191" s="99"/>
      <c r="U191" s="99"/>
      <c r="V191" s="15"/>
      <c r="W191" s="15"/>
      <c r="X191" s="102">
        <v>0</v>
      </c>
      <c r="Y191" s="99"/>
      <c r="Z191" s="15"/>
      <c r="AA191" s="202"/>
    </row>
    <row r="192" spans="1:27" hidden="1">
      <c r="A192" s="144"/>
      <c r="B192" s="144"/>
      <c r="C192" s="144"/>
      <c r="D192" s="123" t="s">
        <v>46</v>
      </c>
      <c r="E192" s="127">
        <v>2</v>
      </c>
      <c r="F192" s="127" t="s">
        <v>47</v>
      </c>
      <c r="G192" s="123" t="s">
        <v>48</v>
      </c>
      <c r="H192" s="131">
        <v>5.83</v>
      </c>
      <c r="I192" s="134">
        <v>3.2</v>
      </c>
      <c r="J192" s="137">
        <v>0.75</v>
      </c>
      <c r="K192" s="137">
        <v>0.51600000000000001</v>
      </c>
      <c r="L192" s="135">
        <f t="shared" si="77"/>
        <v>0.23399999999999999</v>
      </c>
      <c r="M192" s="134">
        <v>5.1933999999999996</v>
      </c>
      <c r="N192" s="134">
        <f t="shared" si="79"/>
        <v>10.386799999999999</v>
      </c>
      <c r="O192" s="15" t="s">
        <v>49</v>
      </c>
      <c r="P192" s="15" t="s">
        <v>50</v>
      </c>
      <c r="Q192" s="10"/>
      <c r="R192" s="10"/>
      <c r="S192" s="99"/>
      <c r="T192" s="99"/>
      <c r="U192" s="99"/>
      <c r="V192" s="15"/>
      <c r="W192" s="15"/>
      <c r="X192" s="102">
        <v>0</v>
      </c>
      <c r="Y192" s="99"/>
      <c r="Z192" s="15"/>
      <c r="AA192" s="202"/>
    </row>
    <row r="193" spans="1:27" hidden="1">
      <c r="A193" s="144"/>
      <c r="B193" s="144"/>
      <c r="C193" s="144"/>
      <c r="D193" s="123"/>
      <c r="E193" s="127"/>
      <c r="F193" s="127"/>
      <c r="G193" s="123"/>
      <c r="H193" s="131"/>
      <c r="I193" s="134"/>
      <c r="J193" s="137"/>
      <c r="K193" s="137"/>
      <c r="L193" s="135"/>
      <c r="M193" s="134"/>
      <c r="N193" s="134"/>
      <c r="O193" s="15" t="s">
        <v>51</v>
      </c>
      <c r="P193" s="15" t="s">
        <v>52</v>
      </c>
      <c r="Q193" s="10"/>
      <c r="R193" s="10"/>
      <c r="S193" s="99"/>
      <c r="T193" s="99"/>
      <c r="U193" s="99"/>
      <c r="V193" s="15"/>
      <c r="W193" s="15"/>
      <c r="X193" s="102">
        <v>0</v>
      </c>
      <c r="Y193" s="99"/>
      <c r="Z193" s="15"/>
      <c r="AA193" s="202"/>
    </row>
    <row r="194" spans="1:27" hidden="1">
      <c r="A194" s="144"/>
      <c r="B194" s="144"/>
      <c r="C194" s="144"/>
      <c r="D194" s="123" t="s">
        <v>53</v>
      </c>
      <c r="E194" s="127">
        <v>1</v>
      </c>
      <c r="F194" s="127" t="s">
        <v>27</v>
      </c>
      <c r="G194" s="123" t="s">
        <v>54</v>
      </c>
      <c r="H194" s="131">
        <f>5.6/1.13</f>
        <v>4.9557522123893802</v>
      </c>
      <c r="I194" s="134">
        <v>3.2</v>
      </c>
      <c r="J194" s="137">
        <v>1.8009999999999999</v>
      </c>
      <c r="K194" s="137">
        <v>1.79</v>
      </c>
      <c r="L194" s="135">
        <f t="shared" ref="L194:L198" si="80">J194-K194</f>
        <v>1.0999999999999899E-2</v>
      </c>
      <c r="M194" s="134">
        <f t="shared" ref="M194:M198" si="81">H194*J194-I194*L194</f>
        <v>8.890109734513274</v>
      </c>
      <c r="N194" s="134">
        <f t="shared" ref="N194:N198" si="82">E194*M194</f>
        <v>8.890109734513274</v>
      </c>
      <c r="O194" s="15" t="s">
        <v>55</v>
      </c>
      <c r="P194" s="15"/>
      <c r="Q194" s="10">
        <v>0.05</v>
      </c>
      <c r="R194" s="10"/>
      <c r="S194" s="99"/>
      <c r="T194" s="99"/>
      <c r="U194" s="99"/>
      <c r="V194" s="15"/>
      <c r="W194" s="15"/>
      <c r="X194" s="102">
        <v>0</v>
      </c>
      <c r="Y194" s="99"/>
      <c r="Z194" s="15"/>
      <c r="AA194" s="202"/>
    </row>
    <row r="195" spans="1:27" hidden="1">
      <c r="A195" s="144"/>
      <c r="B195" s="144"/>
      <c r="C195" s="144"/>
      <c r="D195" s="123"/>
      <c r="E195" s="127"/>
      <c r="F195" s="127"/>
      <c r="G195" s="123"/>
      <c r="H195" s="131"/>
      <c r="I195" s="134"/>
      <c r="J195" s="137"/>
      <c r="K195" s="137"/>
      <c r="L195" s="135"/>
      <c r="M195" s="134"/>
      <c r="N195" s="134"/>
      <c r="O195" s="15" t="s">
        <v>56</v>
      </c>
      <c r="P195" s="15"/>
      <c r="Q195" s="10">
        <v>0.2</v>
      </c>
      <c r="R195" s="10"/>
      <c r="S195" s="99"/>
      <c r="T195" s="99"/>
      <c r="U195" s="99"/>
      <c r="V195" s="15"/>
      <c r="W195" s="15"/>
      <c r="X195" s="102">
        <v>0</v>
      </c>
      <c r="Y195" s="99"/>
      <c r="Z195" s="15"/>
      <c r="AA195" s="202"/>
    </row>
    <row r="196" spans="1:27" hidden="1">
      <c r="A196" s="144"/>
      <c r="B196" s="144"/>
      <c r="C196" s="144"/>
      <c r="D196" s="123" t="s">
        <v>57</v>
      </c>
      <c r="E196" s="127">
        <v>2</v>
      </c>
      <c r="F196" s="127" t="s">
        <v>27</v>
      </c>
      <c r="G196" s="123" t="s">
        <v>58</v>
      </c>
      <c r="H196" s="131">
        <f>5.6/1.13</f>
        <v>4.9557522123893802</v>
      </c>
      <c r="I196" s="134">
        <v>3.2</v>
      </c>
      <c r="J196" s="137">
        <v>0.42499999999999999</v>
      </c>
      <c r="K196" s="137">
        <v>0.41299999999999998</v>
      </c>
      <c r="L196" s="135">
        <f t="shared" si="80"/>
        <v>1.2000000000000011E-2</v>
      </c>
      <c r="M196" s="134">
        <f t="shared" si="81"/>
        <v>2.0677946902654862</v>
      </c>
      <c r="N196" s="134">
        <f t="shared" si="82"/>
        <v>4.1355893805309725</v>
      </c>
      <c r="O196" s="15" t="s">
        <v>59</v>
      </c>
      <c r="P196" s="15"/>
      <c r="Q196" s="10">
        <v>0.1</v>
      </c>
      <c r="R196" s="10"/>
      <c r="S196" s="99"/>
      <c r="T196" s="99"/>
      <c r="U196" s="99"/>
      <c r="V196" s="15"/>
      <c r="W196" s="15"/>
      <c r="X196" s="102">
        <v>0</v>
      </c>
      <c r="Y196" s="99"/>
      <c r="Z196" s="15"/>
      <c r="AA196" s="202"/>
    </row>
    <row r="197" spans="1:27" hidden="1">
      <c r="A197" s="144"/>
      <c r="B197" s="144"/>
      <c r="C197" s="144"/>
      <c r="D197" s="123"/>
      <c r="E197" s="127"/>
      <c r="F197" s="127"/>
      <c r="G197" s="123"/>
      <c r="H197" s="131"/>
      <c r="I197" s="134"/>
      <c r="J197" s="137"/>
      <c r="K197" s="137"/>
      <c r="L197" s="135"/>
      <c r="M197" s="134"/>
      <c r="N197" s="134"/>
      <c r="O197" s="15" t="s">
        <v>60</v>
      </c>
      <c r="P197" s="15"/>
      <c r="Q197" s="10">
        <v>0.16</v>
      </c>
      <c r="R197" s="10"/>
      <c r="S197" s="99"/>
      <c r="T197" s="99"/>
      <c r="U197" s="99"/>
      <c r="V197" s="15"/>
      <c r="W197" s="15"/>
      <c r="X197" s="102">
        <v>0</v>
      </c>
      <c r="Y197" s="99"/>
      <c r="Z197" s="15"/>
      <c r="AA197" s="202"/>
    </row>
    <row r="198" spans="1:27" hidden="1">
      <c r="A198" s="144"/>
      <c r="B198" s="144"/>
      <c r="C198" s="144"/>
      <c r="D198" s="123" t="s">
        <v>61</v>
      </c>
      <c r="E198" s="127">
        <v>1</v>
      </c>
      <c r="F198" s="127" t="s">
        <v>62</v>
      </c>
      <c r="G198" s="123" t="s">
        <v>63</v>
      </c>
      <c r="H198" s="131">
        <v>5.18</v>
      </c>
      <c r="I198" s="134">
        <v>3.2</v>
      </c>
      <c r="J198" s="137">
        <v>0.75900000000000001</v>
      </c>
      <c r="K198" s="137">
        <v>0.42399999999999999</v>
      </c>
      <c r="L198" s="135">
        <f t="shared" si="80"/>
        <v>0.33500000000000002</v>
      </c>
      <c r="M198" s="134">
        <f t="shared" si="81"/>
        <v>2.8596199999999996</v>
      </c>
      <c r="N198" s="134">
        <f t="shared" si="82"/>
        <v>2.8596199999999996</v>
      </c>
      <c r="O198" s="15" t="s">
        <v>64</v>
      </c>
      <c r="P198" s="15" t="s">
        <v>65</v>
      </c>
      <c r="Q198" s="10">
        <v>0.12</v>
      </c>
      <c r="R198" s="10"/>
      <c r="S198" s="99"/>
      <c r="T198" s="99"/>
      <c r="U198" s="99"/>
      <c r="V198" s="15"/>
      <c r="W198" s="15"/>
      <c r="X198" s="102">
        <v>0</v>
      </c>
      <c r="Y198" s="99"/>
      <c r="Z198" s="15"/>
      <c r="AA198" s="202"/>
    </row>
    <row r="199" spans="1:27" hidden="1">
      <c r="A199" s="144"/>
      <c r="B199" s="144"/>
      <c r="C199" s="144"/>
      <c r="D199" s="123"/>
      <c r="E199" s="127"/>
      <c r="F199" s="127"/>
      <c r="G199" s="123"/>
      <c r="H199" s="131"/>
      <c r="I199" s="134"/>
      <c r="J199" s="137"/>
      <c r="K199" s="137"/>
      <c r="L199" s="135"/>
      <c r="M199" s="134"/>
      <c r="N199" s="134"/>
      <c r="O199" s="15" t="s">
        <v>66</v>
      </c>
      <c r="P199" s="15" t="s">
        <v>52</v>
      </c>
      <c r="Q199" s="10">
        <v>0.16</v>
      </c>
      <c r="R199" s="10"/>
      <c r="S199" s="99"/>
      <c r="T199" s="99"/>
      <c r="U199" s="99"/>
      <c r="V199" s="15"/>
      <c r="W199" s="15"/>
      <c r="X199" s="102">
        <v>0</v>
      </c>
      <c r="Y199" s="99"/>
      <c r="Z199" s="15"/>
      <c r="AA199" s="202"/>
    </row>
    <row r="200" spans="1:27" hidden="1">
      <c r="A200" s="144"/>
      <c r="B200" s="144"/>
      <c r="C200" s="144"/>
      <c r="D200" s="123" t="s">
        <v>67</v>
      </c>
      <c r="E200" s="127">
        <v>3</v>
      </c>
      <c r="F200" s="127" t="s">
        <v>36</v>
      </c>
      <c r="G200" s="123" t="s">
        <v>68</v>
      </c>
      <c r="H200" s="131">
        <v>4.8673000000000002</v>
      </c>
      <c r="I200" s="134">
        <v>3.2</v>
      </c>
      <c r="J200" s="137">
        <v>6.9000000000000006E-2</v>
      </c>
      <c r="K200" s="137">
        <v>6.6000000000000003E-2</v>
      </c>
      <c r="L200" s="135">
        <f t="shared" ref="L200:L204" si="83">J200-K200</f>
        <v>3.0000000000000027E-3</v>
      </c>
      <c r="M200" s="134">
        <f t="shared" ref="M200:M204" si="84">H200*J200-I200*L200</f>
        <v>0.32624370000000003</v>
      </c>
      <c r="N200" s="134">
        <f t="shared" ref="N200:N204" si="85">E200*M200</f>
        <v>0.97873110000000008</v>
      </c>
      <c r="O200" s="15" t="s">
        <v>69</v>
      </c>
      <c r="P200" s="15" t="s">
        <v>34</v>
      </c>
      <c r="Q200" s="10">
        <v>0.12</v>
      </c>
      <c r="R200" s="10"/>
      <c r="S200" s="99"/>
      <c r="T200" s="99"/>
      <c r="U200" s="99"/>
      <c r="V200" s="15"/>
      <c r="W200" s="15"/>
      <c r="X200" s="102">
        <v>0</v>
      </c>
      <c r="Y200" s="99"/>
      <c r="Z200" s="15"/>
      <c r="AA200" s="202"/>
    </row>
    <row r="201" spans="1:27" hidden="1">
      <c r="A201" s="144"/>
      <c r="B201" s="144"/>
      <c r="C201" s="144"/>
      <c r="D201" s="123"/>
      <c r="E201" s="127"/>
      <c r="F201" s="127"/>
      <c r="G201" s="123"/>
      <c r="H201" s="131"/>
      <c r="I201" s="134"/>
      <c r="J201" s="137"/>
      <c r="K201" s="137"/>
      <c r="L201" s="135"/>
      <c r="M201" s="134"/>
      <c r="N201" s="134"/>
      <c r="O201" s="15" t="s">
        <v>70</v>
      </c>
      <c r="P201" s="15" t="s">
        <v>71</v>
      </c>
      <c r="Q201" s="10">
        <v>0.15</v>
      </c>
      <c r="R201" s="10"/>
      <c r="S201" s="99"/>
      <c r="T201" s="99"/>
      <c r="U201" s="99"/>
      <c r="V201" s="15"/>
      <c r="W201" s="15"/>
      <c r="X201" s="102">
        <v>0</v>
      </c>
      <c r="Y201" s="99"/>
      <c r="Z201" s="15"/>
      <c r="AA201" s="202"/>
    </row>
    <row r="202" spans="1:27" hidden="1">
      <c r="A202" s="144"/>
      <c r="B202" s="144"/>
      <c r="C202" s="144"/>
      <c r="D202" s="123" t="s">
        <v>72</v>
      </c>
      <c r="E202" s="127">
        <v>1</v>
      </c>
      <c r="F202" s="127" t="s">
        <v>36</v>
      </c>
      <c r="G202" s="123" t="s">
        <v>73</v>
      </c>
      <c r="H202" s="131"/>
      <c r="I202" s="134"/>
      <c r="J202" s="137">
        <v>0.1</v>
      </c>
      <c r="K202" s="137">
        <v>9.0999999999999998E-2</v>
      </c>
      <c r="L202" s="135">
        <f t="shared" si="83"/>
        <v>9.000000000000008E-3</v>
      </c>
      <c r="M202" s="134">
        <v>0.8</v>
      </c>
      <c r="N202" s="134">
        <f t="shared" si="85"/>
        <v>0.8</v>
      </c>
      <c r="O202" s="15" t="s">
        <v>38</v>
      </c>
      <c r="P202" s="15"/>
      <c r="Q202" s="10"/>
      <c r="R202" s="10"/>
      <c r="S202" s="99"/>
      <c r="T202" s="99"/>
      <c r="U202" s="99"/>
      <c r="V202" s="15"/>
      <c r="W202" s="15"/>
      <c r="X202" s="102">
        <v>0</v>
      </c>
      <c r="Y202" s="99"/>
      <c r="Z202" s="15"/>
      <c r="AA202" s="202"/>
    </row>
    <row r="203" spans="1:27" hidden="1">
      <c r="A203" s="144"/>
      <c r="B203" s="144"/>
      <c r="C203" s="144"/>
      <c r="D203" s="123"/>
      <c r="E203" s="127"/>
      <c r="F203" s="127"/>
      <c r="G203" s="123"/>
      <c r="H203" s="131"/>
      <c r="I203" s="134"/>
      <c r="J203" s="137"/>
      <c r="K203" s="137"/>
      <c r="L203" s="135"/>
      <c r="M203" s="134"/>
      <c r="N203" s="134"/>
      <c r="O203" s="15" t="s">
        <v>74</v>
      </c>
      <c r="P203" s="15"/>
      <c r="Q203" s="10"/>
      <c r="R203" s="10"/>
      <c r="S203" s="99"/>
      <c r="T203" s="99"/>
      <c r="U203" s="99"/>
      <c r="V203" s="15"/>
      <c r="W203" s="15"/>
      <c r="X203" s="102">
        <v>0</v>
      </c>
      <c r="Y203" s="99"/>
      <c r="Z203" s="15"/>
      <c r="AA203" s="202"/>
    </row>
    <row r="204" spans="1:27" hidden="1">
      <c r="A204" s="144"/>
      <c r="B204" s="144"/>
      <c r="C204" s="144"/>
      <c r="D204" s="123" t="s">
        <v>95</v>
      </c>
      <c r="E204" s="127">
        <v>1</v>
      </c>
      <c r="F204" s="127" t="s">
        <v>36</v>
      </c>
      <c r="G204" s="123" t="s">
        <v>96</v>
      </c>
      <c r="H204" s="131">
        <v>4.8673000000000002</v>
      </c>
      <c r="I204" s="134">
        <v>3.2</v>
      </c>
      <c r="J204" s="137">
        <v>0.14399999999999999</v>
      </c>
      <c r="K204" s="137">
        <v>0.14099999999999999</v>
      </c>
      <c r="L204" s="135">
        <f t="shared" si="83"/>
        <v>3.0000000000000027E-3</v>
      </c>
      <c r="M204" s="134">
        <f t="shared" si="84"/>
        <v>0.69129119999999988</v>
      </c>
      <c r="N204" s="134">
        <f t="shared" si="85"/>
        <v>0.69129119999999988</v>
      </c>
      <c r="O204" s="15" t="s">
        <v>38</v>
      </c>
      <c r="P204" s="15"/>
      <c r="Q204" s="10">
        <v>0.03</v>
      </c>
      <c r="R204" s="10"/>
      <c r="S204" s="99"/>
      <c r="T204" s="99"/>
      <c r="U204" s="99"/>
      <c r="V204" s="15"/>
      <c r="W204" s="15"/>
      <c r="X204" s="102">
        <v>0</v>
      </c>
      <c r="Y204" s="99"/>
      <c r="Z204" s="15"/>
      <c r="AA204" s="202"/>
    </row>
    <row r="205" spans="1:27" hidden="1">
      <c r="A205" s="144"/>
      <c r="B205" s="144"/>
      <c r="C205" s="144"/>
      <c r="D205" s="123"/>
      <c r="E205" s="127"/>
      <c r="F205" s="127"/>
      <c r="G205" s="123"/>
      <c r="H205" s="131"/>
      <c r="I205" s="134"/>
      <c r="J205" s="137"/>
      <c r="K205" s="137"/>
      <c r="L205" s="135"/>
      <c r="M205" s="134"/>
      <c r="N205" s="134"/>
      <c r="O205" s="15" t="s">
        <v>56</v>
      </c>
      <c r="P205" s="15"/>
      <c r="Q205" s="10">
        <v>0.12</v>
      </c>
      <c r="R205" s="10"/>
      <c r="S205" s="99"/>
      <c r="T205" s="99"/>
      <c r="U205" s="99"/>
      <c r="V205" s="15"/>
      <c r="W205" s="15"/>
      <c r="X205" s="102">
        <v>0</v>
      </c>
      <c r="Y205" s="99"/>
      <c r="Z205" s="15"/>
      <c r="AA205" s="202"/>
    </row>
    <row r="206" spans="1:27" hidden="1">
      <c r="A206" s="144"/>
      <c r="B206" s="144"/>
      <c r="C206" s="144"/>
      <c r="D206" s="123" t="s">
        <v>81</v>
      </c>
      <c r="E206" s="127">
        <v>1</v>
      </c>
      <c r="F206" s="127" t="s">
        <v>36</v>
      </c>
      <c r="G206" s="123" t="s">
        <v>82</v>
      </c>
      <c r="H206" s="131">
        <v>4.8673000000000002</v>
      </c>
      <c r="I206" s="134">
        <v>3.2</v>
      </c>
      <c r="J206" s="137">
        <v>0.23300000000000001</v>
      </c>
      <c r="K206" s="137">
        <v>0.22800000000000001</v>
      </c>
      <c r="L206" s="135">
        <f t="shared" ref="L206:L210" si="86">J206-K206</f>
        <v>5.0000000000000044E-3</v>
      </c>
      <c r="M206" s="134">
        <f t="shared" ref="M206:M210" si="87">H206*J206-I206*L206</f>
        <v>1.1180809</v>
      </c>
      <c r="N206" s="134">
        <f t="shared" ref="N206:N210" si="88">E206*M206</f>
        <v>1.1180809</v>
      </c>
      <c r="O206" s="15" t="s">
        <v>38</v>
      </c>
      <c r="P206" s="15"/>
      <c r="Q206" s="10">
        <v>0.03</v>
      </c>
      <c r="R206" s="10"/>
      <c r="S206" s="99"/>
      <c r="T206" s="99"/>
      <c r="U206" s="99"/>
      <c r="V206" s="15"/>
      <c r="W206" s="15"/>
      <c r="X206" s="102">
        <v>0</v>
      </c>
      <c r="Y206" s="99"/>
      <c r="Z206" s="15"/>
      <c r="AA206" s="202"/>
    </row>
    <row r="207" spans="1:27" hidden="1">
      <c r="A207" s="144"/>
      <c r="B207" s="144"/>
      <c r="C207" s="144"/>
      <c r="D207" s="123"/>
      <c r="E207" s="127"/>
      <c r="F207" s="127"/>
      <c r="G207" s="123"/>
      <c r="H207" s="131"/>
      <c r="I207" s="134"/>
      <c r="J207" s="137"/>
      <c r="K207" s="137"/>
      <c r="L207" s="135"/>
      <c r="M207" s="134"/>
      <c r="N207" s="134"/>
      <c r="O207" s="15" t="s">
        <v>74</v>
      </c>
      <c r="P207" s="15"/>
      <c r="Q207" s="10">
        <v>0.15</v>
      </c>
      <c r="R207" s="10"/>
      <c r="S207" s="99"/>
      <c r="T207" s="99"/>
      <c r="U207" s="99"/>
      <c r="V207" s="15"/>
      <c r="W207" s="15"/>
      <c r="X207" s="102">
        <v>0</v>
      </c>
      <c r="Y207" s="99"/>
      <c r="Z207" s="15"/>
      <c r="AA207" s="202"/>
    </row>
    <row r="208" spans="1:27" hidden="1">
      <c r="A208" s="144"/>
      <c r="B208" s="144"/>
      <c r="C208" s="144"/>
      <c r="D208" s="155" t="s">
        <v>97</v>
      </c>
      <c r="E208" s="127">
        <v>2</v>
      </c>
      <c r="F208" s="127" t="s">
        <v>36</v>
      </c>
      <c r="G208" s="123" t="s">
        <v>98</v>
      </c>
      <c r="H208" s="134">
        <f t="shared" ref="H208:H213" si="89">5.5/1.13</f>
        <v>4.8672566371681416</v>
      </c>
      <c r="I208" s="134">
        <v>3.2</v>
      </c>
      <c r="J208" s="135">
        <v>3.5000000000000003E-2</v>
      </c>
      <c r="K208" s="135">
        <v>3.2000000000000001E-2</v>
      </c>
      <c r="L208" s="135">
        <f t="shared" si="86"/>
        <v>3.0000000000000027E-3</v>
      </c>
      <c r="M208" s="134">
        <f t="shared" si="87"/>
        <v>0.16075398230088497</v>
      </c>
      <c r="N208" s="134">
        <f t="shared" si="88"/>
        <v>0.32150796460176995</v>
      </c>
      <c r="O208" s="15" t="s">
        <v>41</v>
      </c>
      <c r="P208" s="15"/>
      <c r="Q208" s="10">
        <v>0.06</v>
      </c>
      <c r="R208" s="10"/>
      <c r="S208" s="99"/>
      <c r="T208" s="99"/>
      <c r="U208" s="99"/>
      <c r="V208" s="15"/>
      <c r="W208" s="15"/>
      <c r="X208" s="102">
        <v>0</v>
      </c>
      <c r="Y208" s="99"/>
      <c r="Z208" s="15"/>
      <c r="AA208" s="202"/>
    </row>
    <row r="209" spans="1:27" hidden="1">
      <c r="A209" s="144"/>
      <c r="B209" s="144"/>
      <c r="C209" s="144"/>
      <c r="D209" s="155"/>
      <c r="E209" s="127"/>
      <c r="F209" s="127"/>
      <c r="G209" s="123"/>
      <c r="H209" s="134"/>
      <c r="I209" s="134"/>
      <c r="J209" s="135"/>
      <c r="K209" s="135"/>
      <c r="L209" s="135"/>
      <c r="M209" s="134"/>
      <c r="N209" s="134"/>
      <c r="O209" s="15" t="s">
        <v>45</v>
      </c>
      <c r="P209" s="15"/>
      <c r="Q209" s="10">
        <v>0.24</v>
      </c>
      <c r="R209" s="10"/>
      <c r="S209" s="99"/>
      <c r="T209" s="99"/>
      <c r="U209" s="99"/>
      <c r="V209" s="15"/>
      <c r="W209" s="15"/>
      <c r="X209" s="102">
        <v>0</v>
      </c>
      <c r="Y209" s="99"/>
      <c r="Z209" s="15"/>
      <c r="AA209" s="202"/>
    </row>
    <row r="210" spans="1:27" hidden="1">
      <c r="A210" s="144"/>
      <c r="B210" s="144"/>
      <c r="C210" s="144"/>
      <c r="D210" s="123" t="s">
        <v>99</v>
      </c>
      <c r="E210" s="127">
        <v>1</v>
      </c>
      <c r="F210" s="127" t="s">
        <v>36</v>
      </c>
      <c r="G210" s="123" t="s">
        <v>100</v>
      </c>
      <c r="H210" s="134">
        <f t="shared" si="89"/>
        <v>4.8672566371681416</v>
      </c>
      <c r="I210" s="134">
        <v>3.2</v>
      </c>
      <c r="J210" s="135">
        <v>0.214</v>
      </c>
      <c r="K210" s="135">
        <v>0.17899999999999999</v>
      </c>
      <c r="L210" s="135">
        <f t="shared" si="86"/>
        <v>3.5000000000000003E-2</v>
      </c>
      <c r="M210" s="134">
        <f t="shared" si="87"/>
        <v>0.92959292035398222</v>
      </c>
      <c r="N210" s="134">
        <f t="shared" si="88"/>
        <v>0.92959292035398222</v>
      </c>
      <c r="O210" s="15" t="s">
        <v>64</v>
      </c>
      <c r="P210" s="15" t="s">
        <v>52</v>
      </c>
      <c r="Q210" s="10">
        <v>0.08</v>
      </c>
      <c r="R210" s="10"/>
      <c r="S210" s="99"/>
      <c r="T210" s="99"/>
      <c r="U210" s="99"/>
      <c r="V210" s="15"/>
      <c r="W210" s="15"/>
      <c r="X210" s="102">
        <v>0</v>
      </c>
      <c r="Y210" s="99"/>
      <c r="Z210" s="15"/>
      <c r="AA210" s="202"/>
    </row>
    <row r="211" spans="1:27" hidden="1">
      <c r="A211" s="144"/>
      <c r="B211" s="144"/>
      <c r="C211" s="144"/>
      <c r="D211" s="123"/>
      <c r="E211" s="127"/>
      <c r="F211" s="127"/>
      <c r="G211" s="123"/>
      <c r="H211" s="134"/>
      <c r="I211" s="134"/>
      <c r="J211" s="135"/>
      <c r="K211" s="135"/>
      <c r="L211" s="135"/>
      <c r="M211" s="134"/>
      <c r="N211" s="134"/>
      <c r="O211" s="15" t="s">
        <v>33</v>
      </c>
      <c r="P211" s="15" t="s">
        <v>34</v>
      </c>
      <c r="Q211" s="10">
        <v>0.03</v>
      </c>
      <c r="R211" s="10"/>
      <c r="S211" s="99"/>
      <c r="T211" s="99"/>
      <c r="U211" s="99"/>
      <c r="V211" s="15"/>
      <c r="W211" s="15"/>
      <c r="X211" s="102">
        <v>0</v>
      </c>
      <c r="Y211" s="99"/>
      <c r="Z211" s="15"/>
      <c r="AA211" s="202"/>
    </row>
    <row r="212" spans="1:27" hidden="1">
      <c r="A212" s="144"/>
      <c r="B212" s="144"/>
      <c r="C212" s="144"/>
      <c r="D212" s="83" t="s">
        <v>90</v>
      </c>
      <c r="E212" s="84">
        <v>1</v>
      </c>
      <c r="F212" s="84"/>
      <c r="G212" s="15"/>
      <c r="H212" s="10">
        <v>0.32</v>
      </c>
      <c r="I212" s="86"/>
      <c r="J212" s="87"/>
      <c r="K212" s="20"/>
      <c r="L212" s="87">
        <f t="shared" ref="L212:L214" si="90">J212-K212</f>
        <v>0</v>
      </c>
      <c r="M212" s="86">
        <v>0.32</v>
      </c>
      <c r="N212" s="86">
        <f t="shared" ref="N212:N214" si="91">E212*M212</f>
        <v>0.32</v>
      </c>
      <c r="O212" s="15" t="s">
        <v>66</v>
      </c>
      <c r="P212" s="15" t="s">
        <v>52</v>
      </c>
      <c r="Q212" s="10">
        <v>0.16</v>
      </c>
      <c r="R212" s="10"/>
      <c r="S212" s="99"/>
      <c r="T212" s="99"/>
      <c r="U212" s="99"/>
      <c r="V212" s="15"/>
      <c r="W212" s="15"/>
      <c r="X212" s="102">
        <v>0</v>
      </c>
      <c r="Y212" s="99"/>
      <c r="Z212" s="15"/>
      <c r="AA212" s="202"/>
    </row>
    <row r="213" spans="1:27" hidden="1">
      <c r="A213" s="144"/>
      <c r="B213" s="144"/>
      <c r="C213" s="144"/>
      <c r="D213" s="83" t="s">
        <v>83</v>
      </c>
      <c r="E213" s="84">
        <v>1</v>
      </c>
      <c r="F213" s="84" t="s">
        <v>36</v>
      </c>
      <c r="G213" s="83" t="s">
        <v>84</v>
      </c>
      <c r="H213" s="10">
        <f t="shared" si="89"/>
        <v>4.8672566371681416</v>
      </c>
      <c r="I213" s="86">
        <v>3.2</v>
      </c>
      <c r="J213" s="88">
        <v>5.8999999999999997E-2</v>
      </c>
      <c r="K213" s="88">
        <v>5.7500000000000002E-2</v>
      </c>
      <c r="L213" s="87">
        <f t="shared" si="90"/>
        <v>1.4999999999999944E-3</v>
      </c>
      <c r="M213" s="86">
        <f>H213*J213-I213*L213</f>
        <v>0.2823681415929204</v>
      </c>
      <c r="N213" s="86">
        <f t="shared" si="91"/>
        <v>0.2823681415929204</v>
      </c>
      <c r="O213" s="15" t="s">
        <v>38</v>
      </c>
      <c r="P213" s="15" t="s">
        <v>85</v>
      </c>
      <c r="Q213" s="10">
        <v>0.03</v>
      </c>
      <c r="R213" s="10"/>
      <c r="S213" s="99"/>
      <c r="T213" s="99"/>
      <c r="U213" s="99"/>
      <c r="V213" s="15"/>
      <c r="W213" s="15"/>
      <c r="X213" s="102">
        <v>0</v>
      </c>
      <c r="Y213" s="99"/>
      <c r="Z213" s="15"/>
      <c r="AA213" s="202"/>
    </row>
    <row r="214" spans="1:27" hidden="1">
      <c r="A214" s="144"/>
      <c r="B214" s="144"/>
      <c r="C214" s="144"/>
      <c r="D214" s="83" t="s">
        <v>86</v>
      </c>
      <c r="E214" s="84">
        <v>2</v>
      </c>
      <c r="F214" s="84" t="s">
        <v>36</v>
      </c>
      <c r="G214" s="83" t="s">
        <v>87</v>
      </c>
      <c r="H214" s="10">
        <v>4.8672566371681398</v>
      </c>
      <c r="I214" s="86">
        <v>3.2</v>
      </c>
      <c r="J214" s="87">
        <v>7.3999999999999996E-2</v>
      </c>
      <c r="K214" s="87">
        <v>7.0000000000000007E-2</v>
      </c>
      <c r="L214" s="87">
        <f t="shared" si="90"/>
        <v>3.9999999999999897E-3</v>
      </c>
      <c r="M214" s="86">
        <f>H214*J214-I214*L214</f>
        <v>0.34737699115044235</v>
      </c>
      <c r="N214" s="86">
        <f t="shared" si="91"/>
        <v>0.6947539823008847</v>
      </c>
      <c r="O214" s="15" t="s">
        <v>44</v>
      </c>
      <c r="P214" s="15" t="s">
        <v>34</v>
      </c>
      <c r="Q214" s="10">
        <v>0.06</v>
      </c>
      <c r="R214" s="10"/>
      <c r="S214" s="99"/>
      <c r="T214" s="99"/>
      <c r="U214" s="99"/>
      <c r="V214" s="15"/>
      <c r="W214" s="15"/>
      <c r="X214" s="102">
        <v>0</v>
      </c>
      <c r="Y214" s="99"/>
      <c r="Z214" s="15"/>
      <c r="AA214" s="202"/>
    </row>
    <row r="215" spans="1:27" hidden="1">
      <c r="A215" s="144"/>
      <c r="B215" s="144"/>
      <c r="C215" s="144"/>
      <c r="D215" s="83"/>
      <c r="E215" s="84"/>
      <c r="F215" s="84"/>
      <c r="G215" s="15"/>
      <c r="H215" s="10"/>
      <c r="I215" s="86"/>
      <c r="J215" s="87"/>
      <c r="K215" s="20"/>
      <c r="L215" s="87"/>
      <c r="M215" s="86"/>
      <c r="N215" s="86"/>
      <c r="O215" s="15" t="s">
        <v>89</v>
      </c>
      <c r="P215" s="15">
        <v>176</v>
      </c>
      <c r="Q215" s="10">
        <f>0.05*P215</f>
        <v>8.8000000000000007</v>
      </c>
      <c r="R215" s="10"/>
      <c r="S215" s="99"/>
      <c r="T215" s="99"/>
      <c r="U215" s="99"/>
      <c r="V215" s="15"/>
      <c r="W215" s="15"/>
      <c r="X215" s="102">
        <v>0</v>
      </c>
      <c r="Y215" s="99"/>
      <c r="Z215" s="15"/>
      <c r="AA215" s="202"/>
    </row>
    <row r="216" spans="1:27" hidden="1">
      <c r="A216" s="144"/>
      <c r="B216" s="144"/>
      <c r="C216" s="144"/>
      <c r="D216" s="83"/>
      <c r="E216" s="84"/>
      <c r="F216" s="84"/>
      <c r="G216" s="15"/>
      <c r="H216" s="10"/>
      <c r="I216" s="86"/>
      <c r="J216" s="87"/>
      <c r="K216" s="20"/>
      <c r="L216" s="87"/>
      <c r="M216" s="86"/>
      <c r="N216" s="86"/>
      <c r="O216" s="21" t="s">
        <v>146</v>
      </c>
      <c r="P216" s="15">
        <f>0.569-0.0182</f>
        <v>0.55079999999999996</v>
      </c>
      <c r="Q216" s="10">
        <v>3</v>
      </c>
      <c r="R216" s="10"/>
      <c r="S216" s="99"/>
      <c r="T216" s="99"/>
      <c r="U216" s="99"/>
      <c r="V216" s="15"/>
      <c r="W216" s="15"/>
      <c r="X216" s="102">
        <v>0</v>
      </c>
      <c r="Y216" s="99"/>
      <c r="Z216" s="15"/>
      <c r="AA216" s="202"/>
    </row>
    <row r="217" spans="1:27" ht="33" customHeight="1">
      <c r="A217" s="144"/>
      <c r="B217" s="144"/>
      <c r="C217" s="144"/>
      <c r="D217" s="15" t="s">
        <v>92</v>
      </c>
      <c r="E217" s="15"/>
      <c r="F217" s="15"/>
      <c r="G217" s="15"/>
      <c r="H217" s="10"/>
      <c r="I217" s="86"/>
      <c r="J217" s="88">
        <f>SUMPRODUCT(J186:J216,E186:E216)</f>
        <v>6.5579999999999998</v>
      </c>
      <c r="K217" s="88">
        <f>SUMPRODUCT(K186:K216,E186:E216)</f>
        <v>5.6385000000000005</v>
      </c>
      <c r="L217" s="87"/>
      <c r="M217" s="86"/>
      <c r="N217" s="86">
        <f>SUM(N186:N216)</f>
        <v>34.879081076106196</v>
      </c>
      <c r="O217" s="15"/>
      <c r="P217" s="15"/>
      <c r="Q217" s="86">
        <f>SUM(Q186:Q216)</f>
        <v>14.24</v>
      </c>
      <c r="R217" s="10">
        <f>(N217+Q217)*1.12</f>
        <v>55.013370805238949</v>
      </c>
      <c r="S217" s="99">
        <f>R217/K217</f>
        <v>9.756738637091237</v>
      </c>
      <c r="T217" s="99">
        <f>商谈后结果!R218</f>
        <v>63.296236290265483</v>
      </c>
      <c r="U217" s="99">
        <f>T217/K217</f>
        <v>11.22572249539159</v>
      </c>
      <c r="V217" s="100">
        <f>T217-R217</f>
        <v>8.2828654850265337</v>
      </c>
      <c r="W217" s="101">
        <f>V217/R217</f>
        <v>0.15056095207017842</v>
      </c>
      <c r="X217" s="102">
        <v>57.5</v>
      </c>
      <c r="Y217" s="99">
        <f>(R217+T217)/2</f>
        <v>59.154803547752216</v>
      </c>
      <c r="Z217" s="100">
        <f>AVERAGE(X217:Y217)</f>
        <v>58.327401773876105</v>
      </c>
      <c r="AA217" s="202"/>
    </row>
    <row r="219" spans="1:27">
      <c r="A219" s="174" t="s">
        <v>115</v>
      </c>
      <c r="B219" s="175"/>
      <c r="C219" s="175"/>
      <c r="D219" s="175"/>
      <c r="E219" s="175"/>
      <c r="F219" s="175"/>
      <c r="G219" s="175"/>
      <c r="H219" s="175"/>
      <c r="I219" s="175"/>
      <c r="J219" s="175"/>
      <c r="K219" s="175"/>
      <c r="L219" s="175"/>
      <c r="M219" s="175"/>
      <c r="N219" s="175"/>
      <c r="O219" s="175"/>
      <c r="P219" s="175"/>
      <c r="Q219" s="175"/>
      <c r="R219" s="175"/>
    </row>
    <row r="220" spans="1:27">
      <c r="A220" s="175"/>
      <c r="B220" s="175"/>
      <c r="C220" s="175"/>
      <c r="D220" s="175"/>
      <c r="E220" s="175"/>
      <c r="F220" s="175"/>
      <c r="G220" s="175"/>
      <c r="H220" s="175"/>
      <c r="I220" s="175"/>
      <c r="J220" s="175"/>
      <c r="K220" s="175"/>
      <c r="L220" s="175"/>
      <c r="M220" s="175"/>
      <c r="N220" s="175"/>
      <c r="O220" s="175"/>
      <c r="P220" s="175"/>
      <c r="Q220" s="175"/>
      <c r="R220" s="175"/>
    </row>
    <row r="221" spans="1:27">
      <c r="A221" s="175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</row>
    <row r="222" spans="1:27">
      <c r="A222" s="175"/>
      <c r="B222" s="175"/>
      <c r="C222" s="175"/>
      <c r="D222" s="175"/>
      <c r="E222" s="175"/>
      <c r="F222" s="175"/>
      <c r="G222" s="175"/>
      <c r="H222" s="175"/>
      <c r="I222" s="175"/>
      <c r="J222" s="175"/>
      <c r="K222" s="175"/>
      <c r="L222" s="175"/>
      <c r="M222" s="175"/>
      <c r="N222" s="175"/>
      <c r="O222" s="175"/>
      <c r="P222" s="175"/>
      <c r="Q222" s="175"/>
      <c r="R222" s="175"/>
    </row>
    <row r="223" spans="1:27">
      <c r="A223" s="175"/>
      <c r="B223" s="175"/>
      <c r="C223" s="175"/>
      <c r="D223" s="175"/>
      <c r="E223" s="175"/>
      <c r="F223" s="175"/>
      <c r="G223" s="175"/>
      <c r="H223" s="175"/>
      <c r="I223" s="175"/>
      <c r="J223" s="175"/>
      <c r="K223" s="175"/>
      <c r="L223" s="175"/>
      <c r="M223" s="175"/>
      <c r="N223" s="175"/>
      <c r="O223" s="175"/>
      <c r="P223" s="175"/>
      <c r="Q223" s="175"/>
      <c r="R223" s="175"/>
    </row>
    <row r="224" spans="1:27">
      <c r="A224" s="175"/>
      <c r="B224" s="175"/>
      <c r="C224" s="175"/>
      <c r="D224" s="175"/>
      <c r="E224" s="175"/>
      <c r="F224" s="175"/>
      <c r="G224" s="175"/>
      <c r="H224" s="175"/>
      <c r="I224" s="175"/>
      <c r="J224" s="175"/>
      <c r="K224" s="175"/>
      <c r="L224" s="175"/>
      <c r="M224" s="175"/>
      <c r="N224" s="175"/>
      <c r="O224" s="175"/>
      <c r="P224" s="175"/>
      <c r="Q224" s="175"/>
      <c r="R224" s="175"/>
    </row>
    <row r="225" spans="1:18">
      <c r="A225" s="175"/>
      <c r="B225" s="175"/>
      <c r="C225" s="175"/>
      <c r="D225" s="175"/>
      <c r="E225" s="175"/>
      <c r="F225" s="175"/>
      <c r="G225" s="175"/>
      <c r="H225" s="175"/>
      <c r="I225" s="175"/>
      <c r="J225" s="175"/>
      <c r="K225" s="175"/>
      <c r="L225" s="175"/>
      <c r="M225" s="175"/>
      <c r="N225" s="175"/>
      <c r="O225" s="175"/>
      <c r="P225" s="175"/>
      <c r="Q225" s="175"/>
      <c r="R225" s="175"/>
    </row>
    <row r="226" spans="1:18">
      <c r="A226" s="175"/>
      <c r="B226" s="175"/>
      <c r="C226" s="175"/>
      <c r="D226" s="175"/>
      <c r="E226" s="175"/>
      <c r="F226" s="175"/>
      <c r="G226" s="175"/>
      <c r="H226" s="175"/>
      <c r="I226" s="175"/>
      <c r="J226" s="175"/>
      <c r="K226" s="175"/>
      <c r="L226" s="175"/>
      <c r="M226" s="175"/>
      <c r="N226" s="175"/>
      <c r="O226" s="175"/>
      <c r="P226" s="175"/>
      <c r="Q226" s="175"/>
      <c r="R226" s="175"/>
    </row>
  </sheetData>
  <mergeCells count="816">
    <mergeCell ref="A1:R1"/>
    <mergeCell ref="A2:A3"/>
    <mergeCell ref="B2:B3"/>
    <mergeCell ref="C2:C3"/>
    <mergeCell ref="D2:D3"/>
    <mergeCell ref="E2:E3"/>
    <mergeCell ref="F2:F3"/>
    <mergeCell ref="G2:G3"/>
    <mergeCell ref="H2:I2"/>
    <mergeCell ref="J2:L2"/>
    <mergeCell ref="I4:I7"/>
    <mergeCell ref="J4:J7"/>
    <mergeCell ref="K4:K7"/>
    <mergeCell ref="L4:L7"/>
    <mergeCell ref="M4:M7"/>
    <mergeCell ref="N4:N7"/>
    <mergeCell ref="M2:N2"/>
    <mergeCell ref="O2:Q2"/>
    <mergeCell ref="A4:A32"/>
    <mergeCell ref="B4:B32"/>
    <mergeCell ref="C4:C32"/>
    <mergeCell ref="D4:D7"/>
    <mergeCell ref="E4:E7"/>
    <mergeCell ref="F4:F7"/>
    <mergeCell ref="G4:G7"/>
    <mergeCell ref="H4:H7"/>
    <mergeCell ref="D12:D13"/>
    <mergeCell ref="E12:E13"/>
    <mergeCell ref="F12:F13"/>
    <mergeCell ref="G12:G13"/>
    <mergeCell ref="H12:H13"/>
    <mergeCell ref="D10:D11"/>
    <mergeCell ref="E10:E11"/>
    <mergeCell ref="F10:F11"/>
    <mergeCell ref="G10:G11"/>
    <mergeCell ref="H10:H11"/>
    <mergeCell ref="I12:I13"/>
    <mergeCell ref="J12:J13"/>
    <mergeCell ref="K12:K13"/>
    <mergeCell ref="L12:L13"/>
    <mergeCell ref="M12:M13"/>
    <mergeCell ref="N12:N13"/>
    <mergeCell ref="J10:J11"/>
    <mergeCell ref="K10:K11"/>
    <mergeCell ref="L10:L11"/>
    <mergeCell ref="M10:M11"/>
    <mergeCell ref="N10:N11"/>
    <mergeCell ref="I10:I11"/>
    <mergeCell ref="D17:D18"/>
    <mergeCell ref="E17:E18"/>
    <mergeCell ref="F17:F18"/>
    <mergeCell ref="G17:G18"/>
    <mergeCell ref="H17:H18"/>
    <mergeCell ref="D14:D16"/>
    <mergeCell ref="E14:E16"/>
    <mergeCell ref="F14:F16"/>
    <mergeCell ref="G14:G16"/>
    <mergeCell ref="H14:H16"/>
    <mergeCell ref="I17:I18"/>
    <mergeCell ref="J17:J18"/>
    <mergeCell ref="K17:K18"/>
    <mergeCell ref="L17:L18"/>
    <mergeCell ref="M17:M18"/>
    <mergeCell ref="N17:N18"/>
    <mergeCell ref="J14:J16"/>
    <mergeCell ref="K14:K16"/>
    <mergeCell ref="L14:L16"/>
    <mergeCell ref="M14:M16"/>
    <mergeCell ref="N14:N16"/>
    <mergeCell ref="I14:I16"/>
    <mergeCell ref="D21:D22"/>
    <mergeCell ref="E21:E22"/>
    <mergeCell ref="F21:F22"/>
    <mergeCell ref="G21:G22"/>
    <mergeCell ref="H21:H22"/>
    <mergeCell ref="D19:D20"/>
    <mergeCell ref="E19:E20"/>
    <mergeCell ref="F19:F20"/>
    <mergeCell ref="G19:G20"/>
    <mergeCell ref="H19:H20"/>
    <mergeCell ref="I21:I22"/>
    <mergeCell ref="J21:J22"/>
    <mergeCell ref="K21:K22"/>
    <mergeCell ref="L21:L22"/>
    <mergeCell ref="M21:M22"/>
    <mergeCell ref="N21:N22"/>
    <mergeCell ref="J19:J20"/>
    <mergeCell ref="K19:K20"/>
    <mergeCell ref="L19:L20"/>
    <mergeCell ref="M19:M20"/>
    <mergeCell ref="N19:N20"/>
    <mergeCell ref="I19:I20"/>
    <mergeCell ref="D25:D26"/>
    <mergeCell ref="E25:E26"/>
    <mergeCell ref="F25:F26"/>
    <mergeCell ref="G25:G26"/>
    <mergeCell ref="H25:H26"/>
    <mergeCell ref="D23:D24"/>
    <mergeCell ref="E23:E24"/>
    <mergeCell ref="F23:F24"/>
    <mergeCell ref="G23:G24"/>
    <mergeCell ref="H23:H24"/>
    <mergeCell ref="I25:I26"/>
    <mergeCell ref="J25:J26"/>
    <mergeCell ref="K25:K26"/>
    <mergeCell ref="L25:L26"/>
    <mergeCell ref="M25:M26"/>
    <mergeCell ref="N25:N26"/>
    <mergeCell ref="J23:J24"/>
    <mergeCell ref="K23:K24"/>
    <mergeCell ref="L23:L24"/>
    <mergeCell ref="M23:M24"/>
    <mergeCell ref="N23:N24"/>
    <mergeCell ref="I23:I24"/>
    <mergeCell ref="M33:M36"/>
    <mergeCell ref="N33:N36"/>
    <mergeCell ref="D39:D40"/>
    <mergeCell ref="E39:E40"/>
    <mergeCell ref="F39:F40"/>
    <mergeCell ref="G39:G40"/>
    <mergeCell ref="H39:H40"/>
    <mergeCell ref="I39:I40"/>
    <mergeCell ref="J39:J40"/>
    <mergeCell ref="K39:K40"/>
    <mergeCell ref="G33:G36"/>
    <mergeCell ref="H33:H36"/>
    <mergeCell ref="I33:I36"/>
    <mergeCell ref="J33:J36"/>
    <mergeCell ref="K33:K36"/>
    <mergeCell ref="L33:L36"/>
    <mergeCell ref="D33:D36"/>
    <mergeCell ref="E33:E36"/>
    <mergeCell ref="F33:F36"/>
    <mergeCell ref="L39:L40"/>
    <mergeCell ref="M39:M40"/>
    <mergeCell ref="N39:N40"/>
    <mergeCell ref="D41:D42"/>
    <mergeCell ref="E41:E42"/>
    <mergeCell ref="F41:F42"/>
    <mergeCell ref="G41:G42"/>
    <mergeCell ref="H41:H42"/>
    <mergeCell ref="I41:I42"/>
    <mergeCell ref="J41:J42"/>
    <mergeCell ref="D45:D46"/>
    <mergeCell ref="E45:E46"/>
    <mergeCell ref="F45:F46"/>
    <mergeCell ref="G45:G46"/>
    <mergeCell ref="H45:H46"/>
    <mergeCell ref="K41:K42"/>
    <mergeCell ref="L41:L42"/>
    <mergeCell ref="M41:M42"/>
    <mergeCell ref="N41:N42"/>
    <mergeCell ref="D43:D44"/>
    <mergeCell ref="E43:E44"/>
    <mergeCell ref="F43:F44"/>
    <mergeCell ref="G43:G44"/>
    <mergeCell ref="H43:H44"/>
    <mergeCell ref="I43:I44"/>
    <mergeCell ref="I45:I46"/>
    <mergeCell ref="J45:J46"/>
    <mergeCell ref="K45:K46"/>
    <mergeCell ref="L45:L46"/>
    <mergeCell ref="M45:M46"/>
    <mergeCell ref="N45:N46"/>
    <mergeCell ref="J43:J44"/>
    <mergeCell ref="K43:K44"/>
    <mergeCell ref="L43:L44"/>
    <mergeCell ref="M43:M44"/>
    <mergeCell ref="N43:N44"/>
    <mergeCell ref="M47:M48"/>
    <mergeCell ref="N47:N48"/>
    <mergeCell ref="D49:D50"/>
    <mergeCell ref="E49:E50"/>
    <mergeCell ref="F49:F50"/>
    <mergeCell ref="G49:G50"/>
    <mergeCell ref="H49:H50"/>
    <mergeCell ref="I49:I50"/>
    <mergeCell ref="J49:J50"/>
    <mergeCell ref="K49:K50"/>
    <mergeCell ref="G47:G48"/>
    <mergeCell ref="H47:H48"/>
    <mergeCell ref="I47:I48"/>
    <mergeCell ref="J47:J48"/>
    <mergeCell ref="K47:K48"/>
    <mergeCell ref="L47:L48"/>
    <mergeCell ref="D47:D48"/>
    <mergeCell ref="E47:E48"/>
    <mergeCell ref="F47:F48"/>
    <mergeCell ref="L49:L50"/>
    <mergeCell ref="M49:M50"/>
    <mergeCell ref="N49:N50"/>
    <mergeCell ref="D51:D52"/>
    <mergeCell ref="E51:E52"/>
    <mergeCell ref="F51:F52"/>
    <mergeCell ref="G51:G52"/>
    <mergeCell ref="H51:H52"/>
    <mergeCell ref="I51:I52"/>
    <mergeCell ref="J51:J52"/>
    <mergeCell ref="D55:D56"/>
    <mergeCell ref="E55:E56"/>
    <mergeCell ref="F55:F56"/>
    <mergeCell ref="G55:G56"/>
    <mergeCell ref="H55:H56"/>
    <mergeCell ref="K51:K52"/>
    <mergeCell ref="L51:L52"/>
    <mergeCell ref="M51:M52"/>
    <mergeCell ref="N51:N52"/>
    <mergeCell ref="D53:D54"/>
    <mergeCell ref="E53:E54"/>
    <mergeCell ref="F53:F54"/>
    <mergeCell ref="G53:G54"/>
    <mergeCell ref="H53:H54"/>
    <mergeCell ref="I53:I54"/>
    <mergeCell ref="I55:I56"/>
    <mergeCell ref="J55:J56"/>
    <mergeCell ref="K55:K56"/>
    <mergeCell ref="L55:L56"/>
    <mergeCell ref="M55:M56"/>
    <mergeCell ref="N55:N56"/>
    <mergeCell ref="J53:J54"/>
    <mergeCell ref="K53:K54"/>
    <mergeCell ref="L53:L54"/>
    <mergeCell ref="M53:M54"/>
    <mergeCell ref="N53:N54"/>
    <mergeCell ref="K57:K58"/>
    <mergeCell ref="L57:L58"/>
    <mergeCell ref="M57:M58"/>
    <mergeCell ref="N57:N58"/>
    <mergeCell ref="D59:D61"/>
    <mergeCell ref="E59:E61"/>
    <mergeCell ref="F59:F61"/>
    <mergeCell ref="G59:G61"/>
    <mergeCell ref="H59:H61"/>
    <mergeCell ref="I59:I61"/>
    <mergeCell ref="E57:E58"/>
    <mergeCell ref="F57:F58"/>
    <mergeCell ref="G57:G58"/>
    <mergeCell ref="H57:H58"/>
    <mergeCell ref="I57:I58"/>
    <mergeCell ref="J57:J58"/>
    <mergeCell ref="D57:D58"/>
    <mergeCell ref="J59:J61"/>
    <mergeCell ref="K59:K61"/>
    <mergeCell ref="L59:L61"/>
    <mergeCell ref="M59:M61"/>
    <mergeCell ref="N59:N61"/>
    <mergeCell ref="A67:A91"/>
    <mergeCell ref="B67:B91"/>
    <mergeCell ref="C67:C91"/>
    <mergeCell ref="D67:D70"/>
    <mergeCell ref="E67:E70"/>
    <mergeCell ref="A33:A66"/>
    <mergeCell ref="B33:B66"/>
    <mergeCell ref="C33:C66"/>
    <mergeCell ref="L67:L70"/>
    <mergeCell ref="M67:M70"/>
    <mergeCell ref="N67:N70"/>
    <mergeCell ref="D73:D74"/>
    <mergeCell ref="E73:E74"/>
    <mergeCell ref="F73:F74"/>
    <mergeCell ref="G73:G74"/>
    <mergeCell ref="H73:H74"/>
    <mergeCell ref="I73:I74"/>
    <mergeCell ref="J73:J74"/>
    <mergeCell ref="F67:F70"/>
    <mergeCell ref="G67:G70"/>
    <mergeCell ref="H67:H70"/>
    <mergeCell ref="I67:I70"/>
    <mergeCell ref="J67:J70"/>
    <mergeCell ref="K67:K70"/>
    <mergeCell ref="D77:D78"/>
    <mergeCell ref="E77:E78"/>
    <mergeCell ref="F77:F78"/>
    <mergeCell ref="G77:G78"/>
    <mergeCell ref="H77:H78"/>
    <mergeCell ref="K73:K74"/>
    <mergeCell ref="L73:L74"/>
    <mergeCell ref="M73:M74"/>
    <mergeCell ref="N73:N74"/>
    <mergeCell ref="D75:D76"/>
    <mergeCell ref="E75:E76"/>
    <mergeCell ref="F75:F76"/>
    <mergeCell ref="G75:G76"/>
    <mergeCell ref="H75:H76"/>
    <mergeCell ref="I75:I76"/>
    <mergeCell ref="I77:I78"/>
    <mergeCell ref="J77:J78"/>
    <mergeCell ref="K77:K78"/>
    <mergeCell ref="L77:L78"/>
    <mergeCell ref="M77:M78"/>
    <mergeCell ref="N77:N78"/>
    <mergeCell ref="J75:J76"/>
    <mergeCell ref="K75:K76"/>
    <mergeCell ref="L75:L76"/>
    <mergeCell ref="M75:M76"/>
    <mergeCell ref="N75:N76"/>
    <mergeCell ref="D82:D83"/>
    <mergeCell ref="E82:E83"/>
    <mergeCell ref="F82:F83"/>
    <mergeCell ref="G82:G83"/>
    <mergeCell ref="H82:H83"/>
    <mergeCell ref="D79:D81"/>
    <mergeCell ref="E79:E81"/>
    <mergeCell ref="F79:F81"/>
    <mergeCell ref="G79:G81"/>
    <mergeCell ref="H79:H81"/>
    <mergeCell ref="I82:I83"/>
    <mergeCell ref="J82:J83"/>
    <mergeCell ref="K82:K83"/>
    <mergeCell ref="L82:L83"/>
    <mergeCell ref="M82:M83"/>
    <mergeCell ref="N82:N83"/>
    <mergeCell ref="J79:J81"/>
    <mergeCell ref="K79:K81"/>
    <mergeCell ref="L79:L81"/>
    <mergeCell ref="M79:M81"/>
    <mergeCell ref="N79:N81"/>
    <mergeCell ref="I79:I81"/>
    <mergeCell ref="J84:J85"/>
    <mergeCell ref="K84:K85"/>
    <mergeCell ref="L84:L85"/>
    <mergeCell ref="M84:M85"/>
    <mergeCell ref="N84:N85"/>
    <mergeCell ref="A92:A123"/>
    <mergeCell ref="B92:B123"/>
    <mergeCell ref="C92:C123"/>
    <mergeCell ref="D92:D95"/>
    <mergeCell ref="E92:E95"/>
    <mergeCell ref="D84:D85"/>
    <mergeCell ref="E84:E85"/>
    <mergeCell ref="F84:F85"/>
    <mergeCell ref="G84:G85"/>
    <mergeCell ref="H84:H85"/>
    <mergeCell ref="I84:I85"/>
    <mergeCell ref="L92:L95"/>
    <mergeCell ref="M92:M95"/>
    <mergeCell ref="N92:N95"/>
    <mergeCell ref="D98:D99"/>
    <mergeCell ref="E98:E99"/>
    <mergeCell ref="F98:F99"/>
    <mergeCell ref="G98:G99"/>
    <mergeCell ref="H98:H99"/>
    <mergeCell ref="I98:I99"/>
    <mergeCell ref="J98:J99"/>
    <mergeCell ref="F92:F95"/>
    <mergeCell ref="G92:G95"/>
    <mergeCell ref="H92:H95"/>
    <mergeCell ref="I92:I95"/>
    <mergeCell ref="J92:J95"/>
    <mergeCell ref="K92:K95"/>
    <mergeCell ref="D102:D103"/>
    <mergeCell ref="E102:E103"/>
    <mergeCell ref="F102:F103"/>
    <mergeCell ref="G102:G103"/>
    <mergeCell ref="H102:H103"/>
    <mergeCell ref="K98:K99"/>
    <mergeCell ref="L98:L99"/>
    <mergeCell ref="M98:M99"/>
    <mergeCell ref="N98:N99"/>
    <mergeCell ref="D100:D101"/>
    <mergeCell ref="E100:E101"/>
    <mergeCell ref="F100:F101"/>
    <mergeCell ref="G100:G101"/>
    <mergeCell ref="H100:H101"/>
    <mergeCell ref="I100:I101"/>
    <mergeCell ref="I102:I103"/>
    <mergeCell ref="J102:J103"/>
    <mergeCell ref="K102:K103"/>
    <mergeCell ref="L102:L103"/>
    <mergeCell ref="M102:M103"/>
    <mergeCell ref="N102:N103"/>
    <mergeCell ref="J100:J101"/>
    <mergeCell ref="K100:K101"/>
    <mergeCell ref="L100:L101"/>
    <mergeCell ref="M100:M101"/>
    <mergeCell ref="N100:N101"/>
    <mergeCell ref="D106:D107"/>
    <mergeCell ref="E106:E107"/>
    <mergeCell ref="F106:F107"/>
    <mergeCell ref="G106:G107"/>
    <mergeCell ref="H106:H107"/>
    <mergeCell ref="D104:D105"/>
    <mergeCell ref="E104:E105"/>
    <mergeCell ref="F104:F105"/>
    <mergeCell ref="G104:G105"/>
    <mergeCell ref="H104:H105"/>
    <mergeCell ref="I106:I107"/>
    <mergeCell ref="J106:J107"/>
    <mergeCell ref="K106:K107"/>
    <mergeCell ref="L106:L107"/>
    <mergeCell ref="M106:M107"/>
    <mergeCell ref="N106:N107"/>
    <mergeCell ref="J104:J105"/>
    <mergeCell ref="K104:K105"/>
    <mergeCell ref="L104:L105"/>
    <mergeCell ref="M104:M105"/>
    <mergeCell ref="N104:N105"/>
    <mergeCell ref="I104:I105"/>
    <mergeCell ref="D110:D111"/>
    <mergeCell ref="E110:E111"/>
    <mergeCell ref="F110:F111"/>
    <mergeCell ref="G110:G111"/>
    <mergeCell ref="H110:H111"/>
    <mergeCell ref="D108:D109"/>
    <mergeCell ref="E108:E109"/>
    <mergeCell ref="F108:F109"/>
    <mergeCell ref="G108:G109"/>
    <mergeCell ref="H108:H109"/>
    <mergeCell ref="I110:I111"/>
    <mergeCell ref="J110:J111"/>
    <mergeCell ref="K110:K111"/>
    <mergeCell ref="L110:L111"/>
    <mergeCell ref="M110:M111"/>
    <mergeCell ref="N110:N111"/>
    <mergeCell ref="J108:J109"/>
    <mergeCell ref="K108:K109"/>
    <mergeCell ref="L108:L109"/>
    <mergeCell ref="M108:M109"/>
    <mergeCell ref="N108:N109"/>
    <mergeCell ref="I108:I109"/>
    <mergeCell ref="D114:D115"/>
    <mergeCell ref="E114:E115"/>
    <mergeCell ref="F114:F115"/>
    <mergeCell ref="G114:G115"/>
    <mergeCell ref="H114:H115"/>
    <mergeCell ref="D112:D113"/>
    <mergeCell ref="E112:E113"/>
    <mergeCell ref="F112:F113"/>
    <mergeCell ref="G112:G113"/>
    <mergeCell ref="H112:H113"/>
    <mergeCell ref="I114:I115"/>
    <mergeCell ref="J114:J115"/>
    <mergeCell ref="K114:K115"/>
    <mergeCell ref="L114:L115"/>
    <mergeCell ref="M114:M115"/>
    <mergeCell ref="N114:N115"/>
    <mergeCell ref="J112:J113"/>
    <mergeCell ref="K112:K113"/>
    <mergeCell ref="L112:L113"/>
    <mergeCell ref="M112:M113"/>
    <mergeCell ref="N112:N113"/>
    <mergeCell ref="I112:I113"/>
    <mergeCell ref="J116:J118"/>
    <mergeCell ref="K116:K118"/>
    <mergeCell ref="L116:L118"/>
    <mergeCell ref="M116:M118"/>
    <mergeCell ref="N116:N118"/>
    <mergeCell ref="A124:A153"/>
    <mergeCell ref="B124:B153"/>
    <mergeCell ref="C124:C153"/>
    <mergeCell ref="D124:D127"/>
    <mergeCell ref="E124:E127"/>
    <mergeCell ref="D116:D118"/>
    <mergeCell ref="E116:E118"/>
    <mergeCell ref="F116:F118"/>
    <mergeCell ref="G116:G118"/>
    <mergeCell ref="H116:H118"/>
    <mergeCell ref="I116:I118"/>
    <mergeCell ref="L124:L127"/>
    <mergeCell ref="M124:M127"/>
    <mergeCell ref="N124:N127"/>
    <mergeCell ref="D130:D131"/>
    <mergeCell ref="E130:E131"/>
    <mergeCell ref="F130:F131"/>
    <mergeCell ref="G130:G131"/>
    <mergeCell ref="H130:H131"/>
    <mergeCell ref="I130:I131"/>
    <mergeCell ref="J130:J131"/>
    <mergeCell ref="F124:F127"/>
    <mergeCell ref="G124:G127"/>
    <mergeCell ref="H124:H127"/>
    <mergeCell ref="I124:I127"/>
    <mergeCell ref="J124:J127"/>
    <mergeCell ref="K124:K127"/>
    <mergeCell ref="D134:D135"/>
    <mergeCell ref="E134:E135"/>
    <mergeCell ref="F134:F135"/>
    <mergeCell ref="G134:G135"/>
    <mergeCell ref="H134:H135"/>
    <mergeCell ref="K130:K131"/>
    <mergeCell ref="L130:L131"/>
    <mergeCell ref="M130:M131"/>
    <mergeCell ref="N130:N131"/>
    <mergeCell ref="D132:D133"/>
    <mergeCell ref="E132:E133"/>
    <mergeCell ref="F132:F133"/>
    <mergeCell ref="G132:G133"/>
    <mergeCell ref="H132:H133"/>
    <mergeCell ref="I132:I133"/>
    <mergeCell ref="I134:I135"/>
    <mergeCell ref="J134:J135"/>
    <mergeCell ref="K134:K135"/>
    <mergeCell ref="L134:L135"/>
    <mergeCell ref="M134:M135"/>
    <mergeCell ref="N134:N135"/>
    <mergeCell ref="J132:J133"/>
    <mergeCell ref="K132:K133"/>
    <mergeCell ref="L132:L133"/>
    <mergeCell ref="M132:M133"/>
    <mergeCell ref="N132:N133"/>
    <mergeCell ref="D138:D139"/>
    <mergeCell ref="E138:E139"/>
    <mergeCell ref="F138:F139"/>
    <mergeCell ref="G138:G139"/>
    <mergeCell ref="H138:H139"/>
    <mergeCell ref="D136:D137"/>
    <mergeCell ref="E136:E137"/>
    <mergeCell ref="F136:F137"/>
    <mergeCell ref="G136:G137"/>
    <mergeCell ref="H136:H137"/>
    <mergeCell ref="I138:I139"/>
    <mergeCell ref="J138:J139"/>
    <mergeCell ref="K138:K139"/>
    <mergeCell ref="L138:L139"/>
    <mergeCell ref="M138:M139"/>
    <mergeCell ref="N138:N139"/>
    <mergeCell ref="J136:J137"/>
    <mergeCell ref="K136:K137"/>
    <mergeCell ref="L136:L137"/>
    <mergeCell ref="M136:M137"/>
    <mergeCell ref="N136:N137"/>
    <mergeCell ref="I136:I137"/>
    <mergeCell ref="D142:D143"/>
    <mergeCell ref="E142:E143"/>
    <mergeCell ref="F142:F143"/>
    <mergeCell ref="G142:G143"/>
    <mergeCell ref="H142:H143"/>
    <mergeCell ref="D140:D141"/>
    <mergeCell ref="E140:E141"/>
    <mergeCell ref="F140:F141"/>
    <mergeCell ref="G140:G141"/>
    <mergeCell ref="H140:H141"/>
    <mergeCell ref="I142:I143"/>
    <mergeCell ref="J142:J143"/>
    <mergeCell ref="K142:K143"/>
    <mergeCell ref="L142:L143"/>
    <mergeCell ref="M142:M143"/>
    <mergeCell ref="N142:N143"/>
    <mergeCell ref="J140:J141"/>
    <mergeCell ref="K140:K141"/>
    <mergeCell ref="L140:L141"/>
    <mergeCell ref="M140:M141"/>
    <mergeCell ref="N140:N141"/>
    <mergeCell ref="I140:I141"/>
    <mergeCell ref="D146:D147"/>
    <mergeCell ref="E146:E147"/>
    <mergeCell ref="F146:F147"/>
    <mergeCell ref="G146:G147"/>
    <mergeCell ref="H146:H147"/>
    <mergeCell ref="D144:D145"/>
    <mergeCell ref="E144:E145"/>
    <mergeCell ref="F144:F145"/>
    <mergeCell ref="G144:G145"/>
    <mergeCell ref="H144:H145"/>
    <mergeCell ref="I146:I147"/>
    <mergeCell ref="J146:J147"/>
    <mergeCell ref="K146:K147"/>
    <mergeCell ref="L146:L147"/>
    <mergeCell ref="M146:M147"/>
    <mergeCell ref="N146:N147"/>
    <mergeCell ref="J144:J145"/>
    <mergeCell ref="K144:K145"/>
    <mergeCell ref="L144:L145"/>
    <mergeCell ref="M144:M145"/>
    <mergeCell ref="N144:N145"/>
    <mergeCell ref="I144:I145"/>
    <mergeCell ref="M154:M157"/>
    <mergeCell ref="N154:N157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G154:G157"/>
    <mergeCell ref="H154:H157"/>
    <mergeCell ref="I154:I157"/>
    <mergeCell ref="J154:J157"/>
    <mergeCell ref="K154:K157"/>
    <mergeCell ref="L154:L157"/>
    <mergeCell ref="D154:D157"/>
    <mergeCell ref="E154:E157"/>
    <mergeCell ref="F154:F157"/>
    <mergeCell ref="L160:L161"/>
    <mergeCell ref="M160:M161"/>
    <mergeCell ref="N160:N161"/>
    <mergeCell ref="D162:D163"/>
    <mergeCell ref="E162:E163"/>
    <mergeCell ref="F162:F163"/>
    <mergeCell ref="G162:G163"/>
    <mergeCell ref="H162:H163"/>
    <mergeCell ref="I162:I163"/>
    <mergeCell ref="J162:J163"/>
    <mergeCell ref="D166:D167"/>
    <mergeCell ref="E166:E167"/>
    <mergeCell ref="F166:F167"/>
    <mergeCell ref="G166:G167"/>
    <mergeCell ref="H166:H167"/>
    <mergeCell ref="K162:K163"/>
    <mergeCell ref="L162:L163"/>
    <mergeCell ref="M162:M163"/>
    <mergeCell ref="N162:N163"/>
    <mergeCell ref="D164:D165"/>
    <mergeCell ref="E164:E165"/>
    <mergeCell ref="F164:F165"/>
    <mergeCell ref="G164:G165"/>
    <mergeCell ref="H164:H165"/>
    <mergeCell ref="I164:I165"/>
    <mergeCell ref="I166:I167"/>
    <mergeCell ref="J166:J167"/>
    <mergeCell ref="K166:K167"/>
    <mergeCell ref="L166:L167"/>
    <mergeCell ref="M166:M167"/>
    <mergeCell ref="N166:N167"/>
    <mergeCell ref="J164:J165"/>
    <mergeCell ref="K164:K165"/>
    <mergeCell ref="L164:L165"/>
    <mergeCell ref="M164:M165"/>
    <mergeCell ref="N164:N165"/>
    <mergeCell ref="M168:M169"/>
    <mergeCell ref="N168:N169"/>
    <mergeCell ref="D170:D171"/>
    <mergeCell ref="E170:E171"/>
    <mergeCell ref="F170:F171"/>
    <mergeCell ref="G170:G171"/>
    <mergeCell ref="H170:H171"/>
    <mergeCell ref="I170:I171"/>
    <mergeCell ref="J170:J171"/>
    <mergeCell ref="K170:K171"/>
    <mergeCell ref="G168:G169"/>
    <mergeCell ref="H168:H169"/>
    <mergeCell ref="I168:I169"/>
    <mergeCell ref="J168:J169"/>
    <mergeCell ref="K168:K169"/>
    <mergeCell ref="L168:L169"/>
    <mergeCell ref="D168:D169"/>
    <mergeCell ref="E168:E169"/>
    <mergeCell ref="F168:F169"/>
    <mergeCell ref="L170:L171"/>
    <mergeCell ref="M170:M171"/>
    <mergeCell ref="N170:N171"/>
    <mergeCell ref="D172:D173"/>
    <mergeCell ref="E172:E173"/>
    <mergeCell ref="F172:F173"/>
    <mergeCell ref="G172:G173"/>
    <mergeCell ref="H172:H173"/>
    <mergeCell ref="I172:I173"/>
    <mergeCell ref="J172:J173"/>
    <mergeCell ref="D176:D177"/>
    <mergeCell ref="E176:E177"/>
    <mergeCell ref="F176:F177"/>
    <mergeCell ref="G176:G177"/>
    <mergeCell ref="H176:H177"/>
    <mergeCell ref="K172:K173"/>
    <mergeCell ref="L172:L173"/>
    <mergeCell ref="M172:M173"/>
    <mergeCell ref="N172:N173"/>
    <mergeCell ref="D174:D175"/>
    <mergeCell ref="E174:E175"/>
    <mergeCell ref="F174:F175"/>
    <mergeCell ref="G174:G175"/>
    <mergeCell ref="H174:H175"/>
    <mergeCell ref="I174:I175"/>
    <mergeCell ref="I176:I177"/>
    <mergeCell ref="J176:J177"/>
    <mergeCell ref="K176:K177"/>
    <mergeCell ref="L176:L177"/>
    <mergeCell ref="M176:M177"/>
    <mergeCell ref="N176:N177"/>
    <mergeCell ref="J174:J175"/>
    <mergeCell ref="K174:K175"/>
    <mergeCell ref="L174:L175"/>
    <mergeCell ref="M174:M175"/>
    <mergeCell ref="N174:N175"/>
    <mergeCell ref="K178:K179"/>
    <mergeCell ref="L178:L179"/>
    <mergeCell ref="M178:M179"/>
    <mergeCell ref="N178:N179"/>
    <mergeCell ref="A186:A217"/>
    <mergeCell ref="B186:B217"/>
    <mergeCell ref="C186:C217"/>
    <mergeCell ref="D186:D189"/>
    <mergeCell ref="E186:E189"/>
    <mergeCell ref="F186:F189"/>
    <mergeCell ref="E178:E179"/>
    <mergeCell ref="F178:F179"/>
    <mergeCell ref="G178:G179"/>
    <mergeCell ref="H178:H179"/>
    <mergeCell ref="I178:I179"/>
    <mergeCell ref="J178:J179"/>
    <mergeCell ref="A154:A185"/>
    <mergeCell ref="B154:B185"/>
    <mergeCell ref="C154:C185"/>
    <mergeCell ref="D178:D179"/>
    <mergeCell ref="M186:M189"/>
    <mergeCell ref="N186:N189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G186:G189"/>
    <mergeCell ref="H186:H189"/>
    <mergeCell ref="I186:I189"/>
    <mergeCell ref="J186:J189"/>
    <mergeCell ref="K186:K189"/>
    <mergeCell ref="L186:L189"/>
    <mergeCell ref="L192:L193"/>
    <mergeCell ref="M192:M193"/>
    <mergeCell ref="N192:N193"/>
    <mergeCell ref="D194:D195"/>
    <mergeCell ref="E194:E195"/>
    <mergeCell ref="F194:F195"/>
    <mergeCell ref="G194:G195"/>
    <mergeCell ref="H194:H195"/>
    <mergeCell ref="I194:I195"/>
    <mergeCell ref="J194:J195"/>
    <mergeCell ref="D198:D199"/>
    <mergeCell ref="E198:E199"/>
    <mergeCell ref="F198:F199"/>
    <mergeCell ref="G198:G199"/>
    <mergeCell ref="H198:H199"/>
    <mergeCell ref="K194:K195"/>
    <mergeCell ref="L194:L195"/>
    <mergeCell ref="M194:M195"/>
    <mergeCell ref="N194:N195"/>
    <mergeCell ref="D196:D197"/>
    <mergeCell ref="E196:E197"/>
    <mergeCell ref="F196:F197"/>
    <mergeCell ref="G196:G197"/>
    <mergeCell ref="H196:H197"/>
    <mergeCell ref="I196:I197"/>
    <mergeCell ref="I198:I199"/>
    <mergeCell ref="J198:J199"/>
    <mergeCell ref="K198:K199"/>
    <mergeCell ref="L198:L199"/>
    <mergeCell ref="M198:M199"/>
    <mergeCell ref="N198:N199"/>
    <mergeCell ref="J196:J197"/>
    <mergeCell ref="K196:K197"/>
    <mergeCell ref="L196:L197"/>
    <mergeCell ref="M196:M197"/>
    <mergeCell ref="N196:N197"/>
    <mergeCell ref="D202:D203"/>
    <mergeCell ref="E202:E203"/>
    <mergeCell ref="F202:F203"/>
    <mergeCell ref="G202:G203"/>
    <mergeCell ref="H202:H203"/>
    <mergeCell ref="D200:D201"/>
    <mergeCell ref="E200:E201"/>
    <mergeCell ref="F200:F201"/>
    <mergeCell ref="G200:G201"/>
    <mergeCell ref="H200:H201"/>
    <mergeCell ref="I202:I203"/>
    <mergeCell ref="J202:J203"/>
    <mergeCell ref="K202:K203"/>
    <mergeCell ref="L202:L203"/>
    <mergeCell ref="M202:M203"/>
    <mergeCell ref="N202:N203"/>
    <mergeCell ref="J200:J201"/>
    <mergeCell ref="K200:K201"/>
    <mergeCell ref="L200:L201"/>
    <mergeCell ref="M200:M201"/>
    <mergeCell ref="N200:N201"/>
    <mergeCell ref="I200:I201"/>
    <mergeCell ref="D206:D207"/>
    <mergeCell ref="E206:E207"/>
    <mergeCell ref="F206:F207"/>
    <mergeCell ref="G206:G207"/>
    <mergeCell ref="H206:H207"/>
    <mergeCell ref="D204:D205"/>
    <mergeCell ref="E204:E205"/>
    <mergeCell ref="F204:F205"/>
    <mergeCell ref="G204:G205"/>
    <mergeCell ref="H204:H205"/>
    <mergeCell ref="I206:I207"/>
    <mergeCell ref="J206:J207"/>
    <mergeCell ref="K206:K207"/>
    <mergeCell ref="L206:L207"/>
    <mergeCell ref="M206:M207"/>
    <mergeCell ref="N206:N207"/>
    <mergeCell ref="J204:J205"/>
    <mergeCell ref="K204:K205"/>
    <mergeCell ref="L204:L205"/>
    <mergeCell ref="M204:M205"/>
    <mergeCell ref="N204:N205"/>
    <mergeCell ref="I204:I205"/>
    <mergeCell ref="A219:R226"/>
    <mergeCell ref="R2:W2"/>
    <mergeCell ref="I210:I211"/>
    <mergeCell ref="J210:J211"/>
    <mergeCell ref="K210:K211"/>
    <mergeCell ref="L210:L211"/>
    <mergeCell ref="M210:M211"/>
    <mergeCell ref="N210:N211"/>
    <mergeCell ref="J208:J209"/>
    <mergeCell ref="K208:K209"/>
    <mergeCell ref="L208:L209"/>
    <mergeCell ref="M208:M209"/>
    <mergeCell ref="N208:N209"/>
    <mergeCell ref="D210:D211"/>
    <mergeCell ref="E210:E211"/>
    <mergeCell ref="F210:F211"/>
    <mergeCell ref="G210:G211"/>
    <mergeCell ref="H210:H211"/>
    <mergeCell ref="D208:D209"/>
    <mergeCell ref="E208:E209"/>
    <mergeCell ref="F208:F209"/>
    <mergeCell ref="G208:G209"/>
    <mergeCell ref="H208:H209"/>
    <mergeCell ref="I208:I209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Sheet1</vt:lpstr>
      <vt:lpstr>商谈后结果</vt:lpstr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dcterms:created xsi:type="dcterms:W3CDTF">2022-05-10T06:09:00Z</dcterms:created>
  <dcterms:modified xsi:type="dcterms:W3CDTF">2022-06-14T01:53:11Z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E66979658FBB4281A6378B2D45F54505</vt:lpwstr>
  </property>
  <property fmtid="{D5CDD505-2E9C-101B-9397-08002B2CF9AE}" pid="3" name="KSOProductBuildVer">
    <vt:lpwstr>2052-11.1.0.11744</vt:lpwstr>
  </property>
</Properties>
</file>