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7545D3AE-2C43-4EE1-97AB-3D4A8C9EB882}" xr6:coauthVersionLast="47" xr6:coauthVersionMax="47" xr10:uidLastSave="{00000000-0000-0000-0000-000000000000}"/>
  <bookViews>
    <workbookView xWindow="-108" yWindow="-108" windowWidth="23256" windowHeight="12720" activeTab="6" xr2:uid="{00000000-000D-0000-FFFF-FFFF00000000}"/>
  </bookViews>
  <sheets>
    <sheet name="中盛1-" sheetId="3" r:id="rId1"/>
    <sheet name="中盛2" sheetId="2" r:id="rId2"/>
    <sheet name="中盛3-" sheetId="5" r:id="rId3"/>
    <sheet name="中盛4-" sheetId="8" r:id="rId4"/>
    <sheet name="中盛5-" sheetId="4" r:id="rId5"/>
    <sheet name="中盛6-" sheetId="6" r:id="rId6"/>
    <sheet name="中盛7" sheetId="7" r:id="rId7"/>
    <sheet name="中盛8" sheetId="9" r:id="rId8"/>
    <sheet name="中盛9" sheetId="11" r:id="rId9"/>
    <sheet name="中盛9（假）" sheetId="10" r:id="rId10"/>
    <sheet name="Sheet1" sheetId="1" r:id="rId11"/>
  </sheets>
  <externalReferences>
    <externalReference r:id="rId12"/>
    <externalReference r:id="rId13"/>
  </externalReferences>
  <definedNames>
    <definedName name="_xlnm.Print_Area" localSheetId="0">'中盛1-'!$A$1:$H$37</definedName>
    <definedName name="_xlnm.Print_Area" localSheetId="1">中盛2!$A$1:$I$21</definedName>
    <definedName name="_xlnm.Print_Area" localSheetId="2">'中盛3-'!$A$1:$H$18</definedName>
    <definedName name="_xlnm.Print_Area" localSheetId="3">'中盛4-'!$A$1:$H$18</definedName>
    <definedName name="_xlnm.Print_Area" localSheetId="4">'中盛5-'!$A$1:$H$19</definedName>
    <definedName name="_xlnm.Print_Area" localSheetId="7">中盛8!$A$1:$L$22</definedName>
    <definedName name="_xlnm.Print_Area" localSheetId="8">中盛9!$A$1:$K$18</definedName>
    <definedName name="_xlnm.Print_Area" localSheetId="9">'中盛9（假）'!$A$1:$L$24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0" i="7" l="1"/>
  <c r="Q47" i="7" l="1"/>
  <c r="Q35" i="7"/>
  <c r="Q32" i="7"/>
  <c r="Q31" i="7" l="1"/>
  <c r="Q14" i="7" l="1"/>
  <c r="Q13" i="7"/>
  <c r="Q24" i="7"/>
  <c r="Q23" i="7"/>
  <c r="Q29" i="7"/>
  <c r="Q25" i="7" l="1"/>
  <c r="Q19" i="7"/>
  <c r="Q17" i="7"/>
  <c r="Q15" i="7"/>
  <c r="Q10" i="7" l="1"/>
  <c r="Q11" i="7"/>
  <c r="Q12" i="7"/>
  <c r="Q16" i="7"/>
  <c r="Q18" i="7"/>
  <c r="Q20" i="7"/>
  <c r="Q21" i="7"/>
  <c r="Q26" i="7"/>
  <c r="Q27" i="7"/>
  <c r="Q28" i="7"/>
  <c r="Q36" i="7"/>
  <c r="Q40" i="7"/>
  <c r="Q41" i="7"/>
  <c r="Q42" i="7"/>
  <c r="Q43" i="7"/>
  <c r="Q44" i="7"/>
  <c r="Q45" i="7"/>
  <c r="Q9" i="7"/>
  <c r="F10" i="11"/>
  <c r="F9" i="11"/>
  <c r="J10" i="11" l="1"/>
  <c r="J9" i="11" l="1"/>
  <c r="I9" i="10"/>
  <c r="K9" i="10" s="1"/>
  <c r="N12" i="9" l="1"/>
  <c r="N13" i="9"/>
  <c r="N14" i="9"/>
  <c r="N10" i="9"/>
  <c r="N11" i="9"/>
  <c r="N9" i="9"/>
  <c r="G14" i="9"/>
  <c r="G13" i="9"/>
  <c r="K11" i="9" l="1"/>
  <c r="G11" i="9"/>
  <c r="G10" i="9" l="1"/>
  <c r="O9" i="9"/>
  <c r="G9" i="9"/>
  <c r="K13" i="9" l="1"/>
  <c r="I14" i="9"/>
  <c r="I13" i="9"/>
  <c r="K9" i="9"/>
  <c r="I12" i="9"/>
  <c r="K12" i="9" s="1"/>
  <c r="K10" i="9"/>
  <c r="K14" i="9" l="1"/>
  <c r="N48" i="7"/>
  <c r="N47" i="7"/>
  <c r="N46" i="7"/>
  <c r="N45" i="7"/>
  <c r="N44" i="7"/>
  <c r="N43" i="7"/>
  <c r="N42" i="7"/>
  <c r="N41" i="7"/>
  <c r="N40" i="7"/>
  <c r="L14" i="7"/>
  <c r="L13" i="7"/>
  <c r="L12" i="7"/>
  <c r="L11" i="7"/>
  <c r="L10" i="7"/>
  <c r="L9" i="7"/>
  <c r="L17" i="6"/>
  <c r="K17" i="6"/>
  <c r="M17" i="6" s="1"/>
  <c r="K16" i="6"/>
  <c r="G16" i="6"/>
  <c r="L16" i="6" s="1"/>
  <c r="K15" i="6"/>
  <c r="G15" i="6"/>
  <c r="K14" i="6"/>
  <c r="G14" i="6"/>
  <c r="L14" i="6" s="1"/>
  <c r="K13" i="6"/>
  <c r="G13" i="6"/>
  <c r="L13" i="6" s="1"/>
  <c r="K12" i="6"/>
  <c r="G12" i="6"/>
  <c r="K11" i="6"/>
  <c r="G11" i="6"/>
  <c r="L11" i="6" s="1"/>
  <c r="K10" i="6"/>
  <c r="G10" i="6"/>
  <c r="L10" i="6" s="1"/>
  <c r="K9" i="6"/>
  <c r="G9" i="6"/>
  <c r="L9" i="6" s="1"/>
  <c r="H11" i="2"/>
  <c r="G11" i="2"/>
  <c r="G13" i="2"/>
  <c r="G12" i="2"/>
  <c r="G10" i="2"/>
  <c r="G9" i="2"/>
  <c r="M12" i="6" l="1"/>
  <c r="M13" i="6"/>
  <c r="M11" i="6"/>
  <c r="M14" i="6"/>
  <c r="M10" i="6"/>
  <c r="L12" i="6"/>
  <c r="M15" i="6"/>
  <c r="M16" i="6"/>
  <c r="M9" i="6"/>
  <c r="L15" i="6"/>
</calcChain>
</file>

<file path=xl/sharedStrings.xml><?xml version="1.0" encoding="utf-8"?>
<sst xmlns="http://schemas.openxmlformats.org/spreadsheetml/2006/main" count="689" uniqueCount="302">
  <si>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</si>
  <si>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</si>
  <si>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</si>
  <si>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</si>
  <si>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</si>
  <si>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</si>
  <si>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</si>
  <si>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</si>
  <si>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</si>
  <si>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</si>
  <si>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</si>
  <si>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</si>
  <si>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8" type="noConversion"/>
  </si>
  <si>
    <t>河北
2021年</t>
    <phoneticPr fontId="8" type="noConversion"/>
  </si>
  <si>
    <t>SLT0002415</t>
    <phoneticPr fontId="8" type="noConversion"/>
  </si>
  <si>
    <t>驾驶员座垫框架总成</t>
    <phoneticPr fontId="8" type="noConversion"/>
  </si>
  <si>
    <t>件</t>
    <phoneticPr fontId="8" type="noConversion"/>
  </si>
  <si>
    <t>SLT0002130</t>
    <phoneticPr fontId="8" type="noConversion"/>
  </si>
  <si>
    <t>驾驶员座垫骨架总成</t>
    <phoneticPr fontId="8" type="noConversion"/>
  </si>
  <si>
    <t>SLT0002131</t>
    <phoneticPr fontId="8" type="noConversion"/>
  </si>
  <si>
    <t>驾驶员旁侧板固定钢丝</t>
    <phoneticPr fontId="8" type="noConversion"/>
  </si>
  <si>
    <t>SLT0002434</t>
    <phoneticPr fontId="8" type="noConversion"/>
  </si>
  <si>
    <t>副驾驶员座垫内嵌钢丝4</t>
    <phoneticPr fontId="8" type="noConversion"/>
  </si>
  <si>
    <t>BFA0000047</t>
    <phoneticPr fontId="8" type="noConversion"/>
  </si>
  <si>
    <t>弹簧钢丝借用B40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</si>
  <si>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</si>
  <si>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</si>
  <si>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</si>
  <si>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</si>
  <si>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</si>
  <si>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</si>
  <si>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</si>
  <si>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</si>
  <si>
    <t>河北
2022年</t>
    <phoneticPr fontId="8" type="noConversion"/>
  </si>
  <si>
    <t>SLT0010782</t>
  </si>
  <si>
    <t>肩部支撑钢丝B</t>
  </si>
  <si>
    <t>SLT0010783</t>
  </si>
  <si>
    <t>头枕支撑钢丝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</si>
  <si>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</si>
  <si>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</si>
  <si>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</si>
  <si>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</si>
  <si>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</si>
  <si>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</si>
  <si>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</si>
  <si>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</si>
  <si>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</si>
  <si>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</si>
  <si>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</si>
  <si>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</si>
  <si>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</si>
  <si>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</si>
  <si>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</si>
  <si>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</si>
  <si>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</si>
  <si>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</si>
  <si>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</si>
  <si>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</si>
  <si>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</si>
  <si>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</si>
  <si>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</si>
  <si>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</si>
  <si>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</si>
  <si>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</si>
  <si>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</si>
  <si>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</si>
  <si>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</si>
  <si>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</si>
  <si>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</si>
  <si>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</si>
  <si>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</si>
  <si>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</si>
  <si>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</si>
  <si>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</si>
  <si>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2021年</t>
    <phoneticPr fontId="8" type="noConversion"/>
  </si>
  <si>
    <t>2022年</t>
  </si>
  <si>
    <t>福田M4</t>
  </si>
  <si>
    <t>轻卡减震舒适性提升</t>
  </si>
  <si>
    <t>H4-2.2座椅</t>
  </si>
  <si>
    <t>件</t>
    <phoneticPr fontId="5" type="noConversion"/>
  </si>
  <si>
    <t>肩部支撑钢丝A</t>
    <phoneticPr fontId="5" type="noConversion"/>
  </si>
  <si>
    <t>SLT0010781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</si>
  <si>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-04</t>
    </r>
    <phoneticPr fontId="8" type="noConversion"/>
  </si>
  <si>
    <t>SHT0011597</t>
  </si>
  <si>
    <t>坐垫泡沫预埋钢丝4</t>
  </si>
  <si>
    <t>H4-2.2座椅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</si>
  <si>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-03</t>
    </r>
    <phoneticPr fontId="8" type="noConversion"/>
  </si>
  <si>
    <t>SHT0011072</t>
    <phoneticPr fontId="5" type="noConversion"/>
  </si>
  <si>
    <t>坐垫泡沫预埋钢丝3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</si>
  <si>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-02</t>
    </r>
    <phoneticPr fontId="8" type="noConversion"/>
  </si>
  <si>
    <t>2021年12月报价</t>
    <phoneticPr fontId="8" type="noConversion"/>
  </si>
  <si>
    <t>2021年12月再报价</t>
    <phoneticPr fontId="8" type="noConversion"/>
  </si>
  <si>
    <t>SHT0013855</t>
    <phoneticPr fontId="8" type="noConversion"/>
  </si>
  <si>
    <t>驾驶员上安全带导向钢丝</t>
    <phoneticPr fontId="8" type="noConversion"/>
  </si>
  <si>
    <t>02.03.61.057</t>
  </si>
  <si>
    <t>2021.12.21报价</t>
    <phoneticPr fontId="8" type="noConversion"/>
  </si>
  <si>
    <t>SHT0013856</t>
  </si>
  <si>
    <t>驾驶员中间安全带导向钢丝</t>
  </si>
  <si>
    <t>02.03.61.058</t>
  </si>
  <si>
    <t>SHT0013857</t>
  </si>
  <si>
    <t>驾驶员下安全带导向钢丝</t>
  </si>
  <si>
    <t>02.03.61.059</t>
  </si>
  <si>
    <t>SHT0013858</t>
  </si>
  <si>
    <t>副驶员上安全带导向钢丝</t>
  </si>
  <si>
    <t>02.03.61.060</t>
  </si>
  <si>
    <t>SHT0013859</t>
  </si>
  <si>
    <t>副驶员中间安全带导向钢丝</t>
  </si>
  <si>
    <t>02.03.61.061</t>
  </si>
  <si>
    <t>SHT0013860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</si>
  <si>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</si>
  <si>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</si>
  <si>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</si>
  <si>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</si>
  <si>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</si>
  <si>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</si>
  <si>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钢丝焊接总成（汕德卡）</t>
    <phoneticPr fontId="5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</si>
  <si>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</si>
  <si>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</si>
  <si>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</si>
  <si>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</si>
  <si>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</si>
  <si>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</si>
  <si>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</si>
  <si>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r>
      <t>大运支撑钢丝</t>
    </r>
    <r>
      <rPr>
        <sz val="12"/>
        <color theme="1"/>
        <rFont val="Calibri"/>
        <family val="2"/>
      </rPr>
      <t>5(</t>
    </r>
    <r>
      <rPr>
        <sz val="12"/>
        <color theme="1"/>
        <rFont val="Calibri"/>
        <family val="2"/>
        <charset val="161"/>
      </rPr>
      <t>φ</t>
    </r>
    <r>
      <rPr>
        <sz val="12"/>
        <color theme="1"/>
        <rFont val="等线"/>
        <family val="2"/>
        <charset val="134"/>
        <scheme val="minor"/>
      </rPr>
      <t>7钢丝)</t>
    </r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</si>
  <si>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</si>
  <si>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</si>
  <si>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</si>
  <si>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</si>
  <si>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</si>
  <si>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</si>
  <si>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</si>
  <si>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</si>
  <si>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</si>
  <si>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</si>
  <si>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</si>
  <si>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</si>
  <si>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</si>
  <si>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</si>
  <si>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</si>
  <si>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</si>
  <si>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</si>
  <si>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</si>
  <si>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</si>
  <si>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</si>
  <si>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</si>
  <si>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</si>
  <si>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</si>
  <si>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</si>
  <si>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</si>
  <si>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</si>
  <si>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</si>
  <si>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</si>
  <si>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</si>
  <si>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</si>
  <si>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</si>
  <si>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</si>
  <si>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</si>
  <si>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</si>
  <si>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</si>
  <si>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</si>
  <si>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</si>
  <si>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</si>
  <si>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</si>
  <si>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</si>
  <si>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</si>
  <si>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</si>
  <si>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</si>
  <si>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</si>
  <si>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</si>
  <si>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</si>
  <si>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</si>
  <si>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</si>
  <si>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</si>
  <si>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</si>
  <si>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</si>
  <si>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</si>
  <si>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</si>
  <si>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</si>
  <si>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</si>
  <si>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</si>
  <si>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</si>
  <si>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</si>
  <si>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</si>
  <si>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</si>
  <si>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</si>
  <si>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</si>
  <si>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</si>
  <si>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</si>
  <si>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</si>
  <si>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</si>
  <si>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</si>
  <si>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</si>
  <si>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</si>
  <si>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</si>
  <si>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</si>
  <si>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</si>
  <si>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</si>
  <si>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</si>
  <si>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</si>
  <si>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</si>
  <si>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</si>
  <si>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</si>
  <si>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</si>
  <si>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</si>
  <si>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</si>
  <si>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</si>
  <si>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</si>
  <si>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</si>
  <si>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</si>
  <si>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</si>
  <si>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</si>
  <si>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</si>
  <si>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</si>
  <si>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</si>
  <si>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</si>
  <si>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</si>
  <si>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</si>
  <si>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</si>
  <si>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</si>
  <si>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</si>
  <si>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</si>
  <si>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</si>
  <si>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</si>
  <si>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</si>
  <si>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</si>
  <si>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</si>
  <si>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</si>
  <si>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</si>
  <si>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</si>
  <si>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</si>
  <si>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</si>
  <si>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</si>
  <si>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</si>
  <si>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</si>
  <si>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</si>
  <si>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t>轻卡减震座框钢丝支撑焊接总成</t>
    <phoneticPr fontId="5" type="noConversion"/>
  </si>
  <si>
    <t>不电泳</t>
    <phoneticPr fontId="5" type="noConversion"/>
  </si>
  <si>
    <t>SLT0010630</t>
    <phoneticPr fontId="5" type="noConversion"/>
  </si>
  <si>
    <t>备注：自本协议签订之日起，原HBZYXY-2021-042-03协议中的SLT0010630座框钢丝支撑焊接总成取消供货</t>
    <phoneticPr fontId="5" type="noConversion"/>
  </si>
  <si>
    <r>
      <t xml:space="preserve">                              协议编号：HBZYXY-2022-033-0</t>
    </r>
    <r>
      <rPr>
        <b/>
        <sz val="12"/>
        <rFont val="宋体"/>
        <family val="3"/>
        <charset val="134"/>
      </rPr>
      <t>6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</si>
  <si>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</si>
  <si>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轻卡减震舒适性提升座框钢丝支撑焊接总成</t>
    <phoneticPr fontId="5" type="noConversion"/>
  </si>
  <si>
    <t>SLT0011345</t>
    <phoneticPr fontId="5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</si>
  <si>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</si>
  <si>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</si>
  <si>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</si>
  <si>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</si>
  <si>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</si>
  <si>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</si>
  <si>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</si>
  <si>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驾驶员靠背支撑钢丝总成</t>
  </si>
  <si>
    <t>SLT0002553</t>
    <phoneticPr fontId="5" type="noConversion"/>
  </si>
  <si>
    <t>SLT0002415</t>
    <phoneticPr fontId="5" type="noConversion"/>
  </si>
  <si>
    <t>驾驶员座垫框架总成</t>
  </si>
  <si>
    <t>SLT0010605</t>
    <phoneticPr fontId="5" type="noConversion"/>
  </si>
  <si>
    <t>副驾靠背横支撑钢丝C</t>
    <phoneticPr fontId="5" type="noConversion"/>
  </si>
  <si>
    <t>下管左焊接钢丝</t>
  </si>
  <si>
    <t>下管右焊接钢丝</t>
  </si>
  <si>
    <t>此焊胎原为SLT0010647副驾靠背支撑钢丝焊接总成使用，我司VAVE变更，改由海兴中盛供应单件SLT0010605，故将报废焊胎摊销至10万件此产品中</t>
    <phoneticPr fontId="5" type="noConversion"/>
  </si>
  <si>
    <t>此冲压模具费3000元，我司VAVE变更，由圆管改为φ5钢丝，拍扁模具报废，将此报废冲压模具摊销至10万件此产品中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</si>
  <si>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</si>
  <si>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SLT0002564</t>
  </si>
  <si>
    <t>SLT0010439</t>
    <phoneticPr fontId="5" type="noConversion"/>
  </si>
  <si>
    <t>副驾靠背支撑焊接总成</t>
    <phoneticPr fontId="5" type="noConversion"/>
  </si>
  <si>
    <t>SLT0010587</t>
    <phoneticPr fontId="5" type="noConversion"/>
  </si>
  <si>
    <t>SLT0010639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</si>
  <si>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</si>
  <si>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SHT0014490</t>
    <phoneticPr fontId="5" type="noConversion"/>
  </si>
  <si>
    <t>驾驶员下安全带导向钢丝</t>
    <phoneticPr fontId="5" type="noConversion"/>
  </si>
  <si>
    <t>SHT0014491</t>
    <phoneticPr fontId="5" type="noConversion"/>
  </si>
  <si>
    <t>副驾驶员下安全带导向钢丝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</si>
  <si>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-08</t>
    </r>
    <phoneticPr fontId="8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</si>
  <si>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-09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</si>
  <si>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</si>
  <si>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</si>
  <si>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</si>
  <si>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</si>
  <si>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</si>
  <si>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</si>
  <si>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</si>
  <si>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</si>
  <si>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</si>
  <si>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</si>
  <si>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</si>
  <si>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</si>
  <si>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</si>
  <si>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</si>
  <si>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</si>
  <si>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</si>
  <si>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</si>
  <si>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</si>
  <si>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按照0.19元</t>
    <phoneticPr fontId="5" type="noConversion"/>
  </si>
  <si>
    <t>Q235  Φ8</t>
  </si>
  <si>
    <t>0.44（含0.02元模摊，分摊10万件）</t>
    <phoneticPr fontId="5" type="noConversion"/>
  </si>
  <si>
    <t>φ3*210</t>
  </si>
  <si>
    <t>φ3*290</t>
  </si>
  <si>
    <t>φ2</t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</si>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</sst>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_);[Red]\(0.000\)"/>
    <numFmt numFmtId="181" formatCode="0.0000"/>
    <numFmt numFmtId="182" formatCode="0.0000_ "/>
  </numFmts>
  <fonts count="4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61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25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center" vertical="center" shrinkToFit="1"/>
    </xf>
    <xf numFmtId="179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5" fillId="0" borderId="1" xfId="4" applyFont="1" applyBorder="1" applyAlignment="1">
      <alignment horizontal="center" vertical="center" wrapText="1"/>
    </xf>
    <xf numFmtId="180" fontId="14" fillId="0" borderId="1" xfId="4" applyNumberFormat="1" applyFont="1" applyFill="1" applyBorder="1" applyAlignment="1">
      <alignment horizontal="center" vertical="center" wrapText="1"/>
    </xf>
    <xf numFmtId="180" fontId="25" fillId="0" borderId="1" xfId="4" applyNumberFormat="1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/>
    </xf>
    <xf numFmtId="181" fontId="26" fillId="0" borderId="1" xfId="4" applyNumberFormat="1" applyFont="1" applyFill="1" applyBorder="1" applyAlignment="1">
      <alignment horizontal="center" vertical="center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shrinkToFit="1"/>
    </xf>
    <xf numFmtId="179" fontId="26" fillId="0" borderId="0" xfId="1" applyNumberFormat="1" applyFont="1">
      <alignment vertical="center"/>
    </xf>
    <xf numFmtId="0" fontId="26" fillId="0" borderId="0" xfId="1" applyFont="1">
      <alignment vertical="center"/>
    </xf>
    <xf numFmtId="181" fontId="26" fillId="0" borderId="1" xfId="4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181" fontId="25" fillId="0" borderId="1" xfId="4" applyNumberFormat="1" applyFont="1" applyFill="1" applyBorder="1" applyAlignment="1">
      <alignment horizontal="center" vertical="center"/>
    </xf>
    <xf numFmtId="178" fontId="31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" fillId="0" borderId="1" xfId="1" applyFill="1" applyBorder="1" applyAlignment="1">
      <alignment horizontal="center" vertical="center"/>
    </xf>
    <xf numFmtId="179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26" fillId="0" borderId="1" xfId="3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76" fontId="29" fillId="0" borderId="1" xfId="1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43" fillId="0" borderId="1" xfId="1" applyNumberFormat="1" applyFont="1" applyBorder="1" applyAlignment="1">
      <alignment horizontal="center" vertical="center" wrapText="1"/>
    </xf>
    <xf numFmtId="0" fontId="44" fillId="0" borderId="1" xfId="4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1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1" fontId="1" fillId="0" borderId="1" xfId="4" applyNumberFormat="1" applyFont="1" applyFill="1" applyBorder="1" applyAlignment="1">
      <alignment horizontal="left" vertical="center" wrapText="1"/>
    </xf>
    <xf numFmtId="176" fontId="26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2" fontId="18" fillId="0" borderId="1" xfId="1" applyNumberFormat="1" applyFont="1" applyBorder="1" applyAlignment="1">
      <alignment horizontal="center" vertical="center"/>
    </xf>
    <xf numFmtId="182" fontId="18" fillId="6" borderId="1" xfId="1" applyNumberFormat="1" applyFont="1" applyFill="1" applyBorder="1" applyAlignment="1">
      <alignment horizontal="center" vertical="center"/>
    </xf>
    <xf numFmtId="182" fontId="18" fillId="0" borderId="1" xfId="1" applyNumberFormat="1" applyFont="1" applyFill="1" applyBorder="1" applyAlignment="1">
      <alignment horizontal="center" vertical="center"/>
    </xf>
    <xf numFmtId="182" fontId="18" fillId="4" borderId="1" xfId="1" applyNumberFormat="1" applyFont="1" applyFill="1" applyBorder="1" applyAlignment="1">
      <alignment horizontal="center" vertical="center"/>
    </xf>
    <xf numFmtId="182" fontId="18" fillId="5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1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2" fontId="18" fillId="0" borderId="1" xfId="1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8" fontId="27" fillId="0" borderId="1" xfId="1" applyNumberFormat="1" applyFont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2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png"/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9.png"/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0136348-9724-4883-8404-E47324C0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2105025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209550</xdr:colOff>
      <xdr:row>12</xdr:row>
      <xdr:rowOff>85725</xdr:rowOff>
    </xdr:from>
    <xdr:to>
      <xdr:col>9</xdr:col>
      <xdr:colOff>353550</xdr:colOff>
      <xdr:row>12</xdr:row>
      <xdr:rowOff>337725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9B3FF97-969B-42B3-AF10-796BEDF9F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34350" y="326435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6527F31-9F72-4464-AFA8-AE542B9655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2598" y="3756781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0805360-9875-4753-B7D0-BCA14E2488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419100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F3E6D87-C80D-4E42-962B-95EB07E12B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5665" y="454659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177800</xdr:colOff>
      <xdr:row>16</xdr:row>
      <xdr:rowOff>50800</xdr:rowOff>
    </xdr:from>
    <xdr:to>
      <xdr:col>9</xdr:col>
      <xdr:colOff>431800</xdr:colOff>
      <xdr:row>16</xdr:row>
      <xdr:rowOff>338666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D2400D0-DAA6-453C-B38A-67ADBBE0CF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2600" y="4961467"/>
          <a:ext cx="254000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2D2770E-80B3-4E8E-B9CC-06F1FEB8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96524" y="4953000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F00E057-9C8E-4720-A5D7-14A94BCB43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0267" y="5401732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C74F3A8B-01B7-4725-8974-87787CF7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54533" y="57404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B6B8C4D-F666-4645-93E6-CF14CDC497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0267" y="57911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A9C6DE6-2003-4EEA-8D9B-84493E3E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0266" y="6206066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1949250-B1D8-4BAB-8B82-961286A1B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8733" y="6612466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9EC3782-5C9F-41C7-B613-8D5A4ED5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4133" y="710353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5D46947-1478-4867-B804-E6A20946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8000" y="7517190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A1860B89-F2C5-4CF4-BE48-360421F2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5667" y="7871581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1EB595E-785E-4CDA-B62B-114CE142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975600" y="828886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63080E77-9BF3-49D2-9093-B541B85B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2534" y="8678333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3A5E9BE0-4EA8-438A-9AFF-DC17DDAE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4867" y="9152467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178963C8-A571-4B55-8D86-15479FCA9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8334587" y="942847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37" name="Picture 4">
          <a:extLst>
            <a:ext uri="{FF2B5EF4-FFF2-40B4-BE49-F238E27FC236}">
              <a16:creationId xmlns:a16="http://schemas.microsoft.com/office/drawing/2014/main" id="{CDA057A8-A971-4B36-B19F-25A1900B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4132" y="9990667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38" name="图片 17">
          <a:extLst>
            <a:ext uri="{FF2B5EF4-FFF2-40B4-BE49-F238E27FC236}">
              <a16:creationId xmlns:a16="http://schemas.microsoft.com/office/drawing/2014/main" id="{8D10705D-E325-4990-A763-AF7C0E89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085666" y="10377557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BE0BF634-4C82-42AB-A261-5D5CEEF9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7999" y="1079122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501A6DC-B1F6-4D7F-880B-70218076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36466" y="11641666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FBDED6F8-82A0-46FB-9893-74F8C7D785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5000" y="1202266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97C81028-D5DA-43C1-876A-06E7A36DC9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4200" y="1246293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3D5E8B-0BFF-4AD8-B120-E42AC9C8BF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3809" y="12444790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4F7F450-8259-415C-A092-52CBEAB3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1800" y="13707534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50835E92-9DC0-480E-978D-9BF2CFFB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8000" y="14130867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9E597A10-E4D7-450B-8DBB-74EC053F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0333" y="144864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56" name="图片 2">
          <a:extLst>
            <a:ext uri="{FF2B5EF4-FFF2-40B4-BE49-F238E27FC236}">
              <a16:creationId xmlns:a16="http://schemas.microsoft.com/office/drawing/2014/main" id="{EB59E1A3-859F-4817-AAD8-754D1968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5600" y="14926734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59" name="图片 5">
          <a:extLst>
            <a:ext uri="{FF2B5EF4-FFF2-40B4-BE49-F238E27FC236}">
              <a16:creationId xmlns:a16="http://schemas.microsoft.com/office/drawing/2014/main" id="{928BEB8E-FD9D-42D7-9BF0-B84CAD28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5324666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61" name="图片 7">
          <a:extLst>
            <a:ext uri="{FF2B5EF4-FFF2-40B4-BE49-F238E27FC236}">
              <a16:creationId xmlns:a16="http://schemas.microsoft.com/office/drawing/2014/main" id="{AF7697B4-5968-4455-9C2C-D89E7D88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569720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63" name="图片 8">
          <a:extLst>
            <a:ext uri="{FF2B5EF4-FFF2-40B4-BE49-F238E27FC236}">
              <a16:creationId xmlns:a16="http://schemas.microsoft.com/office/drawing/2014/main" id="{07F32483-9BC3-4CB5-A814-3F9DE325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6154401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64" name="图片 9">
          <a:extLst>
            <a:ext uri="{FF2B5EF4-FFF2-40B4-BE49-F238E27FC236}">
              <a16:creationId xmlns:a16="http://schemas.microsoft.com/office/drawing/2014/main" id="{D56663D3-10E0-4C4D-81AD-E33ADBDD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16586199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66" name="图片 10">
          <a:extLst>
            <a:ext uri="{FF2B5EF4-FFF2-40B4-BE49-F238E27FC236}">
              <a16:creationId xmlns:a16="http://schemas.microsoft.com/office/drawing/2014/main" id="{DFA179C9-9E60-4657-8E16-B3890DF9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2534" y="1699260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68" name="图片 68">
          <a:extLst>
            <a:ext uri="{FF2B5EF4-FFF2-40B4-BE49-F238E27FC236}">
              <a16:creationId xmlns:a16="http://schemas.microsoft.com/office/drawing/2014/main" id="{461E8181-8D8E-4515-8BA1-44E4A4E2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066" y="17805400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5262C62-B81B-70CF-539B-D55CD9B6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325601" y="705394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A6ED77E-35D7-410B-2700-6577791DE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271172" y="11582400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33</xdr:row>
      <xdr:rowOff>413323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A4E84-0783-8D2E-9737-0B9AFD97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25602" y="12006943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86D7A42-27D7-4EED-888B-A20850A4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0743" y="1282337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1E79BAC-3149-4538-A4C0-981C76C0D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238514" y="13215257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F347D4A-9379-5469-483B-6A978845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238516" y="13628914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8873C81-8BB6-9A42-CA14-E9EA1F428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238515" y="14042571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ADAEE5A-E90B-DBC6-BB06-F7D7B5610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423571" y="10354608"/>
          <a:ext cx="517978" cy="291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222667</xdr:colOff>
      <xdr:row>68</xdr:row>
      <xdr:rowOff>113486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5BE8EAC-3922-7A3B-04BF-45E151B6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95467"/>
          <a:ext cx="13600000" cy="6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14</xdr:col>
      <xdr:colOff>165524</xdr:colOff>
      <xdr:row>105</xdr:row>
      <xdr:rowOff>84914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DE82FDC-536F-FD74-23F0-74EA4505E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74067"/>
          <a:ext cx="13542857" cy="6485714"/>
        </a:xfrm>
        <a:prstGeom prst="rect">
          <a:avLst/>
        </a:prstGeom>
      </xdr:spPr>
    </xdr:pic>
    <xdr:clientData/>
  </xdr:twoCellAnchor>
  <xdr:twoCellAnchor editAs="oneCell">
    <xdr:from>
      <xdr:col>15</xdr:col>
      <xdr:colOff>287866</xdr:colOff>
      <xdr:row>8</xdr:row>
      <xdr:rowOff>1</xdr:rowOff>
    </xdr:from>
    <xdr:to>
      <xdr:col>31</xdr:col>
      <xdr:colOff>56886</xdr:colOff>
      <xdr:row>8</xdr:row>
      <xdr:rowOff>321733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24D69D7-838F-3F3A-CBCD-0BAFB05C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17133" y="2294468"/>
          <a:ext cx="10293086" cy="321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9</xdr:row>
      <xdr:rowOff>33867</xdr:rowOff>
    </xdr:from>
    <xdr:to>
      <xdr:col>31</xdr:col>
      <xdr:colOff>196601</xdr:colOff>
      <xdr:row>9</xdr:row>
      <xdr:rowOff>389467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3DD3E95-D4E1-38E2-C122-BCADEBC9F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3267" y="2726267"/>
          <a:ext cx="10466667" cy="355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30</xdr:col>
      <xdr:colOff>523629</xdr:colOff>
      <xdr:row>14</xdr:row>
      <xdr:rowOff>300324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0A4ED50-C592-EB9D-DFFE-E3B586F08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9267" y="4724400"/>
          <a:ext cx="10438095" cy="194285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51</xdr:col>
      <xdr:colOff>168665</xdr:colOff>
      <xdr:row>122</xdr:row>
      <xdr:rowOff>150431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4E7FBE9-AA66-7AC7-6F2D-72AE36C0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9450" y="10429875"/>
          <a:ext cx="22276190" cy="15752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556379</xdr:colOff>
      <xdr:row>26</xdr:row>
      <xdr:rowOff>58359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01910F1-26B2-4D33-A2E7-29334B95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6514" y="8066314"/>
          <a:ext cx="1481665" cy="1538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14</xdr:col>
      <xdr:colOff>263495</xdr:colOff>
      <xdr:row>101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762000</xdr:colOff>
      <xdr:row>0</xdr:row>
      <xdr:rowOff>0</xdr:rowOff>
    </xdr:from>
    <xdr:to>
      <xdr:col>29</xdr:col>
      <xdr:colOff>232543</xdr:colOff>
      <xdr:row>30</xdr:row>
      <xdr:rowOff>126866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8B8BF56-1CCE-34AD-B132-7EB75EDB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8343" y="0"/>
          <a:ext cx="12000000" cy="83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1532;&#20108;&#25209;&#26410;&#23450;&#20215;&#20135;&#21697;2021.12.24/&#31532;&#20108;&#25209;&#38050;&#19997;-&#26680;&#31639;-2021.12.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二批"/>
      <sheetName val="Sheet2"/>
      <sheetName val="Sheet3"/>
    </sheetNames>
    <sheetDataSet>
      <sheetData sheetId="0" refreshError="1">
        <row r="4">
          <cell r="A4" t="str">
            <v>02.03.61.057</v>
          </cell>
          <cell r="B4" t="str">
            <v>SHT0013855</v>
          </cell>
          <cell r="C4" t="str">
            <v>拉簧固定钢丝</v>
          </cell>
          <cell r="E4">
            <v>1</v>
          </cell>
          <cell r="F4" t="str">
            <v>Q235/φ6.0</v>
          </cell>
          <cell r="G4">
            <v>6</v>
          </cell>
          <cell r="I4">
            <v>5.5</v>
          </cell>
          <cell r="K4">
            <v>0.14099999999999999</v>
          </cell>
          <cell r="L4">
            <v>0.14099999999999999</v>
          </cell>
          <cell r="M4">
            <v>0</v>
          </cell>
          <cell r="N4">
            <v>0.77549999999999997</v>
          </cell>
          <cell r="O4" t="str">
            <v>截料折弯</v>
          </cell>
          <cell r="Q4">
            <v>6</v>
          </cell>
          <cell r="R4">
            <v>0.04</v>
          </cell>
          <cell r="S4">
            <v>0.24</v>
          </cell>
          <cell r="T4">
            <v>1.2471982905982899</v>
          </cell>
          <cell r="U4">
            <v>1.1037153014144201</v>
          </cell>
          <cell r="V4">
            <v>1.298</v>
          </cell>
        </row>
        <row r="5">
          <cell r="O5" t="str">
            <v>检具检验</v>
          </cell>
          <cell r="Q5">
            <v>1</v>
          </cell>
          <cell r="R5">
            <v>2.3831908831908801E-2</v>
          </cell>
          <cell r="S5">
            <v>2.3831908831908801E-2</v>
          </cell>
        </row>
        <row r="6">
          <cell r="A6" t="str">
            <v>02.03.61.058</v>
          </cell>
          <cell r="B6" t="str">
            <v>SHT0013856</v>
          </cell>
          <cell r="C6" t="str">
            <v>驾驶员中间安全带导向钢丝</v>
          </cell>
          <cell r="E6">
            <v>1</v>
          </cell>
          <cell r="F6" t="str">
            <v>Q235/φ6.0</v>
          </cell>
          <cell r="G6">
            <v>6</v>
          </cell>
          <cell r="I6">
            <v>5.5</v>
          </cell>
          <cell r="K6">
            <v>9.0999999999999998E-2</v>
          </cell>
          <cell r="L6">
            <v>9.0999999999999998E-2</v>
          </cell>
          <cell r="M6">
            <v>0</v>
          </cell>
          <cell r="N6">
            <v>0.50049999999999994</v>
          </cell>
          <cell r="O6" t="str">
            <v>截料折弯</v>
          </cell>
          <cell r="Q6">
            <v>5</v>
          </cell>
          <cell r="R6">
            <v>0.04</v>
          </cell>
          <cell r="S6">
            <v>0.2</v>
          </cell>
          <cell r="T6">
            <v>0.86919829059829001</v>
          </cell>
          <cell r="U6">
            <v>0.76920202707813301</v>
          </cell>
          <cell r="V6">
            <v>0.871</v>
          </cell>
        </row>
        <row r="7">
          <cell r="O7" t="str">
            <v>检具检验</v>
          </cell>
          <cell r="Q7">
            <v>1</v>
          </cell>
          <cell r="R7">
            <v>2.3831908831908801E-2</v>
          </cell>
          <cell r="S7">
            <v>2.3831908831908801E-2</v>
          </cell>
        </row>
        <row r="8">
          <cell r="A8" t="str">
            <v>02.03.61.059</v>
          </cell>
          <cell r="B8" t="str">
            <v>SHT0013857</v>
          </cell>
          <cell r="C8" t="str">
            <v>驾驶员中间安全带导向钢丝</v>
          </cell>
          <cell r="E8">
            <v>1</v>
          </cell>
          <cell r="F8" t="str">
            <v>Q235/φ6.0</v>
          </cell>
          <cell r="G8">
            <v>6</v>
          </cell>
          <cell r="I8">
            <v>5.5</v>
          </cell>
          <cell r="K8">
            <v>0.22800000000000001</v>
          </cell>
          <cell r="L8">
            <v>0.22800000000000001</v>
          </cell>
          <cell r="M8">
            <v>0</v>
          </cell>
          <cell r="N8">
            <v>1.254</v>
          </cell>
          <cell r="O8" t="str">
            <v>截料折弯</v>
          </cell>
          <cell r="Q8">
            <v>6</v>
          </cell>
          <cell r="R8">
            <v>0.04</v>
          </cell>
          <cell r="S8">
            <v>0.24</v>
          </cell>
          <cell r="T8">
            <v>1.8213982905982899</v>
          </cell>
          <cell r="U8">
            <v>1.61185689433477</v>
          </cell>
          <cell r="V8">
            <v>1.9910000000000001</v>
          </cell>
        </row>
        <row r="9">
          <cell r="O9" t="str">
            <v>检具检验</v>
          </cell>
          <cell r="Q9">
            <v>1</v>
          </cell>
          <cell r="R9">
            <v>2.3831908831908801E-2</v>
          </cell>
          <cell r="S9">
            <v>2.3831908831908801E-2</v>
          </cell>
        </row>
        <row r="10">
          <cell r="A10" t="str">
            <v>02.03.61.060</v>
          </cell>
          <cell r="B10" t="str">
            <v>SHT0013858</v>
          </cell>
          <cell r="C10" t="str">
            <v>拉簧固定钢丝</v>
          </cell>
          <cell r="E10">
            <v>1</v>
          </cell>
          <cell r="F10" t="str">
            <v>Q235/φ6.0</v>
          </cell>
          <cell r="G10">
            <v>6</v>
          </cell>
          <cell r="I10">
            <v>5.5</v>
          </cell>
          <cell r="K10">
            <v>0.14099999999999999</v>
          </cell>
          <cell r="L10">
            <v>0.14099999999999999</v>
          </cell>
          <cell r="M10">
            <v>0</v>
          </cell>
          <cell r="N10">
            <v>0.77549999999999997</v>
          </cell>
          <cell r="O10" t="str">
            <v>截料折弯</v>
          </cell>
          <cell r="Q10">
            <v>6</v>
          </cell>
          <cell r="R10">
            <v>0.04</v>
          </cell>
          <cell r="S10">
            <v>0.24</v>
          </cell>
          <cell r="T10">
            <v>1.2471982905982899</v>
          </cell>
          <cell r="U10">
            <v>1.1037153014144201</v>
          </cell>
          <cell r="V10">
            <v>1.298</v>
          </cell>
        </row>
        <row r="11">
          <cell r="O11" t="str">
            <v>检具检验</v>
          </cell>
          <cell r="Q11">
            <v>1</v>
          </cell>
          <cell r="R11">
            <v>2.3831908831908801E-2</v>
          </cell>
          <cell r="S11">
            <v>2.3831908831908801E-2</v>
          </cell>
        </row>
        <row r="12">
          <cell r="A12" t="str">
            <v>02.03.61.061</v>
          </cell>
          <cell r="B12" t="str">
            <v>SHT0013859</v>
          </cell>
          <cell r="C12" t="str">
            <v>驾驶员中间安全带导向钢丝</v>
          </cell>
          <cell r="E12">
            <v>1</v>
          </cell>
          <cell r="F12" t="str">
            <v>Q235/φ6.0</v>
          </cell>
          <cell r="G12">
            <v>6</v>
          </cell>
          <cell r="I12">
            <v>5.5</v>
          </cell>
          <cell r="K12">
            <v>9.0999999999999998E-2</v>
          </cell>
          <cell r="L12">
            <v>9.0999999999999998E-2</v>
          </cell>
          <cell r="M12">
            <v>0</v>
          </cell>
          <cell r="N12">
            <v>0.50049999999999994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0.86919829059829001</v>
          </cell>
          <cell r="U12">
            <v>0.76920202707813301</v>
          </cell>
          <cell r="V12">
            <v>0.871</v>
          </cell>
        </row>
        <row r="13">
          <cell r="O13" t="str">
            <v>检具检验</v>
          </cell>
          <cell r="Q13">
            <v>1</v>
          </cell>
          <cell r="R13">
            <v>2.3831908831908801E-2</v>
          </cell>
          <cell r="S13">
            <v>2.3831908831908801E-2</v>
          </cell>
        </row>
        <row r="14">
          <cell r="A14" t="str">
            <v>02.03.61.062</v>
          </cell>
          <cell r="B14" t="str">
            <v>SHT0013860</v>
          </cell>
          <cell r="C14" t="str">
            <v>驾驶员中间安全带导向钢丝</v>
          </cell>
          <cell r="E14">
            <v>1</v>
          </cell>
          <cell r="F14" t="str">
            <v>Q235/φ6.0</v>
          </cell>
          <cell r="G14">
            <v>6</v>
          </cell>
          <cell r="I14">
            <v>5.5</v>
          </cell>
          <cell r="K14">
            <v>0.22800000000000001</v>
          </cell>
          <cell r="L14">
            <v>0.22800000000000001</v>
          </cell>
          <cell r="M14">
            <v>0</v>
          </cell>
          <cell r="N14">
            <v>1.254</v>
          </cell>
          <cell r="O14" t="str">
            <v>截料折弯</v>
          </cell>
          <cell r="Q14">
            <v>6</v>
          </cell>
          <cell r="R14">
            <v>0.04</v>
          </cell>
          <cell r="S14">
            <v>0.24</v>
          </cell>
          <cell r="T14">
            <v>1.8213982905982899</v>
          </cell>
          <cell r="U14">
            <v>1.61185689433477</v>
          </cell>
          <cell r="V14">
            <v>1.9910000000000001</v>
          </cell>
        </row>
        <row r="15">
          <cell r="O15" t="str">
            <v>检具检验</v>
          </cell>
          <cell r="Q15">
            <v>1</v>
          </cell>
          <cell r="R15">
            <v>2.3831908831908801E-2</v>
          </cell>
          <cell r="S15">
            <v>2.3831908831908801E-2</v>
          </cell>
        </row>
        <row r="16">
          <cell r="A16" t="str">
            <v>02.03.34.008</v>
          </cell>
          <cell r="B16" t="str">
            <v>SHT0000990</v>
          </cell>
          <cell r="C16" t="str">
            <v>M4罩壳固定框线</v>
          </cell>
          <cell r="E16">
            <v>1</v>
          </cell>
          <cell r="F16" t="str">
            <v>Q235/φ5.0</v>
          </cell>
          <cell r="G16">
            <v>5</v>
          </cell>
          <cell r="I16">
            <v>5.5</v>
          </cell>
          <cell r="K16">
            <v>7.8600000000000003E-2</v>
          </cell>
          <cell r="L16">
            <v>7.8600000000000003E-2</v>
          </cell>
          <cell r="M16">
            <v>0</v>
          </cell>
          <cell r="N16">
            <v>0.43230000000000002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0.78735829059829099</v>
          </cell>
          <cell r="U16">
            <v>0.696777248317071</v>
          </cell>
          <cell r="V16">
            <v>0.74299999999999999</v>
          </cell>
        </row>
        <row r="17">
          <cell r="O17" t="str">
            <v>检具检验</v>
          </cell>
          <cell r="Q17">
            <v>1</v>
          </cell>
          <cell r="R17">
            <v>2.3831908831908801E-2</v>
          </cell>
          <cell r="S17">
            <v>2.3831908831908801E-2</v>
          </cell>
        </row>
        <row r="18">
          <cell r="A18" t="str">
            <v>02.03.60.062</v>
          </cell>
          <cell r="B18" t="str">
            <v>SHT0013145</v>
          </cell>
          <cell r="C18" t="str">
            <v>拉簧</v>
          </cell>
          <cell r="E18">
            <v>1</v>
          </cell>
          <cell r="F18" t="str">
            <v>65Mn/φ3.0</v>
          </cell>
          <cell r="G18">
            <v>1</v>
          </cell>
          <cell r="I18">
            <v>7.1</v>
          </cell>
          <cell r="K18">
            <v>6.8000000000000005E-2</v>
          </cell>
          <cell r="L18">
            <v>6.8000000000000005E-2</v>
          </cell>
          <cell r="M18">
            <v>0</v>
          </cell>
          <cell r="N18">
            <v>0.48280000000000001</v>
          </cell>
          <cell r="O18" t="str">
            <v>卷制成型</v>
          </cell>
          <cell r="Q18">
            <v>1</v>
          </cell>
          <cell r="R18">
            <v>0.43269230769230799</v>
          </cell>
          <cell r="S18">
            <v>0.43269230769230799</v>
          </cell>
          <cell r="T18">
            <v>1.45859076923077</v>
          </cell>
          <cell r="U18">
            <v>1.29078829135466</v>
          </cell>
          <cell r="V18">
            <v>1.6040000000000001</v>
          </cell>
        </row>
        <row r="19">
          <cell r="O19" t="str">
            <v>回火</v>
          </cell>
          <cell r="Q19">
            <v>1</v>
          </cell>
          <cell r="R19">
            <v>0.03</v>
          </cell>
          <cell r="S19">
            <v>0.03</v>
          </cell>
        </row>
        <row r="20">
          <cell r="O20" t="str">
            <v>检验</v>
          </cell>
          <cell r="Q20">
            <v>1</v>
          </cell>
          <cell r="R20">
            <v>0.02</v>
          </cell>
          <cell r="S20">
            <v>0.02</v>
          </cell>
        </row>
        <row r="21">
          <cell r="O21" t="str">
            <v>电泳</v>
          </cell>
          <cell r="S21">
            <v>0.25</v>
          </cell>
        </row>
        <row r="22">
          <cell r="A22" t="str">
            <v>02.03.60.063</v>
          </cell>
          <cell r="B22" t="str">
            <v>SHT0013146</v>
          </cell>
          <cell r="C22" t="str">
            <v>拉簧</v>
          </cell>
          <cell r="E22">
            <v>1</v>
          </cell>
          <cell r="F22" t="str">
            <v>65Mn/φ3.0</v>
          </cell>
          <cell r="G22">
            <v>1</v>
          </cell>
          <cell r="I22">
            <v>7.1</v>
          </cell>
          <cell r="K22">
            <v>9.4E-2</v>
          </cell>
          <cell r="L22">
            <v>9.4E-2</v>
          </cell>
          <cell r="M22">
            <v>0</v>
          </cell>
          <cell r="N22">
            <v>0.66739999999999999</v>
          </cell>
          <cell r="O22" t="str">
            <v>卷制成型</v>
          </cell>
          <cell r="Q22">
            <v>1</v>
          </cell>
          <cell r="R22">
            <v>0.60096153846153899</v>
          </cell>
          <cell r="S22">
            <v>0.60096153846153899</v>
          </cell>
          <cell r="T22">
            <v>1.97803384615385</v>
          </cell>
          <cell r="U22">
            <v>1.7504724302246399</v>
          </cell>
          <cell r="V22">
            <v>2.1800000000000002</v>
          </cell>
        </row>
        <row r="23">
          <cell r="O23" t="str">
            <v>回火</v>
          </cell>
          <cell r="Q23">
            <v>1</v>
          </cell>
          <cell r="R23">
            <v>0.03</v>
          </cell>
          <cell r="S23">
            <v>0.03</v>
          </cell>
        </row>
        <row r="24">
          <cell r="O24" t="str">
            <v>检验</v>
          </cell>
          <cell r="Q24">
            <v>1</v>
          </cell>
          <cell r="R24">
            <v>0.02</v>
          </cell>
          <cell r="S24">
            <v>0.02</v>
          </cell>
        </row>
        <row r="25">
          <cell r="O25" t="str">
            <v>电泳</v>
          </cell>
          <cell r="S25">
            <v>0.33</v>
          </cell>
        </row>
        <row r="26">
          <cell r="A26" t="str">
            <v>02.03.13.002</v>
          </cell>
          <cell r="B26" t="str">
            <v>SHT0002074</v>
          </cell>
          <cell r="C26" t="str">
            <v>φ7钢丝</v>
          </cell>
          <cell r="E26">
            <v>1</v>
          </cell>
          <cell r="F26" t="str">
            <v>Q235/φ7.0</v>
          </cell>
          <cell r="G26">
            <v>7</v>
          </cell>
          <cell r="I26">
            <v>5.5</v>
          </cell>
          <cell r="K26">
            <v>0.13500000000000001</v>
          </cell>
          <cell r="L26">
            <v>0.13500000000000001</v>
          </cell>
          <cell r="M26">
            <v>0</v>
          </cell>
          <cell r="N26">
            <v>0.74250000000000005</v>
          </cell>
          <cell r="O26" t="str">
            <v>截料折弯</v>
          </cell>
          <cell r="Q26">
            <v>4</v>
          </cell>
          <cell r="R26">
            <v>0.04</v>
          </cell>
          <cell r="S26">
            <v>0.16</v>
          </cell>
          <cell r="T26">
            <v>1.11159829059829</v>
          </cell>
          <cell r="U26">
            <v>0.98371530141441699</v>
          </cell>
          <cell r="V26">
            <v>1.2609999999999999</v>
          </cell>
        </row>
        <row r="27">
          <cell r="O27" t="str">
            <v>检具检验</v>
          </cell>
          <cell r="Q27">
            <v>1</v>
          </cell>
          <cell r="R27">
            <v>2.3831908831908801E-2</v>
          </cell>
          <cell r="S27">
            <v>2.3831908831908801E-2</v>
          </cell>
        </row>
        <row r="28">
          <cell r="A28" t="str">
            <v>02.03.61.046</v>
          </cell>
          <cell r="B28" t="str">
            <v>SHT0013320</v>
          </cell>
          <cell r="C28" t="str">
            <v>钢丝焊接总成（汕德卡）</v>
          </cell>
          <cell r="E28">
            <v>1</v>
          </cell>
          <cell r="F28" t="str">
            <v>Q235/φ6.0</v>
          </cell>
          <cell r="G28">
            <v>6</v>
          </cell>
          <cell r="I28">
            <v>5.5</v>
          </cell>
          <cell r="K28">
            <v>0.4022</v>
          </cell>
          <cell r="L28">
            <v>0.4022</v>
          </cell>
          <cell r="M28">
            <v>0</v>
          </cell>
          <cell r="N28">
            <v>2.2121</v>
          </cell>
          <cell r="O28" t="str">
            <v>截料折弯</v>
          </cell>
          <cell r="Q28">
            <v>20</v>
          </cell>
          <cell r="R28">
            <v>0.04</v>
          </cell>
          <cell r="S28">
            <v>0.8</v>
          </cell>
          <cell r="T28">
            <v>4.5551182905982897</v>
          </cell>
          <cell r="U28">
            <v>4.0310781332728203</v>
          </cell>
          <cell r="V28">
            <v>4.6959999999999997</v>
          </cell>
        </row>
        <row r="29">
          <cell r="O29" t="str">
            <v>焊接</v>
          </cell>
          <cell r="Q29">
            <v>8</v>
          </cell>
          <cell r="R29">
            <v>0.05</v>
          </cell>
          <cell r="S29">
            <v>0.4</v>
          </cell>
        </row>
        <row r="30">
          <cell r="O30" t="str">
            <v>整形</v>
          </cell>
          <cell r="Q30">
            <v>1</v>
          </cell>
          <cell r="R30">
            <v>0.2</v>
          </cell>
          <cell r="S30">
            <v>0.2</v>
          </cell>
        </row>
        <row r="31">
          <cell r="O31" t="str">
            <v>摆件</v>
          </cell>
          <cell r="Q31">
            <v>4</v>
          </cell>
          <cell r="R31">
            <v>0.04</v>
          </cell>
          <cell r="S31">
            <v>0.16</v>
          </cell>
        </row>
        <row r="32">
          <cell r="O32" t="str">
            <v>检具检验</v>
          </cell>
          <cell r="Q32">
            <v>1</v>
          </cell>
          <cell r="R32">
            <v>2.3831908831908801E-2</v>
          </cell>
          <cell r="S32">
            <v>2.3831908831908801E-2</v>
          </cell>
        </row>
        <row r="33">
          <cell r="A33" t="str">
            <v>02.12.06.080</v>
          </cell>
          <cell r="B33" t="str">
            <v>SLT0001696</v>
          </cell>
          <cell r="C33" t="str">
            <v>副驾靠背钢丝</v>
          </cell>
          <cell r="E33">
            <v>1</v>
          </cell>
          <cell r="F33" t="str">
            <v>60＃/φ2.0</v>
          </cell>
          <cell r="G33">
            <v>2</v>
          </cell>
          <cell r="I33">
            <v>5.5</v>
          </cell>
          <cell r="K33">
            <v>7.0000000000000001E-3</v>
          </cell>
          <cell r="L33">
            <v>7.0000000000000001E-3</v>
          </cell>
          <cell r="M33">
            <v>0</v>
          </cell>
          <cell r="N33">
            <v>3.85E-2</v>
          </cell>
          <cell r="O33" t="str">
            <v>截料折弯</v>
          </cell>
          <cell r="Q33">
            <v>3</v>
          </cell>
          <cell r="R33">
            <v>0.04</v>
          </cell>
          <cell r="S33">
            <v>0.12</v>
          </cell>
          <cell r="T33">
            <v>0.21879829059829101</v>
          </cell>
          <cell r="U33">
            <v>0.193626805839195</v>
          </cell>
          <cell r="V33">
            <v>0.1</v>
          </cell>
        </row>
        <row r="34">
          <cell r="O34" t="str">
            <v>检具检验</v>
          </cell>
          <cell r="Q34">
            <v>1</v>
          </cell>
          <cell r="R34">
            <v>2.3831908831908801E-2</v>
          </cell>
          <cell r="S34">
            <v>2.3831908831908801E-2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4.1858407079645996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4.1858407079645996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8.5840707964601801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9.9380530973451293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5.7151208812392396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10.221782728205101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11.9379129424658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5.7151208812392396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17.6481113773823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3.38053097345133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3.38053097345133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16.061946902654899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3.9944027372392399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3.9944027372392399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22.729820053333299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18.543737785373501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>20# ⌀2.0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>20# ⌀2.0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>20# ⌀2.0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>20# ⌀2.0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1.15044247787611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1.15044247787611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0.48672566371681403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5.1327433628318602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0.20353982300885001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0.20353982300885001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B6F-3CFB-4594-BBA9-88DCFAF2FE0A}">
  <sheetPr>
    <tabColor rgb="FFFF0000"/>
  </sheetPr>
  <dimension ref="A1:J37"/>
  <sheetViews>
    <sheetView view="pageBreakPreview" topLeftCell="A4" zoomScale="60" zoomScaleNormal="90" workbookViewId="0">
      <selection activeCell="G9" sqref="G9:G2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230" t="s">
        <v>0</v>
      </c>
      <c r="B1" s="230"/>
      <c r="C1" s="230"/>
      <c r="D1" s="230"/>
      <c r="E1" s="230"/>
      <c r="F1" s="230"/>
      <c r="G1" s="230"/>
      <c r="H1" s="230"/>
      <c r="I1" s="1"/>
    </row>
    <row r="2" spans="1:10" ht="15.6">
      <c r="A2" s="231" t="s">
        <v>32</v>
      </c>
      <c r="B2" s="231"/>
      <c r="C2" s="231"/>
      <c r="D2" s="231"/>
      <c r="E2" s="231"/>
      <c r="F2" s="231"/>
      <c r="G2" s="231"/>
      <c r="H2" s="231"/>
      <c r="I2" s="3"/>
    </row>
    <row r="3" spans="1:10" ht="15.6">
      <c r="A3" s="232" t="s">
        <v>1</v>
      </c>
      <c r="B3" s="232"/>
      <c r="C3" s="232"/>
      <c r="D3" s="232"/>
      <c r="E3" s="232"/>
      <c r="F3" s="232"/>
      <c r="G3" s="232"/>
      <c r="H3" s="232"/>
      <c r="I3" s="4"/>
    </row>
    <row r="4" spans="1:10" ht="15.6">
      <c r="A4" s="232" t="s">
        <v>2</v>
      </c>
      <c r="B4" s="232"/>
      <c r="C4" s="232"/>
      <c r="D4" s="232"/>
      <c r="E4" s="232"/>
      <c r="F4" s="232"/>
      <c r="G4" s="232"/>
      <c r="H4" s="232"/>
      <c r="I4" s="4"/>
    </row>
    <row r="5" spans="1:10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5"/>
    </row>
    <row r="6" spans="1:10" ht="15.6">
      <c r="A6" s="229" t="s">
        <v>4</v>
      </c>
      <c r="B6" s="229"/>
      <c r="C6" s="229"/>
      <c r="D6" s="229"/>
      <c r="E6" s="229"/>
      <c r="F6" s="229"/>
      <c r="G6" s="229"/>
      <c r="H6" s="229"/>
      <c r="I6" s="6"/>
    </row>
    <row r="7" spans="1:10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</row>
    <row r="8" spans="1:10" ht="33.6" customHeight="1">
      <c r="A8" s="238"/>
      <c r="B8" s="239"/>
      <c r="C8" s="240"/>
      <c r="D8" s="240"/>
      <c r="E8" s="241"/>
      <c r="F8" s="8" t="s">
        <v>74</v>
      </c>
      <c r="G8" s="8" t="s">
        <v>75</v>
      </c>
      <c r="H8" s="234"/>
      <c r="I8" s="7"/>
    </row>
    <row r="9" spans="1:10" s="50" customFormat="1" ht="31.2" customHeight="1">
      <c r="A9" s="44">
        <v>1</v>
      </c>
      <c r="B9" s="39" t="s">
        <v>81</v>
      </c>
      <c r="C9" s="39" t="s">
        <v>80</v>
      </c>
      <c r="D9" s="45"/>
      <c r="E9" s="46" t="s">
        <v>79</v>
      </c>
      <c r="F9" s="47"/>
      <c r="G9" s="43">
        <v>0.378</v>
      </c>
      <c r="H9" s="39" t="s">
        <v>76</v>
      </c>
      <c r="I9" s="48"/>
      <c r="J9" s="49"/>
    </row>
    <row r="10" spans="1:10" s="50" customFormat="1" ht="31.2" customHeight="1">
      <c r="A10" s="44">
        <v>2</v>
      </c>
      <c r="B10" s="39" t="s">
        <v>34</v>
      </c>
      <c r="C10" s="39" t="s">
        <v>35</v>
      </c>
      <c r="D10" s="45"/>
      <c r="E10" s="46" t="s">
        <v>79</v>
      </c>
      <c r="F10" s="47"/>
      <c r="G10" s="43">
        <v>0.22500000000000001</v>
      </c>
      <c r="H10" s="39" t="s">
        <v>76</v>
      </c>
      <c r="I10" s="48"/>
      <c r="J10" s="49"/>
    </row>
    <row r="11" spans="1:10" s="50" customFormat="1" ht="31.2" customHeight="1">
      <c r="A11" s="44">
        <v>3</v>
      </c>
      <c r="B11" s="39" t="s">
        <v>36</v>
      </c>
      <c r="C11" s="39" t="s">
        <v>37</v>
      </c>
      <c r="D11" s="45"/>
      <c r="E11" s="46" t="s">
        <v>79</v>
      </c>
      <c r="F11" s="47"/>
      <c r="G11" s="43">
        <v>0.20799999999999999</v>
      </c>
      <c r="H11" s="39" t="s">
        <v>76</v>
      </c>
      <c r="I11" s="48"/>
      <c r="J11" s="49"/>
    </row>
    <row r="12" spans="1:10" s="50" customFormat="1" ht="31.2" customHeight="1">
      <c r="A12" s="44">
        <v>4</v>
      </c>
      <c r="B12" s="39" t="s">
        <v>38</v>
      </c>
      <c r="C12" s="39" t="s">
        <v>39</v>
      </c>
      <c r="D12" s="45"/>
      <c r="E12" s="46" t="s">
        <v>79</v>
      </c>
      <c r="F12" s="47"/>
      <c r="G12" s="43">
        <v>0.14000000000000001</v>
      </c>
      <c r="H12" s="39" t="s">
        <v>77</v>
      </c>
      <c r="I12" s="48"/>
      <c r="J12" s="49"/>
    </row>
    <row r="13" spans="1:10" s="50" customFormat="1" ht="31.2" customHeight="1">
      <c r="A13" s="44">
        <v>5</v>
      </c>
      <c r="B13" s="39" t="s">
        <v>40</v>
      </c>
      <c r="C13" s="39" t="s">
        <v>41</v>
      </c>
      <c r="D13" s="45"/>
      <c r="E13" s="46" t="s">
        <v>79</v>
      </c>
      <c r="F13" s="47"/>
      <c r="G13" s="43">
        <v>0.14000000000000001</v>
      </c>
      <c r="H13" s="39" t="s">
        <v>77</v>
      </c>
      <c r="I13" s="48"/>
      <c r="J13" s="49"/>
    </row>
    <row r="14" spans="1:10" s="50" customFormat="1" ht="31.2" customHeight="1">
      <c r="A14" s="44">
        <v>6</v>
      </c>
      <c r="B14" s="39" t="s">
        <v>42</v>
      </c>
      <c r="C14" s="39" t="s">
        <v>43</v>
      </c>
      <c r="D14" s="45"/>
      <c r="E14" s="46" t="s">
        <v>79</v>
      </c>
      <c r="F14" s="47"/>
      <c r="G14" s="43">
        <v>0.104</v>
      </c>
      <c r="H14" s="39" t="s">
        <v>77</v>
      </c>
      <c r="I14" s="48"/>
      <c r="J14" s="49"/>
    </row>
    <row r="15" spans="1:10" s="50" customFormat="1" ht="31.2" customHeight="1">
      <c r="A15" s="44">
        <v>7</v>
      </c>
      <c r="B15" s="39" t="s">
        <v>44</v>
      </c>
      <c r="C15" s="39" t="s">
        <v>45</v>
      </c>
      <c r="D15" s="45"/>
      <c r="E15" s="46" t="s">
        <v>79</v>
      </c>
      <c r="F15" s="47"/>
      <c r="G15" s="43">
        <v>7.0000000000000007E-2</v>
      </c>
      <c r="H15" s="39" t="s">
        <v>77</v>
      </c>
      <c r="I15" s="48"/>
      <c r="J15" s="49"/>
    </row>
    <row r="16" spans="1:10" s="50" customFormat="1" ht="31.2" customHeight="1">
      <c r="A16" s="44">
        <v>8</v>
      </c>
      <c r="B16" s="39" t="s">
        <v>46</v>
      </c>
      <c r="C16" s="39" t="s">
        <v>47</v>
      </c>
      <c r="D16" s="45"/>
      <c r="E16" s="46" t="s">
        <v>79</v>
      </c>
      <c r="F16" s="47"/>
      <c r="G16" s="51">
        <v>3.15</v>
      </c>
      <c r="H16" s="39" t="s">
        <v>77</v>
      </c>
      <c r="I16" s="48"/>
      <c r="J16" s="49"/>
    </row>
    <row r="17" spans="1:10" s="50" customFormat="1" ht="31.2" customHeight="1">
      <c r="A17" s="44">
        <v>9</v>
      </c>
      <c r="B17" s="39" t="s">
        <v>48</v>
      </c>
      <c r="C17" s="39" t="s">
        <v>49</v>
      </c>
      <c r="D17" s="45"/>
      <c r="E17" s="46" t="s">
        <v>79</v>
      </c>
      <c r="F17" s="47"/>
      <c r="G17" s="43">
        <v>0.13</v>
      </c>
      <c r="H17" s="39" t="s">
        <v>77</v>
      </c>
      <c r="I17" s="48"/>
      <c r="J17" s="49"/>
    </row>
    <row r="18" spans="1:10" s="50" customFormat="1" ht="31.2" customHeight="1">
      <c r="A18" s="44">
        <v>10</v>
      </c>
      <c r="B18" s="39" t="s">
        <v>50</v>
      </c>
      <c r="C18" s="39" t="s">
        <v>51</v>
      </c>
      <c r="D18" s="45"/>
      <c r="E18" s="46" t="s">
        <v>79</v>
      </c>
      <c r="F18" s="47"/>
      <c r="G18" s="43">
        <v>0.13</v>
      </c>
      <c r="H18" s="39" t="s">
        <v>77</v>
      </c>
      <c r="I18" s="48"/>
      <c r="J18" s="49"/>
    </row>
    <row r="19" spans="1:10" s="50" customFormat="1" ht="31.2" customHeight="1">
      <c r="A19" s="44">
        <v>11</v>
      </c>
      <c r="B19" s="39" t="s">
        <v>52</v>
      </c>
      <c r="C19" s="39" t="s">
        <v>53</v>
      </c>
      <c r="D19" s="45"/>
      <c r="E19" s="46" t="s">
        <v>79</v>
      </c>
      <c r="F19" s="47"/>
      <c r="G19" s="43">
        <v>7.0000000000000007E-2</v>
      </c>
      <c r="H19" s="39" t="s">
        <v>77</v>
      </c>
      <c r="I19" s="48"/>
      <c r="J19" s="49"/>
    </row>
    <row r="20" spans="1:10" s="50" customFormat="1" ht="31.2" customHeight="1">
      <c r="A20" s="44">
        <v>12</v>
      </c>
      <c r="B20" s="39" t="s">
        <v>54</v>
      </c>
      <c r="C20" s="39" t="s">
        <v>55</v>
      </c>
      <c r="D20" s="45"/>
      <c r="E20" s="46" t="s">
        <v>79</v>
      </c>
      <c r="F20" s="47"/>
      <c r="G20" s="43">
        <v>0.12</v>
      </c>
      <c r="H20" s="39" t="s">
        <v>77</v>
      </c>
      <c r="I20" s="48"/>
      <c r="J20" s="49"/>
    </row>
    <row r="21" spans="1:10" s="50" customFormat="1" ht="31.2" customHeight="1">
      <c r="A21" s="44">
        <v>13</v>
      </c>
      <c r="B21" s="40" t="s">
        <v>56</v>
      </c>
      <c r="C21" s="41" t="s">
        <v>57</v>
      </c>
      <c r="D21" s="45"/>
      <c r="E21" s="46" t="s">
        <v>79</v>
      </c>
      <c r="F21" s="47"/>
      <c r="G21" s="43">
        <v>0.14000000000000001</v>
      </c>
      <c r="H21" s="42" t="s">
        <v>78</v>
      </c>
      <c r="I21" s="48"/>
      <c r="J21" s="49"/>
    </row>
    <row r="22" spans="1:10" s="50" customFormat="1" ht="31.2" customHeight="1">
      <c r="A22" s="44">
        <v>14</v>
      </c>
      <c r="B22" s="40" t="s">
        <v>58</v>
      </c>
      <c r="C22" s="41" t="s">
        <v>59</v>
      </c>
      <c r="D22" s="45"/>
      <c r="E22" s="46" t="s">
        <v>79</v>
      </c>
      <c r="F22" s="47"/>
      <c r="G22" s="43">
        <v>0.14000000000000001</v>
      </c>
      <c r="H22" s="42" t="s">
        <v>78</v>
      </c>
      <c r="I22" s="48"/>
      <c r="J22" s="49"/>
    </row>
    <row r="23" spans="1:10" s="50" customFormat="1" ht="31.2" customHeight="1">
      <c r="A23" s="44">
        <v>15</v>
      </c>
      <c r="B23" s="40" t="s">
        <v>60</v>
      </c>
      <c r="C23" s="41" t="s">
        <v>61</v>
      </c>
      <c r="D23" s="45"/>
      <c r="E23" s="46" t="s">
        <v>79</v>
      </c>
      <c r="F23" s="47"/>
      <c r="G23" s="43">
        <v>7.0000000000000007E-2</v>
      </c>
      <c r="H23" s="42" t="s">
        <v>78</v>
      </c>
      <c r="I23" s="48"/>
      <c r="J23" s="49"/>
    </row>
    <row r="24" spans="1:10" s="50" customFormat="1" ht="31.2" customHeight="1">
      <c r="A24" s="44">
        <v>16</v>
      </c>
      <c r="B24" s="40" t="s">
        <v>62</v>
      </c>
      <c r="C24" s="41" t="s">
        <v>63</v>
      </c>
      <c r="D24" s="45"/>
      <c r="E24" s="46" t="s">
        <v>79</v>
      </c>
      <c r="F24" s="47"/>
      <c r="G24" s="43">
        <v>0.14000000000000001</v>
      </c>
      <c r="H24" s="42" t="s">
        <v>78</v>
      </c>
      <c r="I24" s="48"/>
      <c r="J24" s="49"/>
    </row>
    <row r="25" spans="1:10" s="50" customFormat="1" ht="31.2" customHeight="1">
      <c r="A25" s="44">
        <v>17</v>
      </c>
      <c r="B25" s="40" t="s">
        <v>64</v>
      </c>
      <c r="C25" s="41" t="s">
        <v>65</v>
      </c>
      <c r="D25" s="45"/>
      <c r="E25" s="46" t="s">
        <v>79</v>
      </c>
      <c r="F25" s="47"/>
      <c r="G25" s="43">
        <v>0.14000000000000001</v>
      </c>
      <c r="H25" s="42" t="s">
        <v>78</v>
      </c>
      <c r="I25" s="48"/>
      <c r="J25" s="49"/>
    </row>
    <row r="26" spans="1:10" s="50" customFormat="1" ht="31.2" customHeight="1">
      <c r="A26" s="44">
        <v>18</v>
      </c>
      <c r="B26" s="42" t="s">
        <v>66</v>
      </c>
      <c r="C26" s="42" t="s">
        <v>67</v>
      </c>
      <c r="D26" s="45"/>
      <c r="E26" s="46" t="s">
        <v>79</v>
      </c>
      <c r="F26" s="47"/>
      <c r="G26" s="43">
        <v>7.0000000000000007E-2</v>
      </c>
      <c r="H26" s="42" t="s">
        <v>78</v>
      </c>
      <c r="I26" s="48"/>
      <c r="J26" s="49"/>
    </row>
    <row r="27" spans="1:10" s="50" customFormat="1" ht="31.2" customHeight="1">
      <c r="A27" s="44">
        <v>19</v>
      </c>
      <c r="B27" s="42" t="s">
        <v>68</v>
      </c>
      <c r="C27" s="42" t="s">
        <v>69</v>
      </c>
      <c r="D27" s="45"/>
      <c r="E27" s="46" t="s">
        <v>79</v>
      </c>
      <c r="F27" s="47"/>
      <c r="G27" s="43">
        <v>0.13</v>
      </c>
      <c r="H27" s="42" t="s">
        <v>78</v>
      </c>
      <c r="I27" s="48"/>
      <c r="J27" s="49"/>
    </row>
    <row r="28" spans="1:10" s="50" customFormat="1" ht="31.2" customHeight="1">
      <c r="A28" s="44">
        <v>20</v>
      </c>
      <c r="B28" s="42" t="s">
        <v>70</v>
      </c>
      <c r="C28" s="42" t="s">
        <v>71</v>
      </c>
      <c r="D28" s="45"/>
      <c r="E28" s="46" t="s">
        <v>79</v>
      </c>
      <c r="F28" s="47"/>
      <c r="G28" s="43">
        <v>0.2</v>
      </c>
      <c r="H28" s="42" t="s">
        <v>78</v>
      </c>
      <c r="I28" s="48"/>
      <c r="J28" s="49"/>
    </row>
    <row r="29" spans="1:10" s="50" customFormat="1" ht="31.2" customHeight="1">
      <c r="A29" s="44">
        <v>21</v>
      </c>
      <c r="B29" s="42" t="s">
        <v>72</v>
      </c>
      <c r="C29" s="42" t="s">
        <v>73</v>
      </c>
      <c r="D29" s="45"/>
      <c r="E29" s="46" t="s">
        <v>79</v>
      </c>
      <c r="F29" s="47"/>
      <c r="G29" s="43">
        <v>0.2</v>
      </c>
      <c r="H29" s="42" t="s">
        <v>78</v>
      </c>
      <c r="I29" s="48"/>
      <c r="J29" s="49"/>
    </row>
    <row r="30" spans="1:10" ht="36.6" customHeight="1">
      <c r="A30" s="235" t="s">
        <v>25</v>
      </c>
      <c r="B30" s="235"/>
      <c r="C30" s="235"/>
      <c r="D30" s="235"/>
      <c r="E30" s="235"/>
      <c r="F30" s="235"/>
      <c r="G30" s="235"/>
      <c r="H30" s="235"/>
      <c r="I30" s="18"/>
    </row>
    <row r="31" spans="1:10" ht="35.4" customHeight="1">
      <c r="A31" s="236" t="s">
        <v>26</v>
      </c>
      <c r="B31" s="236"/>
      <c r="C31" s="236"/>
      <c r="D31" s="236"/>
      <c r="E31" s="236"/>
      <c r="F31" s="236"/>
      <c r="G31" s="236"/>
      <c r="H31" s="236"/>
      <c r="I31" s="19"/>
    </row>
    <row r="32" spans="1:10" ht="40.799999999999997" customHeight="1">
      <c r="A32" s="236" t="s">
        <v>27</v>
      </c>
      <c r="B32" s="236"/>
      <c r="C32" s="236"/>
      <c r="D32" s="236"/>
      <c r="E32" s="236"/>
      <c r="F32" s="236"/>
      <c r="G32" s="236"/>
      <c r="H32" s="236"/>
      <c r="I32" s="19"/>
    </row>
    <row r="33" spans="1:9" ht="21" customHeight="1">
      <c r="A33" s="237" t="s">
        <v>28</v>
      </c>
      <c r="B33" s="237"/>
      <c r="C33" s="237"/>
      <c r="D33" s="237"/>
      <c r="E33" s="237"/>
      <c r="F33" s="237"/>
      <c r="G33" s="237"/>
      <c r="H33" s="237"/>
      <c r="I33" s="20"/>
    </row>
    <row r="34" spans="1:9" ht="15.6">
      <c r="A34" s="20"/>
      <c r="B34" s="21"/>
      <c r="C34" s="20"/>
      <c r="D34" s="20"/>
      <c r="E34" s="20"/>
      <c r="F34" s="22"/>
      <c r="G34" s="22"/>
      <c r="H34" s="23"/>
      <c r="I34" s="23"/>
    </row>
    <row r="35" spans="1:9" ht="15.6">
      <c r="A35" s="24" t="s">
        <v>29</v>
      </c>
      <c r="B35" s="25"/>
      <c r="C35" s="26"/>
      <c r="D35" s="27" t="s">
        <v>30</v>
      </c>
      <c r="E35" s="26"/>
      <c r="F35" s="28"/>
      <c r="G35" s="28"/>
      <c r="H35" s="29"/>
      <c r="I35" s="29"/>
    </row>
    <row r="36" spans="1:9" ht="15.6">
      <c r="A36" s="24"/>
      <c r="B36" s="25"/>
      <c r="C36" s="26"/>
      <c r="D36" s="27"/>
      <c r="E36" s="26"/>
      <c r="F36" s="28"/>
      <c r="G36" s="28"/>
      <c r="H36" s="29"/>
      <c r="I36" s="29"/>
    </row>
    <row r="37" spans="1:9" ht="15.6">
      <c r="A37" s="24" t="s">
        <v>31</v>
      </c>
      <c r="B37" s="24"/>
      <c r="C37" s="20"/>
      <c r="D37" s="24" t="s">
        <v>31</v>
      </c>
      <c r="E37" s="20"/>
      <c r="F37" s="28"/>
      <c r="G37" s="28"/>
      <c r="H37" s="29"/>
      <c r="I37" s="29"/>
    </row>
  </sheetData>
  <mergeCells count="17">
    <mergeCell ref="H7:H8"/>
    <mergeCell ref="A30:H30"/>
    <mergeCell ref="A31:H31"/>
    <mergeCell ref="A32:H32"/>
    <mergeCell ref="A33:H3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0.21875" style="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196"/>
    </row>
    <row r="2" spans="1:14" ht="15.6">
      <c r="A2" s="231" t="s">
        <v>234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197"/>
    </row>
    <row r="3" spans="1:14" ht="15.6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98"/>
    </row>
    <row r="4" spans="1:14" ht="15.6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198"/>
    </row>
    <row r="5" spans="1:14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199"/>
    </row>
    <row r="6" spans="1:14" ht="15.6">
      <c r="A6" s="229" t="s">
        <v>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195"/>
    </row>
    <row r="7" spans="1:14" ht="39" customHeight="1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243</v>
      </c>
      <c r="G7" s="242"/>
      <c r="H7" s="245" t="s">
        <v>244</v>
      </c>
      <c r="I7" s="245"/>
      <c r="J7" s="245"/>
      <c r="K7" s="182" t="s">
        <v>245</v>
      </c>
      <c r="L7" s="234" t="s">
        <v>11</v>
      </c>
      <c r="M7" s="7"/>
    </row>
    <row r="8" spans="1:14" ht="30" customHeight="1">
      <c r="A8" s="238"/>
      <c r="B8" s="239"/>
      <c r="C8" s="240"/>
      <c r="D8" s="240"/>
      <c r="E8" s="241"/>
      <c r="F8" s="203" t="s">
        <v>74</v>
      </c>
      <c r="G8" s="203" t="s">
        <v>122</v>
      </c>
      <c r="H8" s="183" t="s">
        <v>246</v>
      </c>
      <c r="I8" s="183" t="s">
        <v>247</v>
      </c>
      <c r="J8" s="183" t="s">
        <v>248</v>
      </c>
      <c r="K8" s="182" t="s">
        <v>122</v>
      </c>
      <c r="L8" s="234"/>
      <c r="M8" s="7"/>
    </row>
    <row r="9" spans="1:14" s="50" customFormat="1" ht="78.599999999999994" customHeight="1">
      <c r="A9" s="184">
        <v>1</v>
      </c>
      <c r="B9" s="191" t="s">
        <v>254</v>
      </c>
      <c r="C9" s="192" t="s">
        <v>255</v>
      </c>
      <c r="D9" s="186"/>
      <c r="E9" s="187" t="s">
        <v>79</v>
      </c>
      <c r="F9" s="188">
        <v>0</v>
      </c>
      <c r="G9" s="189">
        <v>1.3130999999999999</v>
      </c>
      <c r="H9" s="190">
        <v>1500</v>
      </c>
      <c r="I9" s="189">
        <f>H9/100000</f>
        <v>1.4999999999999999E-2</v>
      </c>
      <c r="J9" s="193" t="s">
        <v>258</v>
      </c>
      <c r="K9" s="189">
        <f>G9+I9</f>
        <v>1.3280999999999998</v>
      </c>
      <c r="L9" s="185" t="s">
        <v>249</v>
      </c>
      <c r="M9" s="48"/>
      <c r="N9" s="194"/>
    </row>
    <row r="10" spans="1:14" ht="36.6" customHeight="1">
      <c r="A10" s="235" t="s">
        <v>25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00"/>
    </row>
    <row r="11" spans="1:14" ht="35.4" customHeight="1">
      <c r="A11" s="236" t="s">
        <v>260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01"/>
    </row>
    <row r="12" spans="1:14" ht="40.799999999999997" customHeight="1">
      <c r="A12" s="236" t="s">
        <v>27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01"/>
    </row>
    <row r="13" spans="1:14" ht="21" customHeight="1">
      <c r="A13" s="237" t="s">
        <v>28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02"/>
    </row>
    <row r="14" spans="1:14" ht="15.6">
      <c r="A14" s="202"/>
      <c r="B14" s="21"/>
      <c r="C14" s="202"/>
      <c r="D14" s="202"/>
      <c r="E14" s="202"/>
      <c r="F14" s="22"/>
      <c r="G14" s="22"/>
      <c r="H14" s="22"/>
      <c r="I14" s="22"/>
      <c r="J14" s="22"/>
      <c r="K14" s="22"/>
      <c r="L14" s="23"/>
      <c r="M14" s="23"/>
    </row>
    <row r="15" spans="1:14" ht="15.6">
      <c r="A15" s="24" t="s">
        <v>29</v>
      </c>
      <c r="B15" s="25"/>
      <c r="C15" s="26"/>
      <c r="D15" s="27" t="s">
        <v>30</v>
      </c>
      <c r="E15" s="26"/>
      <c r="F15" s="28"/>
      <c r="G15" s="28"/>
      <c r="H15" s="28"/>
      <c r="I15" s="28"/>
      <c r="J15" s="28"/>
      <c r="K15" s="28"/>
      <c r="L15" s="29"/>
      <c r="M15" s="29"/>
    </row>
    <row r="16" spans="1:14" ht="15.6">
      <c r="A16" s="24"/>
      <c r="B16" s="25"/>
      <c r="C16" s="26"/>
      <c r="D16" s="27"/>
      <c r="E16" s="26"/>
      <c r="F16" s="28"/>
      <c r="G16" s="28"/>
      <c r="H16" s="28"/>
      <c r="I16" s="28"/>
      <c r="J16" s="28"/>
      <c r="K16" s="28"/>
      <c r="L16" s="29"/>
      <c r="M16" s="29"/>
    </row>
    <row r="17" spans="1:13" ht="15.6">
      <c r="A17" s="24" t="s">
        <v>31</v>
      </c>
      <c r="B17" s="24"/>
      <c r="C17" s="202"/>
      <c r="D17" s="24" t="s">
        <v>31</v>
      </c>
      <c r="E17" s="202"/>
      <c r="F17" s="28"/>
      <c r="G17" s="28"/>
      <c r="H17" s="28"/>
      <c r="I17" s="28"/>
      <c r="J17" s="28"/>
      <c r="K17" s="28"/>
      <c r="L17" s="29"/>
      <c r="M17" s="29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4C94-D33D-4E48-8878-E90F43C7A96C}">
  <sheetPr>
    <tabColor rgb="FFFF0000"/>
  </sheetPr>
  <dimension ref="A1:K21"/>
  <sheetViews>
    <sheetView zoomScale="90" zoomScaleNormal="90" workbookViewId="0">
      <selection activeCell="B9" sqref="B9"/>
    </sheetView>
  </sheetViews>
  <sheetFormatPr defaultRowHeight="13.8"/>
  <cols>
    <col min="1" max="1" width="5.6640625" style="2" customWidth="1"/>
    <col min="2" max="2" width="12" style="2" customWidth="1"/>
    <col min="3" max="3" width="26.88671875" style="2" bestFit="1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8" width="10.21875" style="2" customWidth="1"/>
    <col min="9" max="9" width="9.5546875" style="2" customWidth="1"/>
    <col min="10" max="10" width="12.109375" style="2" customWidth="1"/>
    <col min="11" max="11" width="8.88671875" style="2"/>
    <col min="12" max="12" width="9.5546875" style="2" bestFit="1" customWidth="1"/>
    <col min="13" max="15" width="8.88671875" style="2"/>
    <col min="16" max="16" width="20.109375" style="2" customWidth="1"/>
    <col min="17" max="254" width="8.88671875" style="2"/>
    <col min="255" max="255" width="5.6640625" style="2" customWidth="1"/>
    <col min="256" max="256" width="10.6640625" style="2" customWidth="1"/>
    <col min="257" max="257" width="26.88671875" style="2" bestFit="1" customWidth="1"/>
    <col min="258" max="258" width="13.77734375" style="2" customWidth="1"/>
    <col min="259" max="259" width="5.44140625" style="2" bestFit="1" customWidth="1"/>
    <col min="260" max="260" width="8.88671875" style="2"/>
    <col min="261" max="261" width="9.33203125" style="2" bestFit="1" customWidth="1"/>
    <col min="262" max="262" width="12.109375" style="2" customWidth="1"/>
    <col min="263" max="510" width="8.88671875" style="2"/>
    <col min="511" max="511" width="5.6640625" style="2" customWidth="1"/>
    <col min="512" max="512" width="10.6640625" style="2" customWidth="1"/>
    <col min="513" max="513" width="26.88671875" style="2" bestFit="1" customWidth="1"/>
    <col min="514" max="514" width="13.77734375" style="2" customWidth="1"/>
    <col min="515" max="515" width="5.44140625" style="2" bestFit="1" customWidth="1"/>
    <col min="516" max="516" width="8.88671875" style="2"/>
    <col min="517" max="517" width="9.33203125" style="2" bestFit="1" customWidth="1"/>
    <col min="518" max="518" width="12.109375" style="2" customWidth="1"/>
    <col min="519" max="766" width="8.88671875" style="2"/>
    <col min="767" max="767" width="5.6640625" style="2" customWidth="1"/>
    <col min="768" max="768" width="10.6640625" style="2" customWidth="1"/>
    <col min="769" max="769" width="26.88671875" style="2" bestFit="1" customWidth="1"/>
    <col min="770" max="770" width="13.77734375" style="2" customWidth="1"/>
    <col min="771" max="771" width="5.44140625" style="2" bestFit="1" customWidth="1"/>
    <col min="772" max="772" width="8.88671875" style="2"/>
    <col min="773" max="773" width="9.33203125" style="2" bestFit="1" customWidth="1"/>
    <col min="774" max="774" width="12.109375" style="2" customWidth="1"/>
    <col min="775" max="1022" width="8.88671875" style="2"/>
    <col min="1023" max="1023" width="5.6640625" style="2" customWidth="1"/>
    <col min="1024" max="1024" width="10.6640625" style="2" customWidth="1"/>
    <col min="1025" max="1025" width="26.88671875" style="2" bestFit="1" customWidth="1"/>
    <col min="1026" max="1026" width="13.77734375" style="2" customWidth="1"/>
    <col min="1027" max="1027" width="5.44140625" style="2" bestFit="1" customWidth="1"/>
    <col min="1028" max="1028" width="8.88671875" style="2"/>
    <col min="1029" max="1029" width="9.33203125" style="2" bestFit="1" customWidth="1"/>
    <col min="1030" max="1030" width="12.109375" style="2" customWidth="1"/>
    <col min="1031" max="1278" width="8.88671875" style="2"/>
    <col min="1279" max="1279" width="5.6640625" style="2" customWidth="1"/>
    <col min="1280" max="1280" width="10.6640625" style="2" customWidth="1"/>
    <col min="1281" max="1281" width="26.88671875" style="2" bestFit="1" customWidth="1"/>
    <col min="1282" max="1282" width="13.77734375" style="2" customWidth="1"/>
    <col min="1283" max="1283" width="5.44140625" style="2" bestFit="1" customWidth="1"/>
    <col min="1284" max="1284" width="8.88671875" style="2"/>
    <col min="1285" max="1285" width="9.33203125" style="2" bestFit="1" customWidth="1"/>
    <col min="1286" max="1286" width="12.109375" style="2" customWidth="1"/>
    <col min="1287" max="1534" width="8.88671875" style="2"/>
    <col min="1535" max="1535" width="5.6640625" style="2" customWidth="1"/>
    <col min="1536" max="1536" width="10.6640625" style="2" customWidth="1"/>
    <col min="1537" max="1537" width="26.88671875" style="2" bestFit="1" customWidth="1"/>
    <col min="1538" max="1538" width="13.77734375" style="2" customWidth="1"/>
    <col min="1539" max="1539" width="5.44140625" style="2" bestFit="1" customWidth="1"/>
    <col min="1540" max="1540" width="8.88671875" style="2"/>
    <col min="1541" max="1541" width="9.33203125" style="2" bestFit="1" customWidth="1"/>
    <col min="1542" max="1542" width="12.109375" style="2" customWidth="1"/>
    <col min="1543" max="1790" width="8.88671875" style="2"/>
    <col min="1791" max="1791" width="5.6640625" style="2" customWidth="1"/>
    <col min="1792" max="1792" width="10.6640625" style="2" customWidth="1"/>
    <col min="1793" max="1793" width="26.88671875" style="2" bestFit="1" customWidth="1"/>
    <col min="1794" max="1794" width="13.77734375" style="2" customWidth="1"/>
    <col min="1795" max="1795" width="5.44140625" style="2" bestFit="1" customWidth="1"/>
    <col min="1796" max="1796" width="8.88671875" style="2"/>
    <col min="1797" max="1797" width="9.33203125" style="2" bestFit="1" customWidth="1"/>
    <col min="1798" max="1798" width="12.109375" style="2" customWidth="1"/>
    <col min="1799" max="2046" width="8.88671875" style="2"/>
    <col min="2047" max="2047" width="5.6640625" style="2" customWidth="1"/>
    <col min="2048" max="2048" width="10.6640625" style="2" customWidth="1"/>
    <col min="2049" max="2049" width="26.88671875" style="2" bestFit="1" customWidth="1"/>
    <col min="2050" max="2050" width="13.77734375" style="2" customWidth="1"/>
    <col min="2051" max="2051" width="5.44140625" style="2" bestFit="1" customWidth="1"/>
    <col min="2052" max="2052" width="8.88671875" style="2"/>
    <col min="2053" max="2053" width="9.33203125" style="2" bestFit="1" customWidth="1"/>
    <col min="2054" max="2054" width="12.109375" style="2" customWidth="1"/>
    <col min="2055" max="2302" width="8.88671875" style="2"/>
    <col min="2303" max="2303" width="5.6640625" style="2" customWidth="1"/>
    <col min="2304" max="2304" width="10.6640625" style="2" customWidth="1"/>
    <col min="2305" max="2305" width="26.88671875" style="2" bestFit="1" customWidth="1"/>
    <col min="2306" max="2306" width="13.77734375" style="2" customWidth="1"/>
    <col min="2307" max="2307" width="5.44140625" style="2" bestFit="1" customWidth="1"/>
    <col min="2308" max="2308" width="8.88671875" style="2"/>
    <col min="2309" max="2309" width="9.33203125" style="2" bestFit="1" customWidth="1"/>
    <col min="2310" max="2310" width="12.109375" style="2" customWidth="1"/>
    <col min="2311" max="2558" width="8.88671875" style="2"/>
    <col min="2559" max="2559" width="5.6640625" style="2" customWidth="1"/>
    <col min="2560" max="2560" width="10.6640625" style="2" customWidth="1"/>
    <col min="2561" max="2561" width="26.88671875" style="2" bestFit="1" customWidth="1"/>
    <col min="2562" max="2562" width="13.77734375" style="2" customWidth="1"/>
    <col min="2563" max="2563" width="5.44140625" style="2" bestFit="1" customWidth="1"/>
    <col min="2564" max="2564" width="8.88671875" style="2"/>
    <col min="2565" max="2565" width="9.33203125" style="2" bestFit="1" customWidth="1"/>
    <col min="2566" max="2566" width="12.109375" style="2" customWidth="1"/>
    <col min="2567" max="2814" width="8.88671875" style="2"/>
    <col min="2815" max="2815" width="5.6640625" style="2" customWidth="1"/>
    <col min="2816" max="2816" width="10.6640625" style="2" customWidth="1"/>
    <col min="2817" max="2817" width="26.88671875" style="2" bestFit="1" customWidth="1"/>
    <col min="2818" max="2818" width="13.77734375" style="2" customWidth="1"/>
    <col min="2819" max="2819" width="5.44140625" style="2" bestFit="1" customWidth="1"/>
    <col min="2820" max="2820" width="8.88671875" style="2"/>
    <col min="2821" max="2821" width="9.33203125" style="2" bestFit="1" customWidth="1"/>
    <col min="2822" max="2822" width="12.109375" style="2" customWidth="1"/>
    <col min="2823" max="3070" width="8.88671875" style="2"/>
    <col min="3071" max="3071" width="5.6640625" style="2" customWidth="1"/>
    <col min="3072" max="3072" width="10.6640625" style="2" customWidth="1"/>
    <col min="3073" max="3073" width="26.88671875" style="2" bestFit="1" customWidth="1"/>
    <col min="3074" max="3074" width="13.77734375" style="2" customWidth="1"/>
    <col min="3075" max="3075" width="5.44140625" style="2" bestFit="1" customWidth="1"/>
    <col min="3076" max="3076" width="8.88671875" style="2"/>
    <col min="3077" max="3077" width="9.33203125" style="2" bestFit="1" customWidth="1"/>
    <col min="3078" max="3078" width="12.109375" style="2" customWidth="1"/>
    <col min="3079" max="3326" width="8.88671875" style="2"/>
    <col min="3327" max="3327" width="5.6640625" style="2" customWidth="1"/>
    <col min="3328" max="3328" width="10.6640625" style="2" customWidth="1"/>
    <col min="3329" max="3329" width="26.88671875" style="2" bestFit="1" customWidth="1"/>
    <col min="3330" max="3330" width="13.77734375" style="2" customWidth="1"/>
    <col min="3331" max="3331" width="5.44140625" style="2" bestFit="1" customWidth="1"/>
    <col min="3332" max="3332" width="8.88671875" style="2"/>
    <col min="3333" max="3333" width="9.33203125" style="2" bestFit="1" customWidth="1"/>
    <col min="3334" max="3334" width="12.109375" style="2" customWidth="1"/>
    <col min="3335" max="3582" width="8.88671875" style="2"/>
    <col min="3583" max="3583" width="5.6640625" style="2" customWidth="1"/>
    <col min="3584" max="3584" width="10.6640625" style="2" customWidth="1"/>
    <col min="3585" max="3585" width="26.88671875" style="2" bestFit="1" customWidth="1"/>
    <col min="3586" max="3586" width="13.77734375" style="2" customWidth="1"/>
    <col min="3587" max="3587" width="5.44140625" style="2" bestFit="1" customWidth="1"/>
    <col min="3588" max="3588" width="8.88671875" style="2"/>
    <col min="3589" max="3589" width="9.33203125" style="2" bestFit="1" customWidth="1"/>
    <col min="3590" max="3590" width="12.109375" style="2" customWidth="1"/>
    <col min="3591" max="3838" width="8.88671875" style="2"/>
    <col min="3839" max="3839" width="5.6640625" style="2" customWidth="1"/>
    <col min="3840" max="3840" width="10.6640625" style="2" customWidth="1"/>
    <col min="3841" max="3841" width="26.88671875" style="2" bestFit="1" customWidth="1"/>
    <col min="3842" max="3842" width="13.77734375" style="2" customWidth="1"/>
    <col min="3843" max="3843" width="5.44140625" style="2" bestFit="1" customWidth="1"/>
    <col min="3844" max="3844" width="8.88671875" style="2"/>
    <col min="3845" max="3845" width="9.33203125" style="2" bestFit="1" customWidth="1"/>
    <col min="3846" max="3846" width="12.109375" style="2" customWidth="1"/>
    <col min="3847" max="4094" width="8.88671875" style="2"/>
    <col min="4095" max="4095" width="5.6640625" style="2" customWidth="1"/>
    <col min="4096" max="4096" width="10.6640625" style="2" customWidth="1"/>
    <col min="4097" max="4097" width="26.88671875" style="2" bestFit="1" customWidth="1"/>
    <col min="4098" max="4098" width="13.77734375" style="2" customWidth="1"/>
    <col min="4099" max="4099" width="5.44140625" style="2" bestFit="1" customWidth="1"/>
    <col min="4100" max="4100" width="8.88671875" style="2"/>
    <col min="4101" max="4101" width="9.33203125" style="2" bestFit="1" customWidth="1"/>
    <col min="4102" max="4102" width="12.109375" style="2" customWidth="1"/>
    <col min="4103" max="4350" width="8.88671875" style="2"/>
    <col min="4351" max="4351" width="5.6640625" style="2" customWidth="1"/>
    <col min="4352" max="4352" width="10.6640625" style="2" customWidth="1"/>
    <col min="4353" max="4353" width="26.88671875" style="2" bestFit="1" customWidth="1"/>
    <col min="4354" max="4354" width="13.77734375" style="2" customWidth="1"/>
    <col min="4355" max="4355" width="5.44140625" style="2" bestFit="1" customWidth="1"/>
    <col min="4356" max="4356" width="8.88671875" style="2"/>
    <col min="4357" max="4357" width="9.33203125" style="2" bestFit="1" customWidth="1"/>
    <col min="4358" max="4358" width="12.109375" style="2" customWidth="1"/>
    <col min="4359" max="4606" width="8.88671875" style="2"/>
    <col min="4607" max="4607" width="5.6640625" style="2" customWidth="1"/>
    <col min="4608" max="4608" width="10.6640625" style="2" customWidth="1"/>
    <col min="4609" max="4609" width="26.88671875" style="2" bestFit="1" customWidth="1"/>
    <col min="4610" max="4610" width="13.77734375" style="2" customWidth="1"/>
    <col min="4611" max="4611" width="5.44140625" style="2" bestFit="1" customWidth="1"/>
    <col min="4612" max="4612" width="8.88671875" style="2"/>
    <col min="4613" max="4613" width="9.33203125" style="2" bestFit="1" customWidth="1"/>
    <col min="4614" max="4614" width="12.109375" style="2" customWidth="1"/>
    <col min="4615" max="4862" width="8.88671875" style="2"/>
    <col min="4863" max="4863" width="5.6640625" style="2" customWidth="1"/>
    <col min="4864" max="4864" width="10.6640625" style="2" customWidth="1"/>
    <col min="4865" max="4865" width="26.88671875" style="2" bestFit="1" customWidth="1"/>
    <col min="4866" max="4866" width="13.77734375" style="2" customWidth="1"/>
    <col min="4867" max="4867" width="5.44140625" style="2" bestFit="1" customWidth="1"/>
    <col min="4868" max="4868" width="8.88671875" style="2"/>
    <col min="4869" max="4869" width="9.33203125" style="2" bestFit="1" customWidth="1"/>
    <col min="4870" max="4870" width="12.109375" style="2" customWidth="1"/>
    <col min="4871" max="5118" width="8.88671875" style="2"/>
    <col min="5119" max="5119" width="5.6640625" style="2" customWidth="1"/>
    <col min="5120" max="5120" width="10.6640625" style="2" customWidth="1"/>
    <col min="5121" max="5121" width="26.88671875" style="2" bestFit="1" customWidth="1"/>
    <col min="5122" max="5122" width="13.77734375" style="2" customWidth="1"/>
    <col min="5123" max="5123" width="5.44140625" style="2" bestFit="1" customWidth="1"/>
    <col min="5124" max="5124" width="8.88671875" style="2"/>
    <col min="5125" max="5125" width="9.33203125" style="2" bestFit="1" customWidth="1"/>
    <col min="5126" max="5126" width="12.109375" style="2" customWidth="1"/>
    <col min="5127" max="5374" width="8.88671875" style="2"/>
    <col min="5375" max="5375" width="5.6640625" style="2" customWidth="1"/>
    <col min="5376" max="5376" width="10.6640625" style="2" customWidth="1"/>
    <col min="5377" max="5377" width="26.88671875" style="2" bestFit="1" customWidth="1"/>
    <col min="5378" max="5378" width="13.77734375" style="2" customWidth="1"/>
    <col min="5379" max="5379" width="5.44140625" style="2" bestFit="1" customWidth="1"/>
    <col min="5380" max="5380" width="8.88671875" style="2"/>
    <col min="5381" max="5381" width="9.33203125" style="2" bestFit="1" customWidth="1"/>
    <col min="5382" max="5382" width="12.109375" style="2" customWidth="1"/>
    <col min="5383" max="5630" width="8.88671875" style="2"/>
    <col min="5631" max="5631" width="5.6640625" style="2" customWidth="1"/>
    <col min="5632" max="5632" width="10.6640625" style="2" customWidth="1"/>
    <col min="5633" max="5633" width="26.88671875" style="2" bestFit="1" customWidth="1"/>
    <col min="5634" max="5634" width="13.77734375" style="2" customWidth="1"/>
    <col min="5635" max="5635" width="5.44140625" style="2" bestFit="1" customWidth="1"/>
    <col min="5636" max="5636" width="8.88671875" style="2"/>
    <col min="5637" max="5637" width="9.33203125" style="2" bestFit="1" customWidth="1"/>
    <col min="5638" max="5638" width="12.109375" style="2" customWidth="1"/>
    <col min="5639" max="5886" width="8.88671875" style="2"/>
    <col min="5887" max="5887" width="5.6640625" style="2" customWidth="1"/>
    <col min="5888" max="5888" width="10.6640625" style="2" customWidth="1"/>
    <col min="5889" max="5889" width="26.88671875" style="2" bestFit="1" customWidth="1"/>
    <col min="5890" max="5890" width="13.77734375" style="2" customWidth="1"/>
    <col min="5891" max="5891" width="5.44140625" style="2" bestFit="1" customWidth="1"/>
    <col min="5892" max="5892" width="8.88671875" style="2"/>
    <col min="5893" max="5893" width="9.33203125" style="2" bestFit="1" customWidth="1"/>
    <col min="5894" max="5894" width="12.109375" style="2" customWidth="1"/>
    <col min="5895" max="6142" width="8.88671875" style="2"/>
    <col min="6143" max="6143" width="5.6640625" style="2" customWidth="1"/>
    <col min="6144" max="6144" width="10.6640625" style="2" customWidth="1"/>
    <col min="6145" max="6145" width="26.88671875" style="2" bestFit="1" customWidth="1"/>
    <col min="6146" max="6146" width="13.77734375" style="2" customWidth="1"/>
    <col min="6147" max="6147" width="5.44140625" style="2" bestFit="1" customWidth="1"/>
    <col min="6148" max="6148" width="8.88671875" style="2"/>
    <col min="6149" max="6149" width="9.33203125" style="2" bestFit="1" customWidth="1"/>
    <col min="6150" max="6150" width="12.109375" style="2" customWidth="1"/>
    <col min="6151" max="6398" width="8.88671875" style="2"/>
    <col min="6399" max="6399" width="5.6640625" style="2" customWidth="1"/>
    <col min="6400" max="6400" width="10.6640625" style="2" customWidth="1"/>
    <col min="6401" max="6401" width="26.88671875" style="2" bestFit="1" customWidth="1"/>
    <col min="6402" max="6402" width="13.77734375" style="2" customWidth="1"/>
    <col min="6403" max="6403" width="5.44140625" style="2" bestFit="1" customWidth="1"/>
    <col min="6404" max="6404" width="8.88671875" style="2"/>
    <col min="6405" max="6405" width="9.33203125" style="2" bestFit="1" customWidth="1"/>
    <col min="6406" max="6406" width="12.109375" style="2" customWidth="1"/>
    <col min="6407" max="6654" width="8.88671875" style="2"/>
    <col min="6655" max="6655" width="5.6640625" style="2" customWidth="1"/>
    <col min="6656" max="6656" width="10.6640625" style="2" customWidth="1"/>
    <col min="6657" max="6657" width="26.88671875" style="2" bestFit="1" customWidth="1"/>
    <col min="6658" max="6658" width="13.77734375" style="2" customWidth="1"/>
    <col min="6659" max="6659" width="5.44140625" style="2" bestFit="1" customWidth="1"/>
    <col min="6660" max="6660" width="8.88671875" style="2"/>
    <col min="6661" max="6661" width="9.33203125" style="2" bestFit="1" customWidth="1"/>
    <col min="6662" max="6662" width="12.109375" style="2" customWidth="1"/>
    <col min="6663" max="6910" width="8.88671875" style="2"/>
    <col min="6911" max="6911" width="5.6640625" style="2" customWidth="1"/>
    <col min="6912" max="6912" width="10.6640625" style="2" customWidth="1"/>
    <col min="6913" max="6913" width="26.88671875" style="2" bestFit="1" customWidth="1"/>
    <col min="6914" max="6914" width="13.77734375" style="2" customWidth="1"/>
    <col min="6915" max="6915" width="5.44140625" style="2" bestFit="1" customWidth="1"/>
    <col min="6916" max="6916" width="8.88671875" style="2"/>
    <col min="6917" max="6917" width="9.33203125" style="2" bestFit="1" customWidth="1"/>
    <col min="6918" max="6918" width="12.109375" style="2" customWidth="1"/>
    <col min="6919" max="7166" width="8.88671875" style="2"/>
    <col min="7167" max="7167" width="5.6640625" style="2" customWidth="1"/>
    <col min="7168" max="7168" width="10.6640625" style="2" customWidth="1"/>
    <col min="7169" max="7169" width="26.88671875" style="2" bestFit="1" customWidth="1"/>
    <col min="7170" max="7170" width="13.77734375" style="2" customWidth="1"/>
    <col min="7171" max="7171" width="5.44140625" style="2" bestFit="1" customWidth="1"/>
    <col min="7172" max="7172" width="8.88671875" style="2"/>
    <col min="7173" max="7173" width="9.33203125" style="2" bestFit="1" customWidth="1"/>
    <col min="7174" max="7174" width="12.109375" style="2" customWidth="1"/>
    <col min="7175" max="7422" width="8.88671875" style="2"/>
    <col min="7423" max="7423" width="5.6640625" style="2" customWidth="1"/>
    <col min="7424" max="7424" width="10.6640625" style="2" customWidth="1"/>
    <col min="7425" max="7425" width="26.88671875" style="2" bestFit="1" customWidth="1"/>
    <col min="7426" max="7426" width="13.77734375" style="2" customWidth="1"/>
    <col min="7427" max="7427" width="5.44140625" style="2" bestFit="1" customWidth="1"/>
    <col min="7428" max="7428" width="8.88671875" style="2"/>
    <col min="7429" max="7429" width="9.33203125" style="2" bestFit="1" customWidth="1"/>
    <col min="7430" max="7430" width="12.109375" style="2" customWidth="1"/>
    <col min="7431" max="7678" width="8.88671875" style="2"/>
    <col min="7679" max="7679" width="5.6640625" style="2" customWidth="1"/>
    <col min="7680" max="7680" width="10.6640625" style="2" customWidth="1"/>
    <col min="7681" max="7681" width="26.88671875" style="2" bestFit="1" customWidth="1"/>
    <col min="7682" max="7682" width="13.77734375" style="2" customWidth="1"/>
    <col min="7683" max="7683" width="5.44140625" style="2" bestFit="1" customWidth="1"/>
    <col min="7684" max="7684" width="8.88671875" style="2"/>
    <col min="7685" max="7685" width="9.33203125" style="2" bestFit="1" customWidth="1"/>
    <col min="7686" max="7686" width="12.109375" style="2" customWidth="1"/>
    <col min="7687" max="7934" width="8.88671875" style="2"/>
    <col min="7935" max="7935" width="5.6640625" style="2" customWidth="1"/>
    <col min="7936" max="7936" width="10.6640625" style="2" customWidth="1"/>
    <col min="7937" max="7937" width="26.88671875" style="2" bestFit="1" customWidth="1"/>
    <col min="7938" max="7938" width="13.77734375" style="2" customWidth="1"/>
    <col min="7939" max="7939" width="5.44140625" style="2" bestFit="1" customWidth="1"/>
    <col min="7940" max="7940" width="8.88671875" style="2"/>
    <col min="7941" max="7941" width="9.33203125" style="2" bestFit="1" customWidth="1"/>
    <col min="7942" max="7942" width="12.109375" style="2" customWidth="1"/>
    <col min="7943" max="8190" width="8.88671875" style="2"/>
    <col min="8191" max="8191" width="5.6640625" style="2" customWidth="1"/>
    <col min="8192" max="8192" width="10.6640625" style="2" customWidth="1"/>
    <col min="8193" max="8193" width="26.88671875" style="2" bestFit="1" customWidth="1"/>
    <col min="8194" max="8194" width="13.77734375" style="2" customWidth="1"/>
    <col min="8195" max="8195" width="5.44140625" style="2" bestFit="1" customWidth="1"/>
    <col min="8196" max="8196" width="8.88671875" style="2"/>
    <col min="8197" max="8197" width="9.33203125" style="2" bestFit="1" customWidth="1"/>
    <col min="8198" max="8198" width="12.109375" style="2" customWidth="1"/>
    <col min="8199" max="8446" width="8.88671875" style="2"/>
    <col min="8447" max="8447" width="5.6640625" style="2" customWidth="1"/>
    <col min="8448" max="8448" width="10.6640625" style="2" customWidth="1"/>
    <col min="8449" max="8449" width="26.88671875" style="2" bestFit="1" customWidth="1"/>
    <col min="8450" max="8450" width="13.77734375" style="2" customWidth="1"/>
    <col min="8451" max="8451" width="5.44140625" style="2" bestFit="1" customWidth="1"/>
    <col min="8452" max="8452" width="8.88671875" style="2"/>
    <col min="8453" max="8453" width="9.33203125" style="2" bestFit="1" customWidth="1"/>
    <col min="8454" max="8454" width="12.109375" style="2" customWidth="1"/>
    <col min="8455" max="8702" width="8.88671875" style="2"/>
    <col min="8703" max="8703" width="5.6640625" style="2" customWidth="1"/>
    <col min="8704" max="8704" width="10.6640625" style="2" customWidth="1"/>
    <col min="8705" max="8705" width="26.88671875" style="2" bestFit="1" customWidth="1"/>
    <col min="8706" max="8706" width="13.77734375" style="2" customWidth="1"/>
    <col min="8707" max="8707" width="5.44140625" style="2" bestFit="1" customWidth="1"/>
    <col min="8708" max="8708" width="8.88671875" style="2"/>
    <col min="8709" max="8709" width="9.33203125" style="2" bestFit="1" customWidth="1"/>
    <col min="8710" max="8710" width="12.109375" style="2" customWidth="1"/>
    <col min="8711" max="8958" width="8.88671875" style="2"/>
    <col min="8959" max="8959" width="5.6640625" style="2" customWidth="1"/>
    <col min="8960" max="8960" width="10.6640625" style="2" customWidth="1"/>
    <col min="8961" max="8961" width="26.88671875" style="2" bestFit="1" customWidth="1"/>
    <col min="8962" max="8962" width="13.77734375" style="2" customWidth="1"/>
    <col min="8963" max="8963" width="5.44140625" style="2" bestFit="1" customWidth="1"/>
    <col min="8964" max="8964" width="8.88671875" style="2"/>
    <col min="8965" max="8965" width="9.33203125" style="2" bestFit="1" customWidth="1"/>
    <col min="8966" max="8966" width="12.109375" style="2" customWidth="1"/>
    <col min="8967" max="9214" width="8.88671875" style="2"/>
    <col min="9215" max="9215" width="5.6640625" style="2" customWidth="1"/>
    <col min="9216" max="9216" width="10.6640625" style="2" customWidth="1"/>
    <col min="9217" max="9217" width="26.88671875" style="2" bestFit="1" customWidth="1"/>
    <col min="9218" max="9218" width="13.77734375" style="2" customWidth="1"/>
    <col min="9219" max="9219" width="5.44140625" style="2" bestFit="1" customWidth="1"/>
    <col min="9220" max="9220" width="8.88671875" style="2"/>
    <col min="9221" max="9221" width="9.33203125" style="2" bestFit="1" customWidth="1"/>
    <col min="9222" max="9222" width="12.109375" style="2" customWidth="1"/>
    <col min="9223" max="9470" width="8.88671875" style="2"/>
    <col min="9471" max="9471" width="5.6640625" style="2" customWidth="1"/>
    <col min="9472" max="9472" width="10.6640625" style="2" customWidth="1"/>
    <col min="9473" max="9473" width="26.88671875" style="2" bestFit="1" customWidth="1"/>
    <col min="9474" max="9474" width="13.77734375" style="2" customWidth="1"/>
    <col min="9475" max="9475" width="5.44140625" style="2" bestFit="1" customWidth="1"/>
    <col min="9476" max="9476" width="8.88671875" style="2"/>
    <col min="9477" max="9477" width="9.33203125" style="2" bestFit="1" customWidth="1"/>
    <col min="9478" max="9478" width="12.109375" style="2" customWidth="1"/>
    <col min="9479" max="9726" width="8.88671875" style="2"/>
    <col min="9727" max="9727" width="5.6640625" style="2" customWidth="1"/>
    <col min="9728" max="9728" width="10.6640625" style="2" customWidth="1"/>
    <col min="9729" max="9729" width="26.88671875" style="2" bestFit="1" customWidth="1"/>
    <col min="9730" max="9730" width="13.77734375" style="2" customWidth="1"/>
    <col min="9731" max="9731" width="5.44140625" style="2" bestFit="1" customWidth="1"/>
    <col min="9732" max="9732" width="8.88671875" style="2"/>
    <col min="9733" max="9733" width="9.33203125" style="2" bestFit="1" customWidth="1"/>
    <col min="9734" max="9734" width="12.109375" style="2" customWidth="1"/>
    <col min="9735" max="9982" width="8.88671875" style="2"/>
    <col min="9983" max="9983" width="5.6640625" style="2" customWidth="1"/>
    <col min="9984" max="9984" width="10.6640625" style="2" customWidth="1"/>
    <col min="9985" max="9985" width="26.88671875" style="2" bestFit="1" customWidth="1"/>
    <col min="9986" max="9986" width="13.77734375" style="2" customWidth="1"/>
    <col min="9987" max="9987" width="5.44140625" style="2" bestFit="1" customWidth="1"/>
    <col min="9988" max="9988" width="8.88671875" style="2"/>
    <col min="9989" max="9989" width="9.33203125" style="2" bestFit="1" customWidth="1"/>
    <col min="9990" max="9990" width="12.109375" style="2" customWidth="1"/>
    <col min="9991" max="10238" width="8.88671875" style="2"/>
    <col min="10239" max="10239" width="5.6640625" style="2" customWidth="1"/>
    <col min="10240" max="10240" width="10.6640625" style="2" customWidth="1"/>
    <col min="10241" max="10241" width="26.88671875" style="2" bestFit="1" customWidth="1"/>
    <col min="10242" max="10242" width="13.77734375" style="2" customWidth="1"/>
    <col min="10243" max="10243" width="5.44140625" style="2" bestFit="1" customWidth="1"/>
    <col min="10244" max="10244" width="8.88671875" style="2"/>
    <col min="10245" max="10245" width="9.33203125" style="2" bestFit="1" customWidth="1"/>
    <col min="10246" max="10246" width="12.109375" style="2" customWidth="1"/>
    <col min="10247" max="10494" width="8.88671875" style="2"/>
    <col min="10495" max="10495" width="5.6640625" style="2" customWidth="1"/>
    <col min="10496" max="10496" width="10.6640625" style="2" customWidth="1"/>
    <col min="10497" max="10497" width="26.88671875" style="2" bestFit="1" customWidth="1"/>
    <col min="10498" max="10498" width="13.77734375" style="2" customWidth="1"/>
    <col min="10499" max="10499" width="5.44140625" style="2" bestFit="1" customWidth="1"/>
    <col min="10500" max="10500" width="8.88671875" style="2"/>
    <col min="10501" max="10501" width="9.33203125" style="2" bestFit="1" customWidth="1"/>
    <col min="10502" max="10502" width="12.109375" style="2" customWidth="1"/>
    <col min="10503" max="10750" width="8.88671875" style="2"/>
    <col min="10751" max="10751" width="5.6640625" style="2" customWidth="1"/>
    <col min="10752" max="10752" width="10.6640625" style="2" customWidth="1"/>
    <col min="10753" max="10753" width="26.88671875" style="2" bestFit="1" customWidth="1"/>
    <col min="10754" max="10754" width="13.77734375" style="2" customWidth="1"/>
    <col min="10755" max="10755" width="5.44140625" style="2" bestFit="1" customWidth="1"/>
    <col min="10756" max="10756" width="8.88671875" style="2"/>
    <col min="10757" max="10757" width="9.33203125" style="2" bestFit="1" customWidth="1"/>
    <col min="10758" max="10758" width="12.109375" style="2" customWidth="1"/>
    <col min="10759" max="11006" width="8.88671875" style="2"/>
    <col min="11007" max="11007" width="5.6640625" style="2" customWidth="1"/>
    <col min="11008" max="11008" width="10.6640625" style="2" customWidth="1"/>
    <col min="11009" max="11009" width="26.88671875" style="2" bestFit="1" customWidth="1"/>
    <col min="11010" max="11010" width="13.77734375" style="2" customWidth="1"/>
    <col min="11011" max="11011" width="5.44140625" style="2" bestFit="1" customWidth="1"/>
    <col min="11012" max="11012" width="8.88671875" style="2"/>
    <col min="11013" max="11013" width="9.33203125" style="2" bestFit="1" customWidth="1"/>
    <col min="11014" max="11014" width="12.109375" style="2" customWidth="1"/>
    <col min="11015" max="11262" width="8.88671875" style="2"/>
    <col min="11263" max="11263" width="5.6640625" style="2" customWidth="1"/>
    <col min="11264" max="11264" width="10.6640625" style="2" customWidth="1"/>
    <col min="11265" max="11265" width="26.88671875" style="2" bestFit="1" customWidth="1"/>
    <col min="11266" max="11266" width="13.77734375" style="2" customWidth="1"/>
    <col min="11267" max="11267" width="5.44140625" style="2" bestFit="1" customWidth="1"/>
    <col min="11268" max="11268" width="8.88671875" style="2"/>
    <col min="11269" max="11269" width="9.33203125" style="2" bestFit="1" customWidth="1"/>
    <col min="11270" max="11270" width="12.109375" style="2" customWidth="1"/>
    <col min="11271" max="11518" width="8.88671875" style="2"/>
    <col min="11519" max="11519" width="5.6640625" style="2" customWidth="1"/>
    <col min="11520" max="11520" width="10.6640625" style="2" customWidth="1"/>
    <col min="11521" max="11521" width="26.88671875" style="2" bestFit="1" customWidth="1"/>
    <col min="11522" max="11522" width="13.77734375" style="2" customWidth="1"/>
    <col min="11523" max="11523" width="5.44140625" style="2" bestFit="1" customWidth="1"/>
    <col min="11524" max="11524" width="8.88671875" style="2"/>
    <col min="11525" max="11525" width="9.33203125" style="2" bestFit="1" customWidth="1"/>
    <col min="11526" max="11526" width="12.109375" style="2" customWidth="1"/>
    <col min="11527" max="11774" width="8.88671875" style="2"/>
    <col min="11775" max="11775" width="5.6640625" style="2" customWidth="1"/>
    <col min="11776" max="11776" width="10.6640625" style="2" customWidth="1"/>
    <col min="11777" max="11777" width="26.88671875" style="2" bestFit="1" customWidth="1"/>
    <col min="11778" max="11778" width="13.77734375" style="2" customWidth="1"/>
    <col min="11779" max="11779" width="5.44140625" style="2" bestFit="1" customWidth="1"/>
    <col min="11780" max="11780" width="8.88671875" style="2"/>
    <col min="11781" max="11781" width="9.33203125" style="2" bestFit="1" customWidth="1"/>
    <col min="11782" max="11782" width="12.109375" style="2" customWidth="1"/>
    <col min="11783" max="12030" width="8.88671875" style="2"/>
    <col min="12031" max="12031" width="5.6640625" style="2" customWidth="1"/>
    <col min="12032" max="12032" width="10.6640625" style="2" customWidth="1"/>
    <col min="12033" max="12033" width="26.88671875" style="2" bestFit="1" customWidth="1"/>
    <col min="12034" max="12034" width="13.77734375" style="2" customWidth="1"/>
    <col min="12035" max="12035" width="5.44140625" style="2" bestFit="1" customWidth="1"/>
    <col min="12036" max="12036" width="8.88671875" style="2"/>
    <col min="12037" max="12037" width="9.33203125" style="2" bestFit="1" customWidth="1"/>
    <col min="12038" max="12038" width="12.109375" style="2" customWidth="1"/>
    <col min="12039" max="12286" width="8.88671875" style="2"/>
    <col min="12287" max="12287" width="5.6640625" style="2" customWidth="1"/>
    <col min="12288" max="12288" width="10.6640625" style="2" customWidth="1"/>
    <col min="12289" max="12289" width="26.88671875" style="2" bestFit="1" customWidth="1"/>
    <col min="12290" max="12290" width="13.77734375" style="2" customWidth="1"/>
    <col min="12291" max="12291" width="5.44140625" style="2" bestFit="1" customWidth="1"/>
    <col min="12292" max="12292" width="8.88671875" style="2"/>
    <col min="12293" max="12293" width="9.33203125" style="2" bestFit="1" customWidth="1"/>
    <col min="12294" max="12294" width="12.109375" style="2" customWidth="1"/>
    <col min="12295" max="12542" width="8.88671875" style="2"/>
    <col min="12543" max="12543" width="5.6640625" style="2" customWidth="1"/>
    <col min="12544" max="12544" width="10.6640625" style="2" customWidth="1"/>
    <col min="12545" max="12545" width="26.88671875" style="2" bestFit="1" customWidth="1"/>
    <col min="12546" max="12546" width="13.77734375" style="2" customWidth="1"/>
    <col min="12547" max="12547" width="5.44140625" style="2" bestFit="1" customWidth="1"/>
    <col min="12548" max="12548" width="8.88671875" style="2"/>
    <col min="12549" max="12549" width="9.33203125" style="2" bestFit="1" customWidth="1"/>
    <col min="12550" max="12550" width="12.109375" style="2" customWidth="1"/>
    <col min="12551" max="12798" width="8.88671875" style="2"/>
    <col min="12799" max="12799" width="5.6640625" style="2" customWidth="1"/>
    <col min="12800" max="12800" width="10.6640625" style="2" customWidth="1"/>
    <col min="12801" max="12801" width="26.88671875" style="2" bestFit="1" customWidth="1"/>
    <col min="12802" max="12802" width="13.77734375" style="2" customWidth="1"/>
    <col min="12803" max="12803" width="5.44140625" style="2" bestFit="1" customWidth="1"/>
    <col min="12804" max="12804" width="8.88671875" style="2"/>
    <col min="12805" max="12805" width="9.33203125" style="2" bestFit="1" customWidth="1"/>
    <col min="12806" max="12806" width="12.109375" style="2" customWidth="1"/>
    <col min="12807" max="13054" width="8.88671875" style="2"/>
    <col min="13055" max="13055" width="5.6640625" style="2" customWidth="1"/>
    <col min="13056" max="13056" width="10.6640625" style="2" customWidth="1"/>
    <col min="13057" max="13057" width="26.88671875" style="2" bestFit="1" customWidth="1"/>
    <col min="13058" max="13058" width="13.77734375" style="2" customWidth="1"/>
    <col min="13059" max="13059" width="5.44140625" style="2" bestFit="1" customWidth="1"/>
    <col min="13060" max="13060" width="8.88671875" style="2"/>
    <col min="13061" max="13061" width="9.33203125" style="2" bestFit="1" customWidth="1"/>
    <col min="13062" max="13062" width="12.109375" style="2" customWidth="1"/>
    <col min="13063" max="13310" width="8.88671875" style="2"/>
    <col min="13311" max="13311" width="5.6640625" style="2" customWidth="1"/>
    <col min="13312" max="13312" width="10.6640625" style="2" customWidth="1"/>
    <col min="13313" max="13313" width="26.88671875" style="2" bestFit="1" customWidth="1"/>
    <col min="13314" max="13314" width="13.77734375" style="2" customWidth="1"/>
    <col min="13315" max="13315" width="5.44140625" style="2" bestFit="1" customWidth="1"/>
    <col min="13316" max="13316" width="8.88671875" style="2"/>
    <col min="13317" max="13317" width="9.33203125" style="2" bestFit="1" customWidth="1"/>
    <col min="13318" max="13318" width="12.109375" style="2" customWidth="1"/>
    <col min="13319" max="13566" width="8.88671875" style="2"/>
    <col min="13567" max="13567" width="5.6640625" style="2" customWidth="1"/>
    <col min="13568" max="13568" width="10.6640625" style="2" customWidth="1"/>
    <col min="13569" max="13569" width="26.88671875" style="2" bestFit="1" customWidth="1"/>
    <col min="13570" max="13570" width="13.77734375" style="2" customWidth="1"/>
    <col min="13571" max="13571" width="5.44140625" style="2" bestFit="1" customWidth="1"/>
    <col min="13572" max="13572" width="8.88671875" style="2"/>
    <col min="13573" max="13573" width="9.33203125" style="2" bestFit="1" customWidth="1"/>
    <col min="13574" max="13574" width="12.109375" style="2" customWidth="1"/>
    <col min="13575" max="13822" width="8.88671875" style="2"/>
    <col min="13823" max="13823" width="5.6640625" style="2" customWidth="1"/>
    <col min="13824" max="13824" width="10.6640625" style="2" customWidth="1"/>
    <col min="13825" max="13825" width="26.88671875" style="2" bestFit="1" customWidth="1"/>
    <col min="13826" max="13826" width="13.77734375" style="2" customWidth="1"/>
    <col min="13827" max="13827" width="5.44140625" style="2" bestFit="1" customWidth="1"/>
    <col min="13828" max="13828" width="8.88671875" style="2"/>
    <col min="13829" max="13829" width="9.33203125" style="2" bestFit="1" customWidth="1"/>
    <col min="13830" max="13830" width="12.109375" style="2" customWidth="1"/>
    <col min="13831" max="14078" width="8.88671875" style="2"/>
    <col min="14079" max="14079" width="5.6640625" style="2" customWidth="1"/>
    <col min="14080" max="14080" width="10.6640625" style="2" customWidth="1"/>
    <col min="14081" max="14081" width="26.88671875" style="2" bestFit="1" customWidth="1"/>
    <col min="14082" max="14082" width="13.77734375" style="2" customWidth="1"/>
    <col min="14083" max="14083" width="5.44140625" style="2" bestFit="1" customWidth="1"/>
    <col min="14084" max="14084" width="8.88671875" style="2"/>
    <col min="14085" max="14085" width="9.33203125" style="2" bestFit="1" customWidth="1"/>
    <col min="14086" max="14086" width="12.109375" style="2" customWidth="1"/>
    <col min="14087" max="14334" width="8.88671875" style="2"/>
    <col min="14335" max="14335" width="5.6640625" style="2" customWidth="1"/>
    <col min="14336" max="14336" width="10.6640625" style="2" customWidth="1"/>
    <col min="14337" max="14337" width="26.88671875" style="2" bestFit="1" customWidth="1"/>
    <col min="14338" max="14338" width="13.77734375" style="2" customWidth="1"/>
    <col min="14339" max="14339" width="5.44140625" style="2" bestFit="1" customWidth="1"/>
    <col min="14340" max="14340" width="8.88671875" style="2"/>
    <col min="14341" max="14341" width="9.33203125" style="2" bestFit="1" customWidth="1"/>
    <col min="14342" max="14342" width="12.109375" style="2" customWidth="1"/>
    <col min="14343" max="14590" width="8.88671875" style="2"/>
    <col min="14591" max="14591" width="5.6640625" style="2" customWidth="1"/>
    <col min="14592" max="14592" width="10.6640625" style="2" customWidth="1"/>
    <col min="14593" max="14593" width="26.88671875" style="2" bestFit="1" customWidth="1"/>
    <col min="14594" max="14594" width="13.77734375" style="2" customWidth="1"/>
    <col min="14595" max="14595" width="5.44140625" style="2" bestFit="1" customWidth="1"/>
    <col min="14596" max="14596" width="8.88671875" style="2"/>
    <col min="14597" max="14597" width="9.33203125" style="2" bestFit="1" customWidth="1"/>
    <col min="14598" max="14598" width="12.109375" style="2" customWidth="1"/>
    <col min="14599" max="14846" width="8.88671875" style="2"/>
    <col min="14847" max="14847" width="5.6640625" style="2" customWidth="1"/>
    <col min="14848" max="14848" width="10.6640625" style="2" customWidth="1"/>
    <col min="14849" max="14849" width="26.88671875" style="2" bestFit="1" customWidth="1"/>
    <col min="14850" max="14850" width="13.77734375" style="2" customWidth="1"/>
    <col min="14851" max="14851" width="5.44140625" style="2" bestFit="1" customWidth="1"/>
    <col min="14852" max="14852" width="8.88671875" style="2"/>
    <col min="14853" max="14853" width="9.33203125" style="2" bestFit="1" customWidth="1"/>
    <col min="14854" max="14854" width="12.109375" style="2" customWidth="1"/>
    <col min="14855" max="15102" width="8.88671875" style="2"/>
    <col min="15103" max="15103" width="5.6640625" style="2" customWidth="1"/>
    <col min="15104" max="15104" width="10.6640625" style="2" customWidth="1"/>
    <col min="15105" max="15105" width="26.88671875" style="2" bestFit="1" customWidth="1"/>
    <col min="15106" max="15106" width="13.77734375" style="2" customWidth="1"/>
    <col min="15107" max="15107" width="5.44140625" style="2" bestFit="1" customWidth="1"/>
    <col min="15108" max="15108" width="8.88671875" style="2"/>
    <col min="15109" max="15109" width="9.33203125" style="2" bestFit="1" customWidth="1"/>
    <col min="15110" max="15110" width="12.109375" style="2" customWidth="1"/>
    <col min="15111" max="15358" width="8.88671875" style="2"/>
    <col min="15359" max="15359" width="5.6640625" style="2" customWidth="1"/>
    <col min="15360" max="15360" width="10.6640625" style="2" customWidth="1"/>
    <col min="15361" max="15361" width="26.88671875" style="2" bestFit="1" customWidth="1"/>
    <col min="15362" max="15362" width="13.77734375" style="2" customWidth="1"/>
    <col min="15363" max="15363" width="5.44140625" style="2" bestFit="1" customWidth="1"/>
    <col min="15364" max="15364" width="8.88671875" style="2"/>
    <col min="15365" max="15365" width="9.33203125" style="2" bestFit="1" customWidth="1"/>
    <col min="15366" max="15366" width="12.109375" style="2" customWidth="1"/>
    <col min="15367" max="15614" width="8.88671875" style="2"/>
    <col min="15615" max="15615" width="5.6640625" style="2" customWidth="1"/>
    <col min="15616" max="15616" width="10.6640625" style="2" customWidth="1"/>
    <col min="15617" max="15617" width="26.88671875" style="2" bestFit="1" customWidth="1"/>
    <col min="15618" max="15618" width="13.77734375" style="2" customWidth="1"/>
    <col min="15619" max="15619" width="5.44140625" style="2" bestFit="1" customWidth="1"/>
    <col min="15620" max="15620" width="8.88671875" style="2"/>
    <col min="15621" max="15621" width="9.33203125" style="2" bestFit="1" customWidth="1"/>
    <col min="15622" max="15622" width="12.109375" style="2" customWidth="1"/>
    <col min="15623" max="15870" width="8.88671875" style="2"/>
    <col min="15871" max="15871" width="5.6640625" style="2" customWidth="1"/>
    <col min="15872" max="15872" width="10.6640625" style="2" customWidth="1"/>
    <col min="15873" max="15873" width="26.88671875" style="2" bestFit="1" customWidth="1"/>
    <col min="15874" max="15874" width="13.77734375" style="2" customWidth="1"/>
    <col min="15875" max="15875" width="5.44140625" style="2" bestFit="1" customWidth="1"/>
    <col min="15876" max="15876" width="8.88671875" style="2"/>
    <col min="15877" max="15877" width="9.33203125" style="2" bestFit="1" customWidth="1"/>
    <col min="15878" max="15878" width="12.109375" style="2" customWidth="1"/>
    <col min="15879" max="16126" width="8.88671875" style="2"/>
    <col min="16127" max="16127" width="5.6640625" style="2" customWidth="1"/>
    <col min="16128" max="16128" width="10.6640625" style="2" customWidth="1"/>
    <col min="16129" max="16129" width="26.88671875" style="2" bestFit="1" customWidth="1"/>
    <col min="16130" max="16130" width="13.77734375" style="2" customWidth="1"/>
    <col min="16131" max="16131" width="5.44140625" style="2" bestFit="1" customWidth="1"/>
    <col min="16132" max="16132" width="8.88671875" style="2"/>
    <col min="16133" max="16133" width="9.33203125" style="2" bestFit="1" customWidth="1"/>
    <col min="16134" max="16134" width="12.109375" style="2" customWidth="1"/>
    <col min="16135" max="16381" width="8.88671875" style="2"/>
    <col min="16382" max="16384" width="9" style="2" customWidth="1"/>
  </cols>
  <sheetData>
    <row r="1" spans="1:11" ht="22.2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1"/>
    </row>
    <row r="2" spans="1:11" ht="15.6">
      <c r="A2" s="231" t="s">
        <v>89</v>
      </c>
      <c r="B2" s="231"/>
      <c r="C2" s="231"/>
      <c r="D2" s="231"/>
      <c r="E2" s="231"/>
      <c r="F2" s="231"/>
      <c r="G2" s="231"/>
      <c r="H2" s="231"/>
      <c r="I2" s="231"/>
      <c r="J2" s="3"/>
    </row>
    <row r="3" spans="1:11" ht="15.6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4"/>
    </row>
    <row r="4" spans="1:11" ht="15.6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4"/>
    </row>
    <row r="5" spans="1:11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5"/>
    </row>
    <row r="6" spans="1:11" ht="15.6">
      <c r="A6" s="229" t="s">
        <v>4</v>
      </c>
      <c r="B6" s="229"/>
      <c r="C6" s="229"/>
      <c r="D6" s="229"/>
      <c r="E6" s="229"/>
      <c r="F6" s="229"/>
      <c r="G6" s="229"/>
      <c r="H6" s="229"/>
      <c r="I6" s="229"/>
      <c r="J6" s="6"/>
    </row>
    <row r="7" spans="1:11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8"/>
      <c r="I7" s="234" t="s">
        <v>11</v>
      </c>
      <c r="J7" s="7"/>
    </row>
    <row r="8" spans="1:11" ht="33.6" customHeight="1">
      <c r="A8" s="238"/>
      <c r="B8" s="239"/>
      <c r="C8" s="240"/>
      <c r="D8" s="240"/>
      <c r="E8" s="241"/>
      <c r="F8" s="8" t="s">
        <v>12</v>
      </c>
      <c r="G8" s="8" t="s">
        <v>13</v>
      </c>
      <c r="H8" s="8" t="s">
        <v>33</v>
      </c>
      <c r="I8" s="234"/>
      <c r="J8" s="7"/>
    </row>
    <row r="9" spans="1:11" ht="31.2" customHeight="1">
      <c r="A9" s="9">
        <v>1</v>
      </c>
      <c r="B9" s="10" t="s">
        <v>14</v>
      </c>
      <c r="C9" s="11" t="s">
        <v>15</v>
      </c>
      <c r="D9" s="12"/>
      <c r="E9" s="13" t="s">
        <v>16</v>
      </c>
      <c r="F9" s="14">
        <v>24</v>
      </c>
      <c r="G9" s="14">
        <f>F9*0.97</f>
        <v>23.28</v>
      </c>
      <c r="H9" s="14">
        <v>23.28</v>
      </c>
      <c r="I9" s="15"/>
      <c r="J9" s="16"/>
      <c r="K9" s="17"/>
    </row>
    <row r="10" spans="1:11" ht="31.2" customHeight="1">
      <c r="A10" s="9">
        <v>2</v>
      </c>
      <c r="B10" s="10" t="s">
        <v>17</v>
      </c>
      <c r="C10" s="11" t="s">
        <v>18</v>
      </c>
      <c r="D10" s="12"/>
      <c r="E10" s="13" t="s">
        <v>16</v>
      </c>
      <c r="F10" s="14">
        <v>27</v>
      </c>
      <c r="G10" s="14">
        <f t="shared" ref="G10:G13" si="0">F10*0.97</f>
        <v>26.189999999999998</v>
      </c>
      <c r="H10" s="14">
        <v>26.189999999999998</v>
      </c>
      <c r="I10" s="15"/>
      <c r="J10" s="16"/>
      <c r="K10" s="17"/>
    </row>
    <row r="11" spans="1:11" ht="31.2" customHeight="1">
      <c r="A11" s="9">
        <v>3</v>
      </c>
      <c r="B11" s="10" t="s">
        <v>19</v>
      </c>
      <c r="C11" s="11" t="s">
        <v>20</v>
      </c>
      <c r="D11" s="12"/>
      <c r="E11" s="13" t="s">
        <v>16</v>
      </c>
      <c r="F11" s="14">
        <v>0.74819999999999998</v>
      </c>
      <c r="G11" s="14">
        <f>F11*0.97</f>
        <v>0.72575400000000001</v>
      </c>
      <c r="H11" s="14">
        <f>F11*0.97</f>
        <v>0.72575400000000001</v>
      </c>
      <c r="I11" s="15"/>
      <c r="J11" s="16"/>
      <c r="K11" s="17"/>
    </row>
    <row r="12" spans="1:11" ht="31.2" customHeight="1">
      <c r="A12" s="9">
        <v>4</v>
      </c>
      <c r="B12" s="10" t="s">
        <v>21</v>
      </c>
      <c r="C12" s="11" t="s">
        <v>22</v>
      </c>
      <c r="D12" s="12"/>
      <c r="E12" s="13" t="s">
        <v>16</v>
      </c>
      <c r="F12" s="14">
        <v>0.3705</v>
      </c>
      <c r="G12" s="14">
        <f t="shared" si="0"/>
        <v>0.35938500000000001</v>
      </c>
      <c r="H12" s="14">
        <v>0.35938500000000001</v>
      </c>
      <c r="I12" s="15"/>
      <c r="J12" s="16"/>
      <c r="K12" s="17"/>
    </row>
    <row r="13" spans="1:11" ht="31.2" customHeight="1">
      <c r="A13" s="9">
        <v>5</v>
      </c>
      <c r="B13" s="10" t="s">
        <v>23</v>
      </c>
      <c r="C13" s="11" t="s">
        <v>24</v>
      </c>
      <c r="D13" s="12"/>
      <c r="E13" s="13" t="s">
        <v>16</v>
      </c>
      <c r="F13" s="14">
        <v>0.14249999999999999</v>
      </c>
      <c r="G13" s="14">
        <f t="shared" si="0"/>
        <v>0.13822499999999999</v>
      </c>
      <c r="H13" s="14">
        <v>0.13822499999999999</v>
      </c>
      <c r="I13" s="15"/>
      <c r="J13" s="16"/>
      <c r="K13" s="17"/>
    </row>
    <row r="14" spans="1:11" ht="36.6" customHeight="1">
      <c r="A14" s="235" t="s">
        <v>25</v>
      </c>
      <c r="B14" s="235"/>
      <c r="C14" s="235"/>
      <c r="D14" s="235"/>
      <c r="E14" s="235"/>
      <c r="F14" s="235"/>
      <c r="G14" s="235"/>
      <c r="H14" s="235"/>
      <c r="I14" s="235"/>
      <c r="J14" s="18"/>
    </row>
    <row r="15" spans="1:11" ht="35.4" customHeight="1">
      <c r="A15" s="236" t="s">
        <v>26</v>
      </c>
      <c r="B15" s="236"/>
      <c r="C15" s="236"/>
      <c r="D15" s="236"/>
      <c r="E15" s="236"/>
      <c r="F15" s="236"/>
      <c r="G15" s="236"/>
      <c r="H15" s="236"/>
      <c r="I15" s="236"/>
      <c r="J15" s="19"/>
    </row>
    <row r="16" spans="1:11" ht="40.799999999999997" customHeight="1">
      <c r="A16" s="236" t="s">
        <v>27</v>
      </c>
      <c r="B16" s="236"/>
      <c r="C16" s="236"/>
      <c r="D16" s="236"/>
      <c r="E16" s="236"/>
      <c r="F16" s="236"/>
      <c r="G16" s="236"/>
      <c r="H16" s="236"/>
      <c r="I16" s="236"/>
      <c r="J16" s="19"/>
    </row>
    <row r="17" spans="1:10" ht="21" customHeight="1">
      <c r="A17" s="237" t="s">
        <v>28</v>
      </c>
      <c r="B17" s="237"/>
      <c r="C17" s="237"/>
      <c r="D17" s="237"/>
      <c r="E17" s="237"/>
      <c r="F17" s="237"/>
      <c r="G17" s="237"/>
      <c r="H17" s="237"/>
      <c r="I17" s="237"/>
      <c r="J17" s="20"/>
    </row>
    <row r="18" spans="1:10" ht="15.6">
      <c r="A18" s="20"/>
      <c r="B18" s="21"/>
      <c r="C18" s="20"/>
      <c r="D18" s="20"/>
      <c r="E18" s="20"/>
      <c r="F18" s="22"/>
      <c r="G18" s="22"/>
      <c r="H18" s="22"/>
      <c r="I18" s="23"/>
      <c r="J18" s="23"/>
    </row>
    <row r="19" spans="1:10" ht="15.6">
      <c r="A19" s="24" t="s">
        <v>29</v>
      </c>
      <c r="B19" s="25"/>
      <c r="C19" s="26"/>
      <c r="D19" s="27" t="s">
        <v>30</v>
      </c>
      <c r="E19" s="26"/>
      <c r="F19" s="28"/>
      <c r="G19" s="28"/>
      <c r="H19" s="28"/>
      <c r="I19" s="29"/>
      <c r="J19" s="29"/>
    </row>
    <row r="20" spans="1:10" ht="15.6">
      <c r="A20" s="24"/>
      <c r="B20" s="25"/>
      <c r="C20" s="26"/>
      <c r="D20" s="27"/>
      <c r="E20" s="26"/>
      <c r="F20" s="28"/>
      <c r="G20" s="28"/>
      <c r="H20" s="28"/>
      <c r="I20" s="29"/>
      <c r="J20" s="29"/>
    </row>
    <row r="21" spans="1:10" ht="15.6">
      <c r="A21" s="24" t="s">
        <v>31</v>
      </c>
      <c r="B21" s="24"/>
      <c r="C21" s="20"/>
      <c r="D21" s="24" t="s">
        <v>31</v>
      </c>
      <c r="E21" s="20"/>
      <c r="F21" s="28"/>
      <c r="G21" s="28"/>
      <c r="H21" s="28"/>
      <c r="I21" s="29"/>
      <c r="J21" s="29"/>
    </row>
  </sheetData>
  <mergeCells count="17">
    <mergeCell ref="A6:I6"/>
    <mergeCell ref="A1:I1"/>
    <mergeCell ref="A2:I2"/>
    <mergeCell ref="A3:I3"/>
    <mergeCell ref="A4:I4"/>
    <mergeCell ref="A5:I5"/>
    <mergeCell ref="I7:I8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0151-41F7-433E-B8A4-A7B86BB89E75}">
  <sheetPr>
    <tabColor rgb="FFFF0000"/>
  </sheetPr>
  <dimension ref="A1:J18"/>
  <sheetViews>
    <sheetView view="pageBreakPreview" zoomScale="60" zoomScaleNormal="90" workbookViewId="0">
      <selection activeCell="G9" sqref="G9:G10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230" t="s">
        <v>0</v>
      </c>
      <c r="B1" s="230"/>
      <c r="C1" s="230"/>
      <c r="D1" s="230"/>
      <c r="E1" s="230"/>
      <c r="F1" s="230"/>
      <c r="G1" s="230"/>
      <c r="H1" s="230"/>
      <c r="I1" s="34"/>
    </row>
    <row r="2" spans="1:10" ht="15.6">
      <c r="A2" s="231" t="s">
        <v>86</v>
      </c>
      <c r="B2" s="231"/>
      <c r="C2" s="231"/>
      <c r="D2" s="231"/>
      <c r="E2" s="231"/>
      <c r="F2" s="231"/>
      <c r="G2" s="231"/>
      <c r="H2" s="231"/>
      <c r="I2" s="35"/>
    </row>
    <row r="3" spans="1:10" ht="15.6">
      <c r="A3" s="232" t="s">
        <v>1</v>
      </c>
      <c r="B3" s="232"/>
      <c r="C3" s="232"/>
      <c r="D3" s="232"/>
      <c r="E3" s="232"/>
      <c r="F3" s="232"/>
      <c r="G3" s="232"/>
      <c r="H3" s="232"/>
      <c r="I3" s="36"/>
    </row>
    <row r="4" spans="1:10" ht="15.6">
      <c r="A4" s="232" t="s">
        <v>2</v>
      </c>
      <c r="B4" s="232"/>
      <c r="C4" s="232"/>
      <c r="D4" s="232"/>
      <c r="E4" s="232"/>
      <c r="F4" s="232"/>
      <c r="G4" s="232"/>
      <c r="H4" s="232"/>
      <c r="I4" s="36"/>
    </row>
    <row r="5" spans="1:10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37"/>
    </row>
    <row r="6" spans="1:10" ht="15.6">
      <c r="A6" s="229" t="s">
        <v>4</v>
      </c>
      <c r="B6" s="229"/>
      <c r="C6" s="229"/>
      <c r="D6" s="229"/>
      <c r="E6" s="229"/>
      <c r="F6" s="229"/>
      <c r="G6" s="229"/>
      <c r="H6" s="229"/>
      <c r="I6" s="38"/>
    </row>
    <row r="7" spans="1:10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</row>
    <row r="8" spans="1:10" ht="33.6" customHeight="1">
      <c r="A8" s="238"/>
      <c r="B8" s="239"/>
      <c r="C8" s="240"/>
      <c r="D8" s="240"/>
      <c r="E8" s="241"/>
      <c r="F8" s="33" t="s">
        <v>74</v>
      </c>
      <c r="G8" s="33" t="s">
        <v>75</v>
      </c>
      <c r="H8" s="234"/>
      <c r="I8" s="7"/>
    </row>
    <row r="9" spans="1:10" ht="47.4" customHeight="1">
      <c r="A9" s="61">
        <v>1</v>
      </c>
      <c r="B9" s="39" t="s">
        <v>87</v>
      </c>
      <c r="C9" s="39" t="s">
        <v>88</v>
      </c>
      <c r="D9" s="62"/>
      <c r="E9" s="63" t="s">
        <v>79</v>
      </c>
      <c r="F9" s="64"/>
      <c r="G9" s="65">
        <v>0.15</v>
      </c>
      <c r="H9" s="39" t="s">
        <v>85</v>
      </c>
      <c r="I9" s="7"/>
    </row>
    <row r="10" spans="1:10" s="50" customFormat="1" ht="47.4" customHeight="1">
      <c r="A10" s="66">
        <v>2</v>
      </c>
      <c r="B10" s="39" t="s">
        <v>83</v>
      </c>
      <c r="C10" s="39" t="s">
        <v>84</v>
      </c>
      <c r="D10" s="62"/>
      <c r="E10" s="63" t="s">
        <v>79</v>
      </c>
      <c r="F10" s="64"/>
      <c r="G10" s="65">
        <v>0.15</v>
      </c>
      <c r="H10" s="39" t="s">
        <v>85</v>
      </c>
      <c r="I10" s="48"/>
      <c r="J10" s="49"/>
    </row>
    <row r="11" spans="1:10" ht="36.6" customHeight="1">
      <c r="A11" s="235" t="s">
        <v>25</v>
      </c>
      <c r="B11" s="235"/>
      <c r="C11" s="235"/>
      <c r="D11" s="235"/>
      <c r="E11" s="235"/>
      <c r="F11" s="235"/>
      <c r="G11" s="235"/>
      <c r="H11" s="235"/>
      <c r="I11" s="30"/>
    </row>
    <row r="12" spans="1:10" ht="35.4" customHeight="1">
      <c r="A12" s="236" t="s">
        <v>26</v>
      </c>
      <c r="B12" s="236"/>
      <c r="C12" s="236"/>
      <c r="D12" s="236"/>
      <c r="E12" s="236"/>
      <c r="F12" s="236"/>
      <c r="G12" s="236"/>
      <c r="H12" s="236"/>
      <c r="I12" s="31"/>
    </row>
    <row r="13" spans="1:10" ht="40.799999999999997" customHeight="1">
      <c r="A13" s="236" t="s">
        <v>27</v>
      </c>
      <c r="B13" s="236"/>
      <c r="C13" s="236"/>
      <c r="D13" s="236"/>
      <c r="E13" s="236"/>
      <c r="F13" s="236"/>
      <c r="G13" s="236"/>
      <c r="H13" s="236"/>
      <c r="I13" s="31"/>
    </row>
    <row r="14" spans="1:10" ht="21" customHeight="1">
      <c r="A14" s="237" t="s">
        <v>28</v>
      </c>
      <c r="B14" s="237"/>
      <c r="C14" s="237"/>
      <c r="D14" s="237"/>
      <c r="E14" s="237"/>
      <c r="F14" s="237"/>
      <c r="G14" s="237"/>
      <c r="H14" s="237"/>
      <c r="I14" s="32"/>
    </row>
    <row r="15" spans="1:10" ht="15.6">
      <c r="A15" s="32"/>
      <c r="B15" s="21"/>
      <c r="C15" s="32"/>
      <c r="D15" s="32"/>
      <c r="E15" s="32"/>
      <c r="F15" s="22"/>
      <c r="G15" s="22"/>
      <c r="H15" s="23"/>
      <c r="I15" s="23"/>
    </row>
    <row r="16" spans="1:10" ht="15.6">
      <c r="A16" s="24" t="s">
        <v>29</v>
      </c>
      <c r="B16" s="25"/>
      <c r="C16" s="26"/>
      <c r="D16" s="27" t="s">
        <v>30</v>
      </c>
      <c r="E16" s="26"/>
      <c r="F16" s="28"/>
      <c r="G16" s="28"/>
      <c r="H16" s="29"/>
      <c r="I16" s="29"/>
    </row>
    <row r="17" spans="1:9" ht="15.6">
      <c r="A17" s="24"/>
      <c r="B17" s="25"/>
      <c r="C17" s="26"/>
      <c r="D17" s="27"/>
      <c r="E17" s="26"/>
      <c r="F17" s="28"/>
      <c r="G17" s="28"/>
      <c r="H17" s="29"/>
      <c r="I17" s="29"/>
    </row>
    <row r="18" spans="1:9" ht="15.6">
      <c r="A18" s="24" t="s">
        <v>31</v>
      </c>
      <c r="B18" s="24"/>
      <c r="C18" s="32"/>
      <c r="D18" s="24" t="s">
        <v>31</v>
      </c>
      <c r="E18" s="32"/>
      <c r="F18" s="28"/>
      <c r="G18" s="28"/>
      <c r="H18" s="29"/>
      <c r="I18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1:H11"/>
    <mergeCell ref="A12:H12"/>
    <mergeCell ref="A13:H13"/>
    <mergeCell ref="A14:H14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817A-8A3F-4346-8232-90E953ECB085}">
  <sheetPr>
    <tabColor rgb="FFFF0000"/>
  </sheetPr>
  <dimension ref="A1:J18"/>
  <sheetViews>
    <sheetView view="pageBreakPreview" zoomScale="60" zoomScaleNormal="90" workbookViewId="0">
      <selection activeCell="M9" sqref="M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230" t="s">
        <v>0</v>
      </c>
      <c r="B1" s="230"/>
      <c r="C1" s="230"/>
      <c r="D1" s="230"/>
      <c r="E1" s="230"/>
      <c r="F1" s="230"/>
      <c r="G1" s="230"/>
      <c r="H1" s="230"/>
      <c r="I1" s="165"/>
    </row>
    <row r="2" spans="1:10" ht="15.6">
      <c r="A2" s="231" t="s">
        <v>82</v>
      </c>
      <c r="B2" s="231"/>
      <c r="C2" s="231"/>
      <c r="D2" s="231"/>
      <c r="E2" s="231"/>
      <c r="F2" s="231"/>
      <c r="G2" s="231"/>
      <c r="H2" s="231"/>
      <c r="I2" s="166"/>
    </row>
    <row r="3" spans="1:10" ht="15.6">
      <c r="A3" s="232" t="s">
        <v>1</v>
      </c>
      <c r="B3" s="232"/>
      <c r="C3" s="232"/>
      <c r="D3" s="232"/>
      <c r="E3" s="232"/>
      <c r="F3" s="232"/>
      <c r="G3" s="232"/>
      <c r="H3" s="232"/>
      <c r="I3" s="167"/>
    </row>
    <row r="4" spans="1:10" ht="15.6">
      <c r="A4" s="232" t="s">
        <v>2</v>
      </c>
      <c r="B4" s="232"/>
      <c r="C4" s="232"/>
      <c r="D4" s="232"/>
      <c r="E4" s="232"/>
      <c r="F4" s="232"/>
      <c r="G4" s="232"/>
      <c r="H4" s="232"/>
      <c r="I4" s="167"/>
    </row>
    <row r="5" spans="1:10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168"/>
    </row>
    <row r="6" spans="1:10" ht="15.6">
      <c r="A6" s="229" t="s">
        <v>4</v>
      </c>
      <c r="B6" s="229"/>
      <c r="C6" s="229"/>
      <c r="D6" s="229"/>
      <c r="E6" s="229"/>
      <c r="F6" s="229"/>
      <c r="G6" s="229"/>
      <c r="H6" s="229"/>
      <c r="I6" s="164"/>
    </row>
    <row r="7" spans="1:10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</row>
    <row r="8" spans="1:10" ht="33.6" customHeight="1">
      <c r="A8" s="238"/>
      <c r="B8" s="239"/>
      <c r="C8" s="240"/>
      <c r="D8" s="240"/>
      <c r="E8" s="241"/>
      <c r="F8" s="172" t="s">
        <v>74</v>
      </c>
      <c r="G8" s="172" t="s">
        <v>75</v>
      </c>
      <c r="H8" s="234"/>
      <c r="I8" s="7"/>
    </row>
    <row r="9" spans="1:10" ht="47.4" customHeight="1">
      <c r="A9" s="61">
        <v>1</v>
      </c>
      <c r="B9" s="39" t="s">
        <v>87</v>
      </c>
      <c r="C9" s="39" t="s">
        <v>88</v>
      </c>
      <c r="D9" s="62"/>
      <c r="E9" s="63" t="s">
        <v>79</v>
      </c>
      <c r="F9" s="64"/>
      <c r="G9" s="65">
        <v>0.15</v>
      </c>
      <c r="H9" s="39" t="s">
        <v>85</v>
      </c>
      <c r="I9" s="7"/>
    </row>
    <row r="10" spans="1:10" s="50" customFormat="1" ht="47.4" customHeight="1">
      <c r="A10" s="66"/>
      <c r="B10" s="39"/>
      <c r="C10" s="39"/>
      <c r="D10" s="62"/>
      <c r="E10" s="63"/>
      <c r="F10" s="64"/>
      <c r="G10" s="65"/>
      <c r="H10" s="39"/>
      <c r="I10" s="48"/>
      <c r="J10" s="49"/>
    </row>
    <row r="11" spans="1:10" ht="36.6" customHeight="1">
      <c r="A11" s="235" t="s">
        <v>25</v>
      </c>
      <c r="B11" s="235"/>
      <c r="C11" s="235"/>
      <c r="D11" s="235"/>
      <c r="E11" s="235"/>
      <c r="F11" s="235"/>
      <c r="G11" s="235"/>
      <c r="H11" s="235"/>
      <c r="I11" s="169"/>
    </row>
    <row r="12" spans="1:10" ht="35.4" customHeight="1">
      <c r="A12" s="236" t="s">
        <v>26</v>
      </c>
      <c r="B12" s="236"/>
      <c r="C12" s="236"/>
      <c r="D12" s="236"/>
      <c r="E12" s="236"/>
      <c r="F12" s="236"/>
      <c r="G12" s="236"/>
      <c r="H12" s="236"/>
      <c r="I12" s="170"/>
    </row>
    <row r="13" spans="1:10" ht="40.799999999999997" customHeight="1">
      <c r="A13" s="236" t="s">
        <v>27</v>
      </c>
      <c r="B13" s="236"/>
      <c r="C13" s="236"/>
      <c r="D13" s="236"/>
      <c r="E13" s="236"/>
      <c r="F13" s="236"/>
      <c r="G13" s="236"/>
      <c r="H13" s="236"/>
      <c r="I13" s="170"/>
    </row>
    <row r="14" spans="1:10" ht="21" customHeight="1">
      <c r="A14" s="237" t="s">
        <v>28</v>
      </c>
      <c r="B14" s="237"/>
      <c r="C14" s="237"/>
      <c r="D14" s="237"/>
      <c r="E14" s="237"/>
      <c r="F14" s="237"/>
      <c r="G14" s="237"/>
      <c r="H14" s="237"/>
      <c r="I14" s="171"/>
    </row>
    <row r="15" spans="1:10" ht="15.6">
      <c r="A15" s="171"/>
      <c r="B15" s="21"/>
      <c r="C15" s="171"/>
      <c r="D15" s="171"/>
      <c r="E15" s="171"/>
      <c r="F15" s="22"/>
      <c r="G15" s="22"/>
      <c r="H15" s="23"/>
      <c r="I15" s="23"/>
    </row>
    <row r="16" spans="1:10" ht="15.6">
      <c r="A16" s="24" t="s">
        <v>29</v>
      </c>
      <c r="B16" s="25"/>
      <c r="C16" s="26"/>
      <c r="D16" s="27" t="s">
        <v>30</v>
      </c>
      <c r="E16" s="26"/>
      <c r="F16" s="28"/>
      <c r="G16" s="28"/>
      <c r="H16" s="29"/>
      <c r="I16" s="29"/>
    </row>
    <row r="17" spans="1:9" ht="15.6">
      <c r="A17" s="24"/>
      <c r="B17" s="25"/>
      <c r="C17" s="26"/>
      <c r="D17" s="27"/>
      <c r="E17" s="26"/>
      <c r="F17" s="28"/>
      <c r="G17" s="28"/>
      <c r="H17" s="29"/>
      <c r="I17" s="29"/>
    </row>
    <row r="18" spans="1:9" ht="15.6">
      <c r="A18" s="24" t="s">
        <v>31</v>
      </c>
      <c r="B18" s="24"/>
      <c r="C18" s="171"/>
      <c r="D18" s="24" t="s">
        <v>31</v>
      </c>
      <c r="E18" s="171"/>
      <c r="F18" s="28"/>
      <c r="G18" s="28"/>
      <c r="H18" s="29"/>
      <c r="I18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1:H11"/>
    <mergeCell ref="A12:H12"/>
    <mergeCell ref="A13:H13"/>
    <mergeCell ref="A14:H14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85ED-4D67-4A70-8B3E-76553809E9B0}">
  <sheetPr>
    <tabColor rgb="FFFF0000"/>
  </sheetPr>
  <dimension ref="A1:J19"/>
  <sheetViews>
    <sheetView zoomScale="90" zoomScaleNormal="90" workbookViewId="0">
      <selection activeCell="G16" sqref="G1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230" t="s">
        <v>0</v>
      </c>
      <c r="B1" s="230"/>
      <c r="C1" s="230"/>
      <c r="D1" s="230"/>
      <c r="E1" s="230"/>
      <c r="F1" s="230"/>
      <c r="G1" s="230"/>
      <c r="H1" s="230"/>
      <c r="I1" s="1"/>
    </row>
    <row r="2" spans="1:10" ht="15.6">
      <c r="A2" s="231" t="s">
        <v>234</v>
      </c>
      <c r="B2" s="231"/>
      <c r="C2" s="231"/>
      <c r="D2" s="231"/>
      <c r="E2" s="231"/>
      <c r="F2" s="231"/>
      <c r="G2" s="231"/>
      <c r="H2" s="231"/>
      <c r="I2" s="3"/>
    </row>
    <row r="3" spans="1:10" ht="15.6">
      <c r="A3" s="232" t="s">
        <v>1</v>
      </c>
      <c r="B3" s="232"/>
      <c r="C3" s="232"/>
      <c r="D3" s="232"/>
      <c r="E3" s="232"/>
      <c r="F3" s="232"/>
      <c r="G3" s="232"/>
      <c r="H3" s="232"/>
      <c r="I3" s="4"/>
    </row>
    <row r="4" spans="1:10" ht="15.6">
      <c r="A4" s="232" t="s">
        <v>2</v>
      </c>
      <c r="B4" s="232"/>
      <c r="C4" s="232"/>
      <c r="D4" s="232"/>
      <c r="E4" s="232"/>
      <c r="F4" s="232"/>
      <c r="G4" s="232"/>
      <c r="H4" s="232"/>
      <c r="I4" s="4"/>
    </row>
    <row r="5" spans="1:10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5"/>
    </row>
    <row r="6" spans="1:10" ht="15.6">
      <c r="A6" s="229" t="s">
        <v>4</v>
      </c>
      <c r="B6" s="229"/>
      <c r="C6" s="229"/>
      <c r="D6" s="229"/>
      <c r="E6" s="229"/>
      <c r="F6" s="229"/>
      <c r="G6" s="229"/>
      <c r="H6" s="229"/>
      <c r="I6" s="6"/>
    </row>
    <row r="7" spans="1:10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</row>
    <row r="8" spans="1:10" ht="22.2" customHeight="1">
      <c r="A8" s="238"/>
      <c r="B8" s="239"/>
      <c r="C8" s="240"/>
      <c r="D8" s="240"/>
      <c r="E8" s="241"/>
      <c r="F8" s="172" t="s">
        <v>74</v>
      </c>
      <c r="G8" s="172" t="s">
        <v>75</v>
      </c>
      <c r="H8" s="234"/>
      <c r="I8" s="7"/>
    </row>
    <row r="9" spans="1:10" s="50" customFormat="1" ht="38.4" customHeight="1">
      <c r="A9" s="44">
        <v>1</v>
      </c>
      <c r="B9" s="39" t="s">
        <v>237</v>
      </c>
      <c r="C9" s="39" t="s">
        <v>235</v>
      </c>
      <c r="D9" s="45"/>
      <c r="E9" s="46" t="s">
        <v>79</v>
      </c>
      <c r="F9" s="47"/>
      <c r="G9" s="43">
        <v>22.5</v>
      </c>
      <c r="H9" s="39" t="s">
        <v>236</v>
      </c>
      <c r="I9" s="48"/>
      <c r="J9" s="49"/>
    </row>
    <row r="10" spans="1:10" s="50" customFormat="1" ht="38.4" customHeight="1">
      <c r="A10" s="44">
        <v>2</v>
      </c>
      <c r="B10" s="39" t="s">
        <v>242</v>
      </c>
      <c r="C10" s="39" t="s">
        <v>241</v>
      </c>
      <c r="D10" s="45"/>
      <c r="E10" s="46" t="s">
        <v>79</v>
      </c>
      <c r="F10" s="47"/>
      <c r="G10" s="43">
        <v>15</v>
      </c>
      <c r="H10" s="39" t="s">
        <v>236</v>
      </c>
      <c r="I10" s="48"/>
      <c r="J10" s="49"/>
    </row>
    <row r="11" spans="1:10" s="50" customFormat="1" ht="24" customHeight="1">
      <c r="A11" s="243" t="s">
        <v>238</v>
      </c>
      <c r="B11" s="243"/>
      <c r="C11" s="243"/>
      <c r="D11" s="243"/>
      <c r="E11" s="243"/>
      <c r="F11" s="243"/>
      <c r="G11" s="243"/>
      <c r="H11" s="243"/>
      <c r="I11" s="48"/>
      <c r="J11" s="49"/>
    </row>
    <row r="12" spans="1:10" ht="36.6" customHeight="1">
      <c r="A12" s="235" t="s">
        <v>25</v>
      </c>
      <c r="B12" s="235"/>
      <c r="C12" s="235"/>
      <c r="D12" s="235"/>
      <c r="E12" s="235"/>
      <c r="F12" s="235"/>
      <c r="G12" s="235"/>
      <c r="H12" s="235"/>
      <c r="I12" s="18"/>
    </row>
    <row r="13" spans="1:10" ht="35.4" customHeight="1">
      <c r="A13" s="236" t="s">
        <v>266</v>
      </c>
      <c r="B13" s="236"/>
      <c r="C13" s="236"/>
      <c r="D13" s="236"/>
      <c r="E13" s="236"/>
      <c r="F13" s="236"/>
      <c r="G13" s="236"/>
      <c r="H13" s="236"/>
      <c r="I13" s="19"/>
    </row>
    <row r="14" spans="1:10" ht="40.799999999999997" customHeight="1">
      <c r="A14" s="236" t="s">
        <v>27</v>
      </c>
      <c r="B14" s="236"/>
      <c r="C14" s="236"/>
      <c r="D14" s="236"/>
      <c r="E14" s="236"/>
      <c r="F14" s="236"/>
      <c r="G14" s="236"/>
      <c r="H14" s="236"/>
      <c r="I14" s="19"/>
    </row>
    <row r="15" spans="1:10" ht="21" customHeight="1">
      <c r="A15" s="237" t="s">
        <v>28</v>
      </c>
      <c r="B15" s="237"/>
      <c r="C15" s="237"/>
      <c r="D15" s="237"/>
      <c r="E15" s="237"/>
      <c r="F15" s="237"/>
      <c r="G15" s="237"/>
      <c r="H15" s="237"/>
      <c r="I15" s="20"/>
    </row>
    <row r="16" spans="1:10" ht="15.6">
      <c r="A16" s="20"/>
      <c r="B16" s="21"/>
      <c r="C16" s="20"/>
      <c r="D16" s="20"/>
      <c r="E16" s="20"/>
      <c r="F16" s="22"/>
      <c r="G16" s="22"/>
      <c r="H16" s="23"/>
      <c r="I16" s="23"/>
    </row>
    <row r="17" spans="1:9" ht="15.6">
      <c r="A17" s="24" t="s">
        <v>29</v>
      </c>
      <c r="B17" s="25"/>
      <c r="C17" s="26"/>
      <c r="D17" s="27" t="s">
        <v>30</v>
      </c>
      <c r="E17" s="26"/>
      <c r="F17" s="28"/>
      <c r="G17" s="28"/>
      <c r="H17" s="29"/>
      <c r="I17" s="29"/>
    </row>
    <row r="18" spans="1:9" ht="15.6">
      <c r="A18" s="24"/>
      <c r="B18" s="25"/>
      <c r="C18" s="26"/>
      <c r="D18" s="27"/>
      <c r="E18" s="26"/>
      <c r="F18" s="28"/>
      <c r="G18" s="28"/>
      <c r="H18" s="29"/>
      <c r="I18" s="29"/>
    </row>
    <row r="19" spans="1:9" ht="15.6">
      <c r="A19" s="24" t="s">
        <v>31</v>
      </c>
      <c r="B19" s="24"/>
      <c r="C19" s="20"/>
      <c r="D19" s="24" t="s">
        <v>31</v>
      </c>
      <c r="E19" s="20"/>
      <c r="F19" s="28"/>
      <c r="G19" s="28"/>
      <c r="H19" s="29"/>
      <c r="I19" s="29"/>
    </row>
  </sheetData>
  <mergeCells count="18">
    <mergeCell ref="H7:H8"/>
    <mergeCell ref="A12:H12"/>
    <mergeCell ref="A13:H13"/>
    <mergeCell ref="A14:H14"/>
    <mergeCell ref="A15:H15"/>
    <mergeCell ref="A7:A8"/>
    <mergeCell ref="B7:B8"/>
    <mergeCell ref="C7:C8"/>
    <mergeCell ref="D7:D8"/>
    <mergeCell ref="E7:E8"/>
    <mergeCell ref="F7:G7"/>
    <mergeCell ref="A11:H11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2015-BB8A-41E4-88EF-E1120EA07BEB}">
  <dimension ref="A1:Q25"/>
  <sheetViews>
    <sheetView view="pageBreakPreview" zoomScale="60" zoomScaleNormal="90" workbookViewId="0">
      <selection activeCell="K17" sqref="K17"/>
    </sheetView>
  </sheetViews>
  <sheetFormatPr defaultRowHeight="13.8"/>
  <cols>
    <col min="1" max="1" width="5.6640625" style="2" customWidth="1"/>
    <col min="2" max="2" width="14.5546875" style="2" customWidth="1"/>
    <col min="3" max="3" width="29.44140625" style="2" customWidth="1"/>
    <col min="4" max="4" width="17.109375" style="2" customWidth="1"/>
    <col min="5" max="5" width="5.44140625" style="2" bestFit="1" customWidth="1"/>
    <col min="6" max="7" width="9.5546875" style="2" bestFit="1" customWidth="1"/>
    <col min="8" max="9" width="12.109375" style="2" customWidth="1"/>
    <col min="10" max="10" width="11.33203125" style="2" customWidth="1"/>
    <col min="11" max="11" width="11.109375" style="2" customWidth="1"/>
    <col min="12" max="12" width="8.88671875" style="2"/>
    <col min="13" max="13" width="9.5546875" style="2" bestFit="1" customWidth="1"/>
    <col min="14" max="16" width="8.88671875" style="2"/>
    <col min="17" max="17" width="20.109375" style="2" customWidth="1"/>
    <col min="18" max="255" width="8.88671875" style="2"/>
    <col min="256" max="256" width="5.6640625" style="2" customWidth="1"/>
    <col min="257" max="257" width="10.6640625" style="2" customWidth="1"/>
    <col min="258" max="258" width="26.88671875" style="2" bestFit="1" customWidth="1"/>
    <col min="259" max="259" width="13.77734375" style="2" customWidth="1"/>
    <col min="260" max="260" width="5.44140625" style="2" bestFit="1" customWidth="1"/>
    <col min="261" max="261" width="8.88671875" style="2"/>
    <col min="262" max="262" width="9.33203125" style="2" bestFit="1" customWidth="1"/>
    <col min="263" max="263" width="12.109375" style="2" customWidth="1"/>
    <col min="264" max="511" width="8.88671875" style="2"/>
    <col min="512" max="512" width="5.6640625" style="2" customWidth="1"/>
    <col min="513" max="513" width="10.6640625" style="2" customWidth="1"/>
    <col min="514" max="514" width="26.88671875" style="2" bestFit="1" customWidth="1"/>
    <col min="515" max="515" width="13.77734375" style="2" customWidth="1"/>
    <col min="516" max="516" width="5.44140625" style="2" bestFit="1" customWidth="1"/>
    <col min="517" max="517" width="8.88671875" style="2"/>
    <col min="518" max="518" width="9.33203125" style="2" bestFit="1" customWidth="1"/>
    <col min="519" max="519" width="12.109375" style="2" customWidth="1"/>
    <col min="520" max="767" width="8.88671875" style="2"/>
    <col min="768" max="768" width="5.6640625" style="2" customWidth="1"/>
    <col min="769" max="769" width="10.6640625" style="2" customWidth="1"/>
    <col min="770" max="770" width="26.88671875" style="2" bestFit="1" customWidth="1"/>
    <col min="771" max="771" width="13.77734375" style="2" customWidth="1"/>
    <col min="772" max="772" width="5.44140625" style="2" bestFit="1" customWidth="1"/>
    <col min="773" max="773" width="8.88671875" style="2"/>
    <col min="774" max="774" width="9.33203125" style="2" bestFit="1" customWidth="1"/>
    <col min="775" max="775" width="12.109375" style="2" customWidth="1"/>
    <col min="776" max="1023" width="8.88671875" style="2"/>
    <col min="1024" max="1024" width="5.6640625" style="2" customWidth="1"/>
    <col min="1025" max="1025" width="10.6640625" style="2" customWidth="1"/>
    <col min="1026" max="1026" width="26.88671875" style="2" bestFit="1" customWidth="1"/>
    <col min="1027" max="1027" width="13.77734375" style="2" customWidth="1"/>
    <col min="1028" max="1028" width="5.44140625" style="2" bestFit="1" customWidth="1"/>
    <col min="1029" max="1029" width="8.88671875" style="2"/>
    <col min="1030" max="1030" width="9.33203125" style="2" bestFit="1" customWidth="1"/>
    <col min="1031" max="1031" width="12.109375" style="2" customWidth="1"/>
    <col min="1032" max="1279" width="8.88671875" style="2"/>
    <col min="1280" max="1280" width="5.6640625" style="2" customWidth="1"/>
    <col min="1281" max="1281" width="10.6640625" style="2" customWidth="1"/>
    <col min="1282" max="1282" width="26.88671875" style="2" bestFit="1" customWidth="1"/>
    <col min="1283" max="1283" width="13.77734375" style="2" customWidth="1"/>
    <col min="1284" max="1284" width="5.44140625" style="2" bestFit="1" customWidth="1"/>
    <col min="1285" max="1285" width="8.88671875" style="2"/>
    <col min="1286" max="1286" width="9.33203125" style="2" bestFit="1" customWidth="1"/>
    <col min="1287" max="1287" width="12.109375" style="2" customWidth="1"/>
    <col min="1288" max="1535" width="8.88671875" style="2"/>
    <col min="1536" max="1536" width="5.6640625" style="2" customWidth="1"/>
    <col min="1537" max="1537" width="10.6640625" style="2" customWidth="1"/>
    <col min="1538" max="1538" width="26.88671875" style="2" bestFit="1" customWidth="1"/>
    <col min="1539" max="1539" width="13.77734375" style="2" customWidth="1"/>
    <col min="1540" max="1540" width="5.44140625" style="2" bestFit="1" customWidth="1"/>
    <col min="1541" max="1541" width="8.88671875" style="2"/>
    <col min="1542" max="1542" width="9.33203125" style="2" bestFit="1" customWidth="1"/>
    <col min="1543" max="1543" width="12.109375" style="2" customWidth="1"/>
    <col min="1544" max="1791" width="8.88671875" style="2"/>
    <col min="1792" max="1792" width="5.6640625" style="2" customWidth="1"/>
    <col min="1793" max="1793" width="10.6640625" style="2" customWidth="1"/>
    <col min="1794" max="1794" width="26.88671875" style="2" bestFit="1" customWidth="1"/>
    <col min="1795" max="1795" width="13.77734375" style="2" customWidth="1"/>
    <col min="1796" max="1796" width="5.44140625" style="2" bestFit="1" customWidth="1"/>
    <col min="1797" max="1797" width="8.88671875" style="2"/>
    <col min="1798" max="1798" width="9.33203125" style="2" bestFit="1" customWidth="1"/>
    <col min="1799" max="1799" width="12.109375" style="2" customWidth="1"/>
    <col min="1800" max="2047" width="8.88671875" style="2"/>
    <col min="2048" max="2048" width="5.6640625" style="2" customWidth="1"/>
    <col min="2049" max="2049" width="10.6640625" style="2" customWidth="1"/>
    <col min="2050" max="2050" width="26.88671875" style="2" bestFit="1" customWidth="1"/>
    <col min="2051" max="2051" width="13.77734375" style="2" customWidth="1"/>
    <col min="2052" max="2052" width="5.44140625" style="2" bestFit="1" customWidth="1"/>
    <col min="2053" max="2053" width="8.88671875" style="2"/>
    <col min="2054" max="2054" width="9.33203125" style="2" bestFit="1" customWidth="1"/>
    <col min="2055" max="2055" width="12.109375" style="2" customWidth="1"/>
    <col min="2056" max="2303" width="8.88671875" style="2"/>
    <col min="2304" max="2304" width="5.6640625" style="2" customWidth="1"/>
    <col min="2305" max="2305" width="10.6640625" style="2" customWidth="1"/>
    <col min="2306" max="2306" width="26.88671875" style="2" bestFit="1" customWidth="1"/>
    <col min="2307" max="2307" width="13.77734375" style="2" customWidth="1"/>
    <col min="2308" max="2308" width="5.44140625" style="2" bestFit="1" customWidth="1"/>
    <col min="2309" max="2309" width="8.88671875" style="2"/>
    <col min="2310" max="2310" width="9.33203125" style="2" bestFit="1" customWidth="1"/>
    <col min="2311" max="2311" width="12.109375" style="2" customWidth="1"/>
    <col min="2312" max="2559" width="8.88671875" style="2"/>
    <col min="2560" max="2560" width="5.6640625" style="2" customWidth="1"/>
    <col min="2561" max="2561" width="10.6640625" style="2" customWidth="1"/>
    <col min="2562" max="2562" width="26.88671875" style="2" bestFit="1" customWidth="1"/>
    <col min="2563" max="2563" width="13.77734375" style="2" customWidth="1"/>
    <col min="2564" max="2564" width="5.44140625" style="2" bestFit="1" customWidth="1"/>
    <col min="2565" max="2565" width="8.88671875" style="2"/>
    <col min="2566" max="2566" width="9.33203125" style="2" bestFit="1" customWidth="1"/>
    <col min="2567" max="2567" width="12.109375" style="2" customWidth="1"/>
    <col min="2568" max="2815" width="8.88671875" style="2"/>
    <col min="2816" max="2816" width="5.6640625" style="2" customWidth="1"/>
    <col min="2817" max="2817" width="10.6640625" style="2" customWidth="1"/>
    <col min="2818" max="2818" width="26.88671875" style="2" bestFit="1" customWidth="1"/>
    <col min="2819" max="2819" width="13.77734375" style="2" customWidth="1"/>
    <col min="2820" max="2820" width="5.44140625" style="2" bestFit="1" customWidth="1"/>
    <col min="2821" max="2821" width="8.88671875" style="2"/>
    <col min="2822" max="2822" width="9.33203125" style="2" bestFit="1" customWidth="1"/>
    <col min="2823" max="2823" width="12.109375" style="2" customWidth="1"/>
    <col min="2824" max="3071" width="8.88671875" style="2"/>
    <col min="3072" max="3072" width="5.6640625" style="2" customWidth="1"/>
    <col min="3073" max="3073" width="10.6640625" style="2" customWidth="1"/>
    <col min="3074" max="3074" width="26.88671875" style="2" bestFit="1" customWidth="1"/>
    <col min="3075" max="3075" width="13.77734375" style="2" customWidth="1"/>
    <col min="3076" max="3076" width="5.44140625" style="2" bestFit="1" customWidth="1"/>
    <col min="3077" max="3077" width="8.88671875" style="2"/>
    <col min="3078" max="3078" width="9.33203125" style="2" bestFit="1" customWidth="1"/>
    <col min="3079" max="3079" width="12.109375" style="2" customWidth="1"/>
    <col min="3080" max="3327" width="8.88671875" style="2"/>
    <col min="3328" max="3328" width="5.6640625" style="2" customWidth="1"/>
    <col min="3329" max="3329" width="10.6640625" style="2" customWidth="1"/>
    <col min="3330" max="3330" width="26.88671875" style="2" bestFit="1" customWidth="1"/>
    <col min="3331" max="3331" width="13.77734375" style="2" customWidth="1"/>
    <col min="3332" max="3332" width="5.44140625" style="2" bestFit="1" customWidth="1"/>
    <col min="3333" max="3333" width="8.88671875" style="2"/>
    <col min="3334" max="3334" width="9.33203125" style="2" bestFit="1" customWidth="1"/>
    <col min="3335" max="3335" width="12.109375" style="2" customWidth="1"/>
    <col min="3336" max="3583" width="8.88671875" style="2"/>
    <col min="3584" max="3584" width="5.6640625" style="2" customWidth="1"/>
    <col min="3585" max="3585" width="10.6640625" style="2" customWidth="1"/>
    <col min="3586" max="3586" width="26.88671875" style="2" bestFit="1" customWidth="1"/>
    <col min="3587" max="3587" width="13.77734375" style="2" customWidth="1"/>
    <col min="3588" max="3588" width="5.44140625" style="2" bestFit="1" customWidth="1"/>
    <col min="3589" max="3589" width="8.88671875" style="2"/>
    <col min="3590" max="3590" width="9.33203125" style="2" bestFit="1" customWidth="1"/>
    <col min="3591" max="3591" width="12.109375" style="2" customWidth="1"/>
    <col min="3592" max="3839" width="8.88671875" style="2"/>
    <col min="3840" max="3840" width="5.6640625" style="2" customWidth="1"/>
    <col min="3841" max="3841" width="10.6640625" style="2" customWidth="1"/>
    <col min="3842" max="3842" width="26.88671875" style="2" bestFit="1" customWidth="1"/>
    <col min="3843" max="3843" width="13.77734375" style="2" customWidth="1"/>
    <col min="3844" max="3844" width="5.44140625" style="2" bestFit="1" customWidth="1"/>
    <col min="3845" max="3845" width="8.88671875" style="2"/>
    <col min="3846" max="3846" width="9.33203125" style="2" bestFit="1" customWidth="1"/>
    <col min="3847" max="3847" width="12.109375" style="2" customWidth="1"/>
    <col min="3848" max="4095" width="8.88671875" style="2"/>
    <col min="4096" max="4096" width="5.6640625" style="2" customWidth="1"/>
    <col min="4097" max="4097" width="10.6640625" style="2" customWidth="1"/>
    <col min="4098" max="4098" width="26.88671875" style="2" bestFit="1" customWidth="1"/>
    <col min="4099" max="4099" width="13.77734375" style="2" customWidth="1"/>
    <col min="4100" max="4100" width="5.44140625" style="2" bestFit="1" customWidth="1"/>
    <col min="4101" max="4101" width="8.88671875" style="2"/>
    <col min="4102" max="4102" width="9.33203125" style="2" bestFit="1" customWidth="1"/>
    <col min="4103" max="4103" width="12.109375" style="2" customWidth="1"/>
    <col min="4104" max="4351" width="8.88671875" style="2"/>
    <col min="4352" max="4352" width="5.6640625" style="2" customWidth="1"/>
    <col min="4353" max="4353" width="10.6640625" style="2" customWidth="1"/>
    <col min="4354" max="4354" width="26.88671875" style="2" bestFit="1" customWidth="1"/>
    <col min="4355" max="4355" width="13.77734375" style="2" customWidth="1"/>
    <col min="4356" max="4356" width="5.44140625" style="2" bestFit="1" customWidth="1"/>
    <col min="4357" max="4357" width="8.88671875" style="2"/>
    <col min="4358" max="4358" width="9.33203125" style="2" bestFit="1" customWidth="1"/>
    <col min="4359" max="4359" width="12.109375" style="2" customWidth="1"/>
    <col min="4360" max="4607" width="8.88671875" style="2"/>
    <col min="4608" max="4608" width="5.6640625" style="2" customWidth="1"/>
    <col min="4609" max="4609" width="10.6640625" style="2" customWidth="1"/>
    <col min="4610" max="4610" width="26.88671875" style="2" bestFit="1" customWidth="1"/>
    <col min="4611" max="4611" width="13.77734375" style="2" customWidth="1"/>
    <col min="4612" max="4612" width="5.44140625" style="2" bestFit="1" customWidth="1"/>
    <col min="4613" max="4613" width="8.88671875" style="2"/>
    <col min="4614" max="4614" width="9.33203125" style="2" bestFit="1" customWidth="1"/>
    <col min="4615" max="4615" width="12.109375" style="2" customWidth="1"/>
    <col min="4616" max="4863" width="8.88671875" style="2"/>
    <col min="4864" max="4864" width="5.6640625" style="2" customWidth="1"/>
    <col min="4865" max="4865" width="10.6640625" style="2" customWidth="1"/>
    <col min="4866" max="4866" width="26.88671875" style="2" bestFit="1" customWidth="1"/>
    <col min="4867" max="4867" width="13.77734375" style="2" customWidth="1"/>
    <col min="4868" max="4868" width="5.44140625" style="2" bestFit="1" customWidth="1"/>
    <col min="4869" max="4869" width="8.88671875" style="2"/>
    <col min="4870" max="4870" width="9.33203125" style="2" bestFit="1" customWidth="1"/>
    <col min="4871" max="4871" width="12.109375" style="2" customWidth="1"/>
    <col min="4872" max="5119" width="8.88671875" style="2"/>
    <col min="5120" max="5120" width="5.6640625" style="2" customWidth="1"/>
    <col min="5121" max="5121" width="10.6640625" style="2" customWidth="1"/>
    <col min="5122" max="5122" width="26.88671875" style="2" bestFit="1" customWidth="1"/>
    <col min="5123" max="5123" width="13.77734375" style="2" customWidth="1"/>
    <col min="5124" max="5124" width="5.44140625" style="2" bestFit="1" customWidth="1"/>
    <col min="5125" max="5125" width="8.88671875" style="2"/>
    <col min="5126" max="5126" width="9.33203125" style="2" bestFit="1" customWidth="1"/>
    <col min="5127" max="5127" width="12.109375" style="2" customWidth="1"/>
    <col min="5128" max="5375" width="8.88671875" style="2"/>
    <col min="5376" max="5376" width="5.6640625" style="2" customWidth="1"/>
    <col min="5377" max="5377" width="10.6640625" style="2" customWidth="1"/>
    <col min="5378" max="5378" width="26.88671875" style="2" bestFit="1" customWidth="1"/>
    <col min="5379" max="5379" width="13.77734375" style="2" customWidth="1"/>
    <col min="5380" max="5380" width="5.44140625" style="2" bestFit="1" customWidth="1"/>
    <col min="5381" max="5381" width="8.88671875" style="2"/>
    <col min="5382" max="5382" width="9.33203125" style="2" bestFit="1" customWidth="1"/>
    <col min="5383" max="5383" width="12.109375" style="2" customWidth="1"/>
    <col min="5384" max="5631" width="8.88671875" style="2"/>
    <col min="5632" max="5632" width="5.6640625" style="2" customWidth="1"/>
    <col min="5633" max="5633" width="10.6640625" style="2" customWidth="1"/>
    <col min="5634" max="5634" width="26.88671875" style="2" bestFit="1" customWidth="1"/>
    <col min="5635" max="5635" width="13.77734375" style="2" customWidth="1"/>
    <col min="5636" max="5636" width="5.44140625" style="2" bestFit="1" customWidth="1"/>
    <col min="5637" max="5637" width="8.88671875" style="2"/>
    <col min="5638" max="5638" width="9.33203125" style="2" bestFit="1" customWidth="1"/>
    <col min="5639" max="5639" width="12.109375" style="2" customWidth="1"/>
    <col min="5640" max="5887" width="8.88671875" style="2"/>
    <col min="5888" max="5888" width="5.6640625" style="2" customWidth="1"/>
    <col min="5889" max="5889" width="10.6640625" style="2" customWidth="1"/>
    <col min="5890" max="5890" width="26.88671875" style="2" bestFit="1" customWidth="1"/>
    <col min="5891" max="5891" width="13.77734375" style="2" customWidth="1"/>
    <col min="5892" max="5892" width="5.44140625" style="2" bestFit="1" customWidth="1"/>
    <col min="5893" max="5893" width="8.88671875" style="2"/>
    <col min="5894" max="5894" width="9.33203125" style="2" bestFit="1" customWidth="1"/>
    <col min="5895" max="5895" width="12.109375" style="2" customWidth="1"/>
    <col min="5896" max="6143" width="8.88671875" style="2"/>
    <col min="6144" max="6144" width="5.6640625" style="2" customWidth="1"/>
    <col min="6145" max="6145" width="10.6640625" style="2" customWidth="1"/>
    <col min="6146" max="6146" width="26.88671875" style="2" bestFit="1" customWidth="1"/>
    <col min="6147" max="6147" width="13.77734375" style="2" customWidth="1"/>
    <col min="6148" max="6148" width="5.44140625" style="2" bestFit="1" customWidth="1"/>
    <col min="6149" max="6149" width="8.88671875" style="2"/>
    <col min="6150" max="6150" width="9.33203125" style="2" bestFit="1" customWidth="1"/>
    <col min="6151" max="6151" width="12.109375" style="2" customWidth="1"/>
    <col min="6152" max="6399" width="8.88671875" style="2"/>
    <col min="6400" max="6400" width="5.6640625" style="2" customWidth="1"/>
    <col min="6401" max="6401" width="10.6640625" style="2" customWidth="1"/>
    <col min="6402" max="6402" width="26.88671875" style="2" bestFit="1" customWidth="1"/>
    <col min="6403" max="6403" width="13.77734375" style="2" customWidth="1"/>
    <col min="6404" max="6404" width="5.44140625" style="2" bestFit="1" customWidth="1"/>
    <col min="6405" max="6405" width="8.88671875" style="2"/>
    <col min="6406" max="6406" width="9.33203125" style="2" bestFit="1" customWidth="1"/>
    <col min="6407" max="6407" width="12.109375" style="2" customWidth="1"/>
    <col min="6408" max="6655" width="8.88671875" style="2"/>
    <col min="6656" max="6656" width="5.6640625" style="2" customWidth="1"/>
    <col min="6657" max="6657" width="10.6640625" style="2" customWidth="1"/>
    <col min="6658" max="6658" width="26.88671875" style="2" bestFit="1" customWidth="1"/>
    <col min="6659" max="6659" width="13.77734375" style="2" customWidth="1"/>
    <col min="6660" max="6660" width="5.44140625" style="2" bestFit="1" customWidth="1"/>
    <col min="6661" max="6661" width="8.88671875" style="2"/>
    <col min="6662" max="6662" width="9.33203125" style="2" bestFit="1" customWidth="1"/>
    <col min="6663" max="6663" width="12.109375" style="2" customWidth="1"/>
    <col min="6664" max="6911" width="8.88671875" style="2"/>
    <col min="6912" max="6912" width="5.6640625" style="2" customWidth="1"/>
    <col min="6913" max="6913" width="10.6640625" style="2" customWidth="1"/>
    <col min="6914" max="6914" width="26.88671875" style="2" bestFit="1" customWidth="1"/>
    <col min="6915" max="6915" width="13.77734375" style="2" customWidth="1"/>
    <col min="6916" max="6916" width="5.44140625" style="2" bestFit="1" customWidth="1"/>
    <col min="6917" max="6917" width="8.88671875" style="2"/>
    <col min="6918" max="6918" width="9.33203125" style="2" bestFit="1" customWidth="1"/>
    <col min="6919" max="6919" width="12.109375" style="2" customWidth="1"/>
    <col min="6920" max="7167" width="8.88671875" style="2"/>
    <col min="7168" max="7168" width="5.6640625" style="2" customWidth="1"/>
    <col min="7169" max="7169" width="10.6640625" style="2" customWidth="1"/>
    <col min="7170" max="7170" width="26.88671875" style="2" bestFit="1" customWidth="1"/>
    <col min="7171" max="7171" width="13.77734375" style="2" customWidth="1"/>
    <col min="7172" max="7172" width="5.44140625" style="2" bestFit="1" customWidth="1"/>
    <col min="7173" max="7173" width="8.88671875" style="2"/>
    <col min="7174" max="7174" width="9.33203125" style="2" bestFit="1" customWidth="1"/>
    <col min="7175" max="7175" width="12.109375" style="2" customWidth="1"/>
    <col min="7176" max="7423" width="8.88671875" style="2"/>
    <col min="7424" max="7424" width="5.6640625" style="2" customWidth="1"/>
    <col min="7425" max="7425" width="10.6640625" style="2" customWidth="1"/>
    <col min="7426" max="7426" width="26.88671875" style="2" bestFit="1" customWidth="1"/>
    <col min="7427" max="7427" width="13.77734375" style="2" customWidth="1"/>
    <col min="7428" max="7428" width="5.44140625" style="2" bestFit="1" customWidth="1"/>
    <col min="7429" max="7429" width="8.88671875" style="2"/>
    <col min="7430" max="7430" width="9.33203125" style="2" bestFit="1" customWidth="1"/>
    <col min="7431" max="7431" width="12.109375" style="2" customWidth="1"/>
    <col min="7432" max="7679" width="8.88671875" style="2"/>
    <col min="7680" max="7680" width="5.6640625" style="2" customWidth="1"/>
    <col min="7681" max="7681" width="10.6640625" style="2" customWidth="1"/>
    <col min="7682" max="7682" width="26.88671875" style="2" bestFit="1" customWidth="1"/>
    <col min="7683" max="7683" width="13.77734375" style="2" customWidth="1"/>
    <col min="7684" max="7684" width="5.44140625" style="2" bestFit="1" customWidth="1"/>
    <col min="7685" max="7685" width="8.88671875" style="2"/>
    <col min="7686" max="7686" width="9.33203125" style="2" bestFit="1" customWidth="1"/>
    <col min="7687" max="7687" width="12.109375" style="2" customWidth="1"/>
    <col min="7688" max="7935" width="8.88671875" style="2"/>
    <col min="7936" max="7936" width="5.6640625" style="2" customWidth="1"/>
    <col min="7937" max="7937" width="10.6640625" style="2" customWidth="1"/>
    <col min="7938" max="7938" width="26.88671875" style="2" bestFit="1" customWidth="1"/>
    <col min="7939" max="7939" width="13.77734375" style="2" customWidth="1"/>
    <col min="7940" max="7940" width="5.44140625" style="2" bestFit="1" customWidth="1"/>
    <col min="7941" max="7941" width="8.88671875" style="2"/>
    <col min="7942" max="7942" width="9.33203125" style="2" bestFit="1" customWidth="1"/>
    <col min="7943" max="7943" width="12.109375" style="2" customWidth="1"/>
    <col min="7944" max="8191" width="8.88671875" style="2"/>
    <col min="8192" max="8192" width="5.6640625" style="2" customWidth="1"/>
    <col min="8193" max="8193" width="10.6640625" style="2" customWidth="1"/>
    <col min="8194" max="8194" width="26.88671875" style="2" bestFit="1" customWidth="1"/>
    <col min="8195" max="8195" width="13.77734375" style="2" customWidth="1"/>
    <col min="8196" max="8196" width="5.44140625" style="2" bestFit="1" customWidth="1"/>
    <col min="8197" max="8197" width="8.88671875" style="2"/>
    <col min="8198" max="8198" width="9.33203125" style="2" bestFit="1" customWidth="1"/>
    <col min="8199" max="8199" width="12.109375" style="2" customWidth="1"/>
    <col min="8200" max="8447" width="8.88671875" style="2"/>
    <col min="8448" max="8448" width="5.6640625" style="2" customWidth="1"/>
    <col min="8449" max="8449" width="10.6640625" style="2" customWidth="1"/>
    <col min="8450" max="8450" width="26.88671875" style="2" bestFit="1" customWidth="1"/>
    <col min="8451" max="8451" width="13.77734375" style="2" customWidth="1"/>
    <col min="8452" max="8452" width="5.44140625" style="2" bestFit="1" customWidth="1"/>
    <col min="8453" max="8453" width="8.88671875" style="2"/>
    <col min="8454" max="8454" width="9.33203125" style="2" bestFit="1" customWidth="1"/>
    <col min="8455" max="8455" width="12.109375" style="2" customWidth="1"/>
    <col min="8456" max="8703" width="8.88671875" style="2"/>
    <col min="8704" max="8704" width="5.6640625" style="2" customWidth="1"/>
    <col min="8705" max="8705" width="10.6640625" style="2" customWidth="1"/>
    <col min="8706" max="8706" width="26.88671875" style="2" bestFit="1" customWidth="1"/>
    <col min="8707" max="8707" width="13.77734375" style="2" customWidth="1"/>
    <col min="8708" max="8708" width="5.44140625" style="2" bestFit="1" customWidth="1"/>
    <col min="8709" max="8709" width="8.88671875" style="2"/>
    <col min="8710" max="8710" width="9.33203125" style="2" bestFit="1" customWidth="1"/>
    <col min="8711" max="8711" width="12.109375" style="2" customWidth="1"/>
    <col min="8712" max="8959" width="8.88671875" style="2"/>
    <col min="8960" max="8960" width="5.6640625" style="2" customWidth="1"/>
    <col min="8961" max="8961" width="10.6640625" style="2" customWidth="1"/>
    <col min="8962" max="8962" width="26.88671875" style="2" bestFit="1" customWidth="1"/>
    <col min="8963" max="8963" width="13.77734375" style="2" customWidth="1"/>
    <col min="8964" max="8964" width="5.44140625" style="2" bestFit="1" customWidth="1"/>
    <col min="8965" max="8965" width="8.88671875" style="2"/>
    <col min="8966" max="8966" width="9.33203125" style="2" bestFit="1" customWidth="1"/>
    <col min="8967" max="8967" width="12.109375" style="2" customWidth="1"/>
    <col min="8968" max="9215" width="8.88671875" style="2"/>
    <col min="9216" max="9216" width="5.6640625" style="2" customWidth="1"/>
    <col min="9217" max="9217" width="10.6640625" style="2" customWidth="1"/>
    <col min="9218" max="9218" width="26.88671875" style="2" bestFit="1" customWidth="1"/>
    <col min="9219" max="9219" width="13.77734375" style="2" customWidth="1"/>
    <col min="9220" max="9220" width="5.44140625" style="2" bestFit="1" customWidth="1"/>
    <col min="9221" max="9221" width="8.88671875" style="2"/>
    <col min="9222" max="9222" width="9.33203125" style="2" bestFit="1" customWidth="1"/>
    <col min="9223" max="9223" width="12.109375" style="2" customWidth="1"/>
    <col min="9224" max="9471" width="8.88671875" style="2"/>
    <col min="9472" max="9472" width="5.6640625" style="2" customWidth="1"/>
    <col min="9473" max="9473" width="10.6640625" style="2" customWidth="1"/>
    <col min="9474" max="9474" width="26.88671875" style="2" bestFit="1" customWidth="1"/>
    <col min="9475" max="9475" width="13.77734375" style="2" customWidth="1"/>
    <col min="9476" max="9476" width="5.44140625" style="2" bestFit="1" customWidth="1"/>
    <col min="9477" max="9477" width="8.88671875" style="2"/>
    <col min="9478" max="9478" width="9.33203125" style="2" bestFit="1" customWidth="1"/>
    <col min="9479" max="9479" width="12.109375" style="2" customWidth="1"/>
    <col min="9480" max="9727" width="8.88671875" style="2"/>
    <col min="9728" max="9728" width="5.6640625" style="2" customWidth="1"/>
    <col min="9729" max="9729" width="10.6640625" style="2" customWidth="1"/>
    <col min="9730" max="9730" width="26.88671875" style="2" bestFit="1" customWidth="1"/>
    <col min="9731" max="9731" width="13.77734375" style="2" customWidth="1"/>
    <col min="9732" max="9732" width="5.44140625" style="2" bestFit="1" customWidth="1"/>
    <col min="9733" max="9733" width="8.88671875" style="2"/>
    <col min="9734" max="9734" width="9.33203125" style="2" bestFit="1" customWidth="1"/>
    <col min="9735" max="9735" width="12.109375" style="2" customWidth="1"/>
    <col min="9736" max="9983" width="8.88671875" style="2"/>
    <col min="9984" max="9984" width="5.6640625" style="2" customWidth="1"/>
    <col min="9985" max="9985" width="10.6640625" style="2" customWidth="1"/>
    <col min="9986" max="9986" width="26.88671875" style="2" bestFit="1" customWidth="1"/>
    <col min="9987" max="9987" width="13.77734375" style="2" customWidth="1"/>
    <col min="9988" max="9988" width="5.44140625" style="2" bestFit="1" customWidth="1"/>
    <col min="9989" max="9989" width="8.88671875" style="2"/>
    <col min="9990" max="9990" width="9.33203125" style="2" bestFit="1" customWidth="1"/>
    <col min="9991" max="9991" width="12.109375" style="2" customWidth="1"/>
    <col min="9992" max="10239" width="8.88671875" style="2"/>
    <col min="10240" max="10240" width="5.6640625" style="2" customWidth="1"/>
    <col min="10241" max="10241" width="10.6640625" style="2" customWidth="1"/>
    <col min="10242" max="10242" width="26.88671875" style="2" bestFit="1" customWidth="1"/>
    <col min="10243" max="10243" width="13.77734375" style="2" customWidth="1"/>
    <col min="10244" max="10244" width="5.44140625" style="2" bestFit="1" customWidth="1"/>
    <col min="10245" max="10245" width="8.88671875" style="2"/>
    <col min="10246" max="10246" width="9.33203125" style="2" bestFit="1" customWidth="1"/>
    <col min="10247" max="10247" width="12.109375" style="2" customWidth="1"/>
    <col min="10248" max="10495" width="8.88671875" style="2"/>
    <col min="10496" max="10496" width="5.6640625" style="2" customWidth="1"/>
    <col min="10497" max="10497" width="10.6640625" style="2" customWidth="1"/>
    <col min="10498" max="10498" width="26.88671875" style="2" bestFit="1" customWidth="1"/>
    <col min="10499" max="10499" width="13.77734375" style="2" customWidth="1"/>
    <col min="10500" max="10500" width="5.44140625" style="2" bestFit="1" customWidth="1"/>
    <col min="10501" max="10501" width="8.88671875" style="2"/>
    <col min="10502" max="10502" width="9.33203125" style="2" bestFit="1" customWidth="1"/>
    <col min="10503" max="10503" width="12.109375" style="2" customWidth="1"/>
    <col min="10504" max="10751" width="8.88671875" style="2"/>
    <col min="10752" max="10752" width="5.6640625" style="2" customWidth="1"/>
    <col min="10753" max="10753" width="10.6640625" style="2" customWidth="1"/>
    <col min="10754" max="10754" width="26.88671875" style="2" bestFit="1" customWidth="1"/>
    <col min="10755" max="10755" width="13.77734375" style="2" customWidth="1"/>
    <col min="10756" max="10756" width="5.44140625" style="2" bestFit="1" customWidth="1"/>
    <col min="10757" max="10757" width="8.88671875" style="2"/>
    <col min="10758" max="10758" width="9.33203125" style="2" bestFit="1" customWidth="1"/>
    <col min="10759" max="10759" width="12.109375" style="2" customWidth="1"/>
    <col min="10760" max="11007" width="8.88671875" style="2"/>
    <col min="11008" max="11008" width="5.6640625" style="2" customWidth="1"/>
    <col min="11009" max="11009" width="10.6640625" style="2" customWidth="1"/>
    <col min="11010" max="11010" width="26.88671875" style="2" bestFit="1" customWidth="1"/>
    <col min="11011" max="11011" width="13.77734375" style="2" customWidth="1"/>
    <col min="11012" max="11012" width="5.44140625" style="2" bestFit="1" customWidth="1"/>
    <col min="11013" max="11013" width="8.88671875" style="2"/>
    <col min="11014" max="11014" width="9.33203125" style="2" bestFit="1" customWidth="1"/>
    <col min="11015" max="11015" width="12.109375" style="2" customWidth="1"/>
    <col min="11016" max="11263" width="8.88671875" style="2"/>
    <col min="11264" max="11264" width="5.6640625" style="2" customWidth="1"/>
    <col min="11265" max="11265" width="10.6640625" style="2" customWidth="1"/>
    <col min="11266" max="11266" width="26.88671875" style="2" bestFit="1" customWidth="1"/>
    <col min="11267" max="11267" width="13.77734375" style="2" customWidth="1"/>
    <col min="11268" max="11268" width="5.44140625" style="2" bestFit="1" customWidth="1"/>
    <col min="11269" max="11269" width="8.88671875" style="2"/>
    <col min="11270" max="11270" width="9.33203125" style="2" bestFit="1" customWidth="1"/>
    <col min="11271" max="11271" width="12.109375" style="2" customWidth="1"/>
    <col min="11272" max="11519" width="8.88671875" style="2"/>
    <col min="11520" max="11520" width="5.6640625" style="2" customWidth="1"/>
    <col min="11521" max="11521" width="10.6640625" style="2" customWidth="1"/>
    <col min="11522" max="11522" width="26.88671875" style="2" bestFit="1" customWidth="1"/>
    <col min="11523" max="11523" width="13.77734375" style="2" customWidth="1"/>
    <col min="11524" max="11524" width="5.44140625" style="2" bestFit="1" customWidth="1"/>
    <col min="11525" max="11525" width="8.88671875" style="2"/>
    <col min="11526" max="11526" width="9.33203125" style="2" bestFit="1" customWidth="1"/>
    <col min="11527" max="11527" width="12.109375" style="2" customWidth="1"/>
    <col min="11528" max="11775" width="8.88671875" style="2"/>
    <col min="11776" max="11776" width="5.6640625" style="2" customWidth="1"/>
    <col min="11777" max="11777" width="10.6640625" style="2" customWidth="1"/>
    <col min="11778" max="11778" width="26.88671875" style="2" bestFit="1" customWidth="1"/>
    <col min="11779" max="11779" width="13.77734375" style="2" customWidth="1"/>
    <col min="11780" max="11780" width="5.44140625" style="2" bestFit="1" customWidth="1"/>
    <col min="11781" max="11781" width="8.88671875" style="2"/>
    <col min="11782" max="11782" width="9.33203125" style="2" bestFit="1" customWidth="1"/>
    <col min="11783" max="11783" width="12.109375" style="2" customWidth="1"/>
    <col min="11784" max="12031" width="8.88671875" style="2"/>
    <col min="12032" max="12032" width="5.6640625" style="2" customWidth="1"/>
    <col min="12033" max="12033" width="10.6640625" style="2" customWidth="1"/>
    <col min="12034" max="12034" width="26.88671875" style="2" bestFit="1" customWidth="1"/>
    <col min="12035" max="12035" width="13.77734375" style="2" customWidth="1"/>
    <col min="12036" max="12036" width="5.44140625" style="2" bestFit="1" customWidth="1"/>
    <col min="12037" max="12037" width="8.88671875" style="2"/>
    <col min="12038" max="12038" width="9.33203125" style="2" bestFit="1" customWidth="1"/>
    <col min="12039" max="12039" width="12.109375" style="2" customWidth="1"/>
    <col min="12040" max="12287" width="8.88671875" style="2"/>
    <col min="12288" max="12288" width="5.6640625" style="2" customWidth="1"/>
    <col min="12289" max="12289" width="10.6640625" style="2" customWidth="1"/>
    <col min="12290" max="12290" width="26.88671875" style="2" bestFit="1" customWidth="1"/>
    <col min="12291" max="12291" width="13.77734375" style="2" customWidth="1"/>
    <col min="12292" max="12292" width="5.44140625" style="2" bestFit="1" customWidth="1"/>
    <col min="12293" max="12293" width="8.88671875" style="2"/>
    <col min="12294" max="12294" width="9.33203125" style="2" bestFit="1" customWidth="1"/>
    <col min="12295" max="12295" width="12.109375" style="2" customWidth="1"/>
    <col min="12296" max="12543" width="8.88671875" style="2"/>
    <col min="12544" max="12544" width="5.6640625" style="2" customWidth="1"/>
    <col min="12545" max="12545" width="10.6640625" style="2" customWidth="1"/>
    <col min="12546" max="12546" width="26.88671875" style="2" bestFit="1" customWidth="1"/>
    <col min="12547" max="12547" width="13.77734375" style="2" customWidth="1"/>
    <col min="12548" max="12548" width="5.44140625" style="2" bestFit="1" customWidth="1"/>
    <col min="12549" max="12549" width="8.88671875" style="2"/>
    <col min="12550" max="12550" width="9.33203125" style="2" bestFit="1" customWidth="1"/>
    <col min="12551" max="12551" width="12.109375" style="2" customWidth="1"/>
    <col min="12552" max="12799" width="8.88671875" style="2"/>
    <col min="12800" max="12800" width="5.6640625" style="2" customWidth="1"/>
    <col min="12801" max="12801" width="10.6640625" style="2" customWidth="1"/>
    <col min="12802" max="12802" width="26.88671875" style="2" bestFit="1" customWidth="1"/>
    <col min="12803" max="12803" width="13.77734375" style="2" customWidth="1"/>
    <col min="12804" max="12804" width="5.44140625" style="2" bestFit="1" customWidth="1"/>
    <col min="12805" max="12805" width="8.88671875" style="2"/>
    <col min="12806" max="12806" width="9.33203125" style="2" bestFit="1" customWidth="1"/>
    <col min="12807" max="12807" width="12.109375" style="2" customWidth="1"/>
    <col min="12808" max="13055" width="8.88671875" style="2"/>
    <col min="13056" max="13056" width="5.6640625" style="2" customWidth="1"/>
    <col min="13057" max="13057" width="10.6640625" style="2" customWidth="1"/>
    <col min="13058" max="13058" width="26.88671875" style="2" bestFit="1" customWidth="1"/>
    <col min="13059" max="13059" width="13.77734375" style="2" customWidth="1"/>
    <col min="13060" max="13060" width="5.44140625" style="2" bestFit="1" customWidth="1"/>
    <col min="13061" max="13061" width="8.88671875" style="2"/>
    <col min="13062" max="13062" width="9.33203125" style="2" bestFit="1" customWidth="1"/>
    <col min="13063" max="13063" width="12.109375" style="2" customWidth="1"/>
    <col min="13064" max="13311" width="8.88671875" style="2"/>
    <col min="13312" max="13312" width="5.6640625" style="2" customWidth="1"/>
    <col min="13313" max="13313" width="10.6640625" style="2" customWidth="1"/>
    <col min="13314" max="13314" width="26.88671875" style="2" bestFit="1" customWidth="1"/>
    <col min="13315" max="13315" width="13.77734375" style="2" customWidth="1"/>
    <col min="13316" max="13316" width="5.44140625" style="2" bestFit="1" customWidth="1"/>
    <col min="13317" max="13317" width="8.88671875" style="2"/>
    <col min="13318" max="13318" width="9.33203125" style="2" bestFit="1" customWidth="1"/>
    <col min="13319" max="13319" width="12.109375" style="2" customWidth="1"/>
    <col min="13320" max="13567" width="8.88671875" style="2"/>
    <col min="13568" max="13568" width="5.6640625" style="2" customWidth="1"/>
    <col min="13569" max="13569" width="10.6640625" style="2" customWidth="1"/>
    <col min="13570" max="13570" width="26.88671875" style="2" bestFit="1" customWidth="1"/>
    <col min="13571" max="13571" width="13.77734375" style="2" customWidth="1"/>
    <col min="13572" max="13572" width="5.44140625" style="2" bestFit="1" customWidth="1"/>
    <col min="13573" max="13573" width="8.88671875" style="2"/>
    <col min="13574" max="13574" width="9.33203125" style="2" bestFit="1" customWidth="1"/>
    <col min="13575" max="13575" width="12.109375" style="2" customWidth="1"/>
    <col min="13576" max="13823" width="8.88671875" style="2"/>
    <col min="13824" max="13824" width="5.6640625" style="2" customWidth="1"/>
    <col min="13825" max="13825" width="10.6640625" style="2" customWidth="1"/>
    <col min="13826" max="13826" width="26.88671875" style="2" bestFit="1" customWidth="1"/>
    <col min="13827" max="13827" width="13.77734375" style="2" customWidth="1"/>
    <col min="13828" max="13828" width="5.44140625" style="2" bestFit="1" customWidth="1"/>
    <col min="13829" max="13829" width="8.88671875" style="2"/>
    <col min="13830" max="13830" width="9.33203125" style="2" bestFit="1" customWidth="1"/>
    <col min="13831" max="13831" width="12.109375" style="2" customWidth="1"/>
    <col min="13832" max="14079" width="8.88671875" style="2"/>
    <col min="14080" max="14080" width="5.6640625" style="2" customWidth="1"/>
    <col min="14081" max="14081" width="10.6640625" style="2" customWidth="1"/>
    <col min="14082" max="14082" width="26.88671875" style="2" bestFit="1" customWidth="1"/>
    <col min="14083" max="14083" width="13.77734375" style="2" customWidth="1"/>
    <col min="14084" max="14084" width="5.44140625" style="2" bestFit="1" customWidth="1"/>
    <col min="14085" max="14085" width="8.88671875" style="2"/>
    <col min="14086" max="14086" width="9.33203125" style="2" bestFit="1" customWidth="1"/>
    <col min="14087" max="14087" width="12.109375" style="2" customWidth="1"/>
    <col min="14088" max="14335" width="8.88671875" style="2"/>
    <col min="14336" max="14336" width="5.6640625" style="2" customWidth="1"/>
    <col min="14337" max="14337" width="10.6640625" style="2" customWidth="1"/>
    <col min="14338" max="14338" width="26.88671875" style="2" bestFit="1" customWidth="1"/>
    <col min="14339" max="14339" width="13.77734375" style="2" customWidth="1"/>
    <col min="14340" max="14340" width="5.44140625" style="2" bestFit="1" customWidth="1"/>
    <col min="14341" max="14341" width="8.88671875" style="2"/>
    <col min="14342" max="14342" width="9.33203125" style="2" bestFit="1" customWidth="1"/>
    <col min="14343" max="14343" width="12.109375" style="2" customWidth="1"/>
    <col min="14344" max="14591" width="8.88671875" style="2"/>
    <col min="14592" max="14592" width="5.6640625" style="2" customWidth="1"/>
    <col min="14593" max="14593" width="10.6640625" style="2" customWidth="1"/>
    <col min="14594" max="14594" width="26.88671875" style="2" bestFit="1" customWidth="1"/>
    <col min="14595" max="14595" width="13.77734375" style="2" customWidth="1"/>
    <col min="14596" max="14596" width="5.44140625" style="2" bestFit="1" customWidth="1"/>
    <col min="14597" max="14597" width="8.88671875" style="2"/>
    <col min="14598" max="14598" width="9.33203125" style="2" bestFit="1" customWidth="1"/>
    <col min="14599" max="14599" width="12.109375" style="2" customWidth="1"/>
    <col min="14600" max="14847" width="8.88671875" style="2"/>
    <col min="14848" max="14848" width="5.6640625" style="2" customWidth="1"/>
    <col min="14849" max="14849" width="10.6640625" style="2" customWidth="1"/>
    <col min="14850" max="14850" width="26.88671875" style="2" bestFit="1" customWidth="1"/>
    <col min="14851" max="14851" width="13.77734375" style="2" customWidth="1"/>
    <col min="14852" max="14852" width="5.44140625" style="2" bestFit="1" customWidth="1"/>
    <col min="14853" max="14853" width="8.88671875" style="2"/>
    <col min="14854" max="14854" width="9.33203125" style="2" bestFit="1" customWidth="1"/>
    <col min="14855" max="14855" width="12.109375" style="2" customWidth="1"/>
    <col min="14856" max="15103" width="8.88671875" style="2"/>
    <col min="15104" max="15104" width="5.6640625" style="2" customWidth="1"/>
    <col min="15105" max="15105" width="10.6640625" style="2" customWidth="1"/>
    <col min="15106" max="15106" width="26.88671875" style="2" bestFit="1" customWidth="1"/>
    <col min="15107" max="15107" width="13.77734375" style="2" customWidth="1"/>
    <col min="15108" max="15108" width="5.44140625" style="2" bestFit="1" customWidth="1"/>
    <col min="15109" max="15109" width="8.88671875" style="2"/>
    <col min="15110" max="15110" width="9.33203125" style="2" bestFit="1" customWidth="1"/>
    <col min="15111" max="15111" width="12.109375" style="2" customWidth="1"/>
    <col min="15112" max="15359" width="8.88671875" style="2"/>
    <col min="15360" max="15360" width="5.6640625" style="2" customWidth="1"/>
    <col min="15361" max="15361" width="10.6640625" style="2" customWidth="1"/>
    <col min="15362" max="15362" width="26.88671875" style="2" bestFit="1" customWidth="1"/>
    <col min="15363" max="15363" width="13.77734375" style="2" customWidth="1"/>
    <col min="15364" max="15364" width="5.44140625" style="2" bestFit="1" customWidth="1"/>
    <col min="15365" max="15365" width="8.88671875" style="2"/>
    <col min="15366" max="15366" width="9.33203125" style="2" bestFit="1" customWidth="1"/>
    <col min="15367" max="15367" width="12.109375" style="2" customWidth="1"/>
    <col min="15368" max="15615" width="8.88671875" style="2"/>
    <col min="15616" max="15616" width="5.6640625" style="2" customWidth="1"/>
    <col min="15617" max="15617" width="10.6640625" style="2" customWidth="1"/>
    <col min="15618" max="15618" width="26.88671875" style="2" bestFit="1" customWidth="1"/>
    <col min="15619" max="15619" width="13.77734375" style="2" customWidth="1"/>
    <col min="15620" max="15620" width="5.44140625" style="2" bestFit="1" customWidth="1"/>
    <col min="15621" max="15621" width="8.88671875" style="2"/>
    <col min="15622" max="15622" width="9.33203125" style="2" bestFit="1" customWidth="1"/>
    <col min="15623" max="15623" width="12.109375" style="2" customWidth="1"/>
    <col min="15624" max="15871" width="8.88671875" style="2"/>
    <col min="15872" max="15872" width="5.6640625" style="2" customWidth="1"/>
    <col min="15873" max="15873" width="10.6640625" style="2" customWidth="1"/>
    <col min="15874" max="15874" width="26.88671875" style="2" bestFit="1" customWidth="1"/>
    <col min="15875" max="15875" width="13.77734375" style="2" customWidth="1"/>
    <col min="15876" max="15876" width="5.44140625" style="2" bestFit="1" customWidth="1"/>
    <col min="15877" max="15877" width="8.88671875" style="2"/>
    <col min="15878" max="15878" width="9.33203125" style="2" bestFit="1" customWidth="1"/>
    <col min="15879" max="15879" width="12.109375" style="2" customWidth="1"/>
    <col min="15880" max="16127" width="8.88671875" style="2"/>
    <col min="16128" max="16128" width="5.6640625" style="2" customWidth="1"/>
    <col min="16129" max="16129" width="10.6640625" style="2" customWidth="1"/>
    <col min="16130" max="16130" width="26.88671875" style="2" bestFit="1" customWidth="1"/>
    <col min="16131" max="16131" width="13.77734375" style="2" customWidth="1"/>
    <col min="16132" max="16132" width="5.44140625" style="2" bestFit="1" customWidth="1"/>
    <col min="16133" max="16133" width="8.88671875" style="2"/>
    <col min="16134" max="16134" width="9.33203125" style="2" bestFit="1" customWidth="1"/>
    <col min="16135" max="16135" width="12.109375" style="2" customWidth="1"/>
    <col min="16136" max="16382" width="8.88671875" style="2"/>
    <col min="16383" max="16384" width="9" style="2" customWidth="1"/>
  </cols>
  <sheetData>
    <row r="1" spans="1:17" ht="22.2">
      <c r="A1" s="230" t="s">
        <v>0</v>
      </c>
      <c r="B1" s="230"/>
      <c r="C1" s="230"/>
      <c r="D1" s="230"/>
      <c r="E1" s="230"/>
      <c r="F1" s="230"/>
      <c r="G1" s="230"/>
      <c r="H1" s="230"/>
      <c r="I1" s="57"/>
    </row>
    <row r="2" spans="1:17" ht="15.6">
      <c r="A2" s="231" t="s">
        <v>239</v>
      </c>
      <c r="B2" s="231"/>
      <c r="C2" s="231"/>
      <c r="D2" s="231"/>
      <c r="E2" s="231"/>
      <c r="F2" s="231"/>
      <c r="G2" s="231"/>
      <c r="H2" s="231"/>
      <c r="I2" s="58"/>
    </row>
    <row r="3" spans="1:17" ht="15.6">
      <c r="A3" s="232" t="s">
        <v>1</v>
      </c>
      <c r="B3" s="232"/>
      <c r="C3" s="232"/>
      <c r="D3" s="232"/>
      <c r="E3" s="232"/>
      <c r="F3" s="232"/>
      <c r="G3" s="232"/>
      <c r="H3" s="232"/>
      <c r="I3" s="59"/>
    </row>
    <row r="4" spans="1:17" ht="15.6">
      <c r="A4" s="232" t="s">
        <v>2</v>
      </c>
      <c r="B4" s="232"/>
      <c r="C4" s="232"/>
      <c r="D4" s="232"/>
      <c r="E4" s="232"/>
      <c r="F4" s="232"/>
      <c r="G4" s="232"/>
      <c r="H4" s="232"/>
      <c r="I4" s="59"/>
    </row>
    <row r="5" spans="1:17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60"/>
    </row>
    <row r="6" spans="1:17" ht="15.6">
      <c r="A6" s="229" t="s">
        <v>4</v>
      </c>
      <c r="B6" s="229"/>
      <c r="C6" s="229"/>
      <c r="D6" s="229"/>
      <c r="E6" s="229"/>
      <c r="F6" s="229"/>
      <c r="G6" s="229"/>
      <c r="H6" s="229"/>
      <c r="I6" s="56"/>
    </row>
    <row r="7" spans="1:17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</row>
    <row r="8" spans="1:17" ht="33.6" customHeight="1">
      <c r="A8" s="238"/>
      <c r="B8" s="239"/>
      <c r="C8" s="240"/>
      <c r="D8" s="240"/>
      <c r="E8" s="241"/>
      <c r="F8" s="55" t="s">
        <v>74</v>
      </c>
      <c r="G8" s="55" t="s">
        <v>122</v>
      </c>
      <c r="H8" s="234"/>
      <c r="I8" s="7"/>
      <c r="J8" s="67" t="s">
        <v>90</v>
      </c>
      <c r="K8" s="67" t="s">
        <v>91</v>
      </c>
    </row>
    <row r="9" spans="1:17" s="83" customFormat="1" ht="27" customHeight="1">
      <c r="A9" s="78">
        <v>1</v>
      </c>
      <c r="B9" s="84" t="s">
        <v>92</v>
      </c>
      <c r="C9" s="85" t="s">
        <v>93</v>
      </c>
      <c r="D9" s="86" t="s">
        <v>94</v>
      </c>
      <c r="E9" s="87" t="s">
        <v>16</v>
      </c>
      <c r="F9" s="88">
        <v>1.1037153014144163</v>
      </c>
      <c r="G9" s="88">
        <f>VLOOKUP(D9,[1]第二批!$A$4:$U$34,21,0)</f>
        <v>1.1037153014144201</v>
      </c>
      <c r="H9" s="79"/>
      <c r="I9" s="80"/>
      <c r="J9" s="81">
        <v>1.4810000000000001</v>
      </c>
      <c r="K9" s="81">
        <f>VLOOKUP(B9,[1]第二批!$B$4:$V$34,21,0)</f>
        <v>1.298</v>
      </c>
      <c r="L9" s="82">
        <f t="shared" ref="L9:L17" si="0">G9-J9</f>
        <v>-0.37728469858558</v>
      </c>
      <c r="M9" s="82">
        <f>G9-K9</f>
        <v>-0.19428469858557995</v>
      </c>
      <c r="N9" s="83" t="s">
        <v>95</v>
      </c>
    </row>
    <row r="10" spans="1:17" s="83" customFormat="1" ht="27" customHeight="1">
      <c r="A10" s="78">
        <v>2</v>
      </c>
      <c r="B10" s="84" t="s">
        <v>96</v>
      </c>
      <c r="C10" s="89" t="s">
        <v>97</v>
      </c>
      <c r="D10" s="86" t="s">
        <v>98</v>
      </c>
      <c r="E10" s="87" t="s">
        <v>16</v>
      </c>
      <c r="F10" s="88">
        <v>0.76920202707813312</v>
      </c>
      <c r="G10" s="88">
        <f>VLOOKUP(D10,[1]第二批!$A$4:$U$34,21,0)</f>
        <v>0.76920202707813301</v>
      </c>
      <c r="H10" s="79"/>
      <c r="I10" s="80"/>
      <c r="J10" s="81">
        <v>0.95599999999999996</v>
      </c>
      <c r="K10" s="81">
        <f>VLOOKUP(B10,[1]第二批!$B$4:$V$34,21,0)</f>
        <v>0.871</v>
      </c>
      <c r="L10" s="82">
        <f t="shared" si="0"/>
        <v>-0.18679797292186695</v>
      </c>
      <c r="M10" s="82">
        <f t="shared" ref="M10:M17" si="1">G10-K10</f>
        <v>-0.10179797292186699</v>
      </c>
      <c r="N10" s="83" t="s">
        <v>95</v>
      </c>
    </row>
    <row r="11" spans="1:17" s="83" customFormat="1" ht="27" customHeight="1">
      <c r="A11" s="78">
        <v>3</v>
      </c>
      <c r="B11" s="84" t="s">
        <v>99</v>
      </c>
      <c r="C11" s="89" t="s">
        <v>100</v>
      </c>
      <c r="D11" s="86" t="s">
        <v>101</v>
      </c>
      <c r="E11" s="87" t="s">
        <v>16</v>
      </c>
      <c r="F11" s="88">
        <v>1.6118568943347704</v>
      </c>
      <c r="G11" s="88">
        <f>VLOOKUP(D11,[1]第二批!$A$4:$U$34,21,0)</f>
        <v>1.61185689433477</v>
      </c>
      <c r="H11" s="79"/>
      <c r="I11" s="80"/>
      <c r="J11" s="81">
        <v>2.3940000000000001</v>
      </c>
      <c r="K11" s="81">
        <f>VLOOKUP(B11,[1]第二批!$B$4:$V$34,21,0)</f>
        <v>1.9910000000000001</v>
      </c>
      <c r="L11" s="82">
        <f t="shared" si="0"/>
        <v>-0.78214310566523015</v>
      </c>
      <c r="M11" s="82">
        <f t="shared" si="1"/>
        <v>-0.37914310566523013</v>
      </c>
      <c r="N11" s="83" t="s">
        <v>95</v>
      </c>
    </row>
    <row r="12" spans="1:17" s="83" customFormat="1" ht="27" customHeight="1">
      <c r="A12" s="78">
        <v>4</v>
      </c>
      <c r="B12" s="84" t="s">
        <v>102</v>
      </c>
      <c r="C12" s="85" t="s">
        <v>103</v>
      </c>
      <c r="D12" s="86" t="s">
        <v>104</v>
      </c>
      <c r="E12" s="87" t="s">
        <v>16</v>
      </c>
      <c r="F12" s="88">
        <v>1.1037153014144163</v>
      </c>
      <c r="G12" s="88">
        <f>VLOOKUP(D12,[1]第二批!$A$4:$U$34,21,0)</f>
        <v>1.1037153014144201</v>
      </c>
      <c r="H12" s="79"/>
      <c r="I12" s="80"/>
      <c r="J12" s="81">
        <v>1.4810000000000001</v>
      </c>
      <c r="K12" s="81">
        <f>VLOOKUP(B12,[1]第二批!$B$4:$V$34,21,0)</f>
        <v>1.298</v>
      </c>
      <c r="L12" s="82">
        <f t="shared" si="0"/>
        <v>-0.37728469858558</v>
      </c>
      <c r="M12" s="82">
        <f t="shared" si="1"/>
        <v>-0.19428469858557995</v>
      </c>
      <c r="N12" s="83" t="s">
        <v>95</v>
      </c>
    </row>
    <row r="13" spans="1:17" s="83" customFormat="1" ht="27" customHeight="1">
      <c r="A13" s="78">
        <v>5</v>
      </c>
      <c r="B13" s="84" t="s">
        <v>105</v>
      </c>
      <c r="C13" s="89" t="s">
        <v>106</v>
      </c>
      <c r="D13" s="86" t="s">
        <v>107</v>
      </c>
      <c r="E13" s="87" t="s">
        <v>16</v>
      </c>
      <c r="F13" s="88">
        <v>0.76920202707813312</v>
      </c>
      <c r="G13" s="88">
        <f>VLOOKUP(D13,[1]第二批!$A$4:$U$34,21,0)</f>
        <v>0.76920202707813301</v>
      </c>
      <c r="H13" s="79"/>
      <c r="I13" s="80"/>
      <c r="J13" s="81">
        <v>0.95599999999999996</v>
      </c>
      <c r="K13" s="81">
        <f>VLOOKUP(B13,[1]第二批!$B$4:$V$34,21,0)</f>
        <v>0.871</v>
      </c>
      <c r="L13" s="82">
        <f t="shared" si="0"/>
        <v>-0.18679797292186695</v>
      </c>
      <c r="M13" s="82">
        <f t="shared" si="1"/>
        <v>-0.10179797292186699</v>
      </c>
      <c r="N13" s="83" t="s">
        <v>95</v>
      </c>
    </row>
    <row r="14" spans="1:17" s="83" customFormat="1" ht="27" customHeight="1">
      <c r="A14" s="78">
        <v>6</v>
      </c>
      <c r="B14" s="84" t="s">
        <v>108</v>
      </c>
      <c r="C14" s="89" t="s">
        <v>109</v>
      </c>
      <c r="D14" s="86" t="s">
        <v>110</v>
      </c>
      <c r="E14" s="87" t="s">
        <v>16</v>
      </c>
      <c r="F14" s="88">
        <v>1.6118568943347704</v>
      </c>
      <c r="G14" s="88">
        <f>VLOOKUP(D14,[1]第二批!$A$4:$U$34,21,0)</f>
        <v>1.61185689433477</v>
      </c>
      <c r="H14" s="79"/>
      <c r="I14" s="80"/>
      <c r="J14" s="81">
        <v>2.3940000000000001</v>
      </c>
      <c r="K14" s="81">
        <f>VLOOKUP(B14,[1]第二批!$B$4:$V$34,21,0)</f>
        <v>1.9910000000000001</v>
      </c>
      <c r="L14" s="82">
        <f t="shared" si="0"/>
        <v>-0.78214310566523015</v>
      </c>
      <c r="M14" s="82">
        <f t="shared" si="1"/>
        <v>-0.37914310566523013</v>
      </c>
      <c r="N14" s="83" t="s">
        <v>95</v>
      </c>
    </row>
    <row r="15" spans="1:17" s="83" customFormat="1" ht="27" customHeight="1">
      <c r="A15" s="78">
        <v>7</v>
      </c>
      <c r="B15" s="84" t="s">
        <v>111</v>
      </c>
      <c r="C15" s="85" t="s">
        <v>123</v>
      </c>
      <c r="D15" s="86" t="s">
        <v>112</v>
      </c>
      <c r="E15" s="87" t="s">
        <v>16</v>
      </c>
      <c r="F15" s="88">
        <v>0.98371530141441654</v>
      </c>
      <c r="G15" s="88">
        <f>VLOOKUP(D15,[1]第二批!$A$4:$U$34,21,0)</f>
        <v>0.98371530141441699</v>
      </c>
      <c r="H15" s="79"/>
      <c r="I15" s="80"/>
      <c r="J15" s="81">
        <v>1.42</v>
      </c>
      <c r="K15" s="81">
        <f>VLOOKUP(B15,[1]第二批!$B$4:$V$34,21,0)</f>
        <v>1.2609999999999999</v>
      </c>
      <c r="L15" s="82">
        <f t="shared" si="0"/>
        <v>-0.43628469858558294</v>
      </c>
      <c r="M15" s="82">
        <f t="shared" si="1"/>
        <v>-0.27728469858558291</v>
      </c>
      <c r="N15" s="83" t="s">
        <v>95</v>
      </c>
      <c r="Q15" s="83" t="s">
        <v>113</v>
      </c>
    </row>
    <row r="16" spans="1:17" s="83" customFormat="1" ht="27" customHeight="1">
      <c r="A16" s="78">
        <v>8</v>
      </c>
      <c r="B16" s="84" t="s">
        <v>114</v>
      </c>
      <c r="C16" s="84" t="s">
        <v>115</v>
      </c>
      <c r="D16" s="86" t="s">
        <v>116</v>
      </c>
      <c r="E16" s="87" t="s">
        <v>16</v>
      </c>
      <c r="F16" s="88">
        <v>4.0310781332728238</v>
      </c>
      <c r="G16" s="88">
        <f>VLOOKUP(D16,[1]第二批!$A$4:$U$34,21,0)</f>
        <v>4.0310781332728203</v>
      </c>
      <c r="H16" s="79"/>
      <c r="I16" s="80"/>
      <c r="J16" s="81">
        <v>5.15</v>
      </c>
      <c r="K16" s="81">
        <f>VLOOKUP(B16,[1]第二批!$B$4:$V$34,21,0)</f>
        <v>4.6959999999999997</v>
      </c>
      <c r="L16" s="82">
        <f t="shared" si="0"/>
        <v>-1.1189218667271801</v>
      </c>
      <c r="M16" s="82">
        <f t="shared" si="1"/>
        <v>-0.66492186672717946</v>
      </c>
      <c r="N16" s="83" t="s">
        <v>95</v>
      </c>
    </row>
    <row r="17" spans="1:17" s="83" customFormat="1" ht="27" customHeight="1">
      <c r="A17" s="78">
        <v>9</v>
      </c>
      <c r="B17" s="84" t="s">
        <v>117</v>
      </c>
      <c r="C17" s="85" t="s">
        <v>118</v>
      </c>
      <c r="D17" s="86" t="s">
        <v>119</v>
      </c>
      <c r="E17" s="87" t="s">
        <v>16</v>
      </c>
      <c r="F17" s="88">
        <v>0.1</v>
      </c>
      <c r="G17" s="88">
        <v>0.1</v>
      </c>
      <c r="H17" s="79"/>
      <c r="I17" s="80"/>
      <c r="J17" s="81">
        <v>0.1</v>
      </c>
      <c r="K17" s="81">
        <f>VLOOKUP(B17,[1]第二批!$B$4:$V$34,21,0)</f>
        <v>0.1</v>
      </c>
      <c r="L17" s="82">
        <f t="shared" si="0"/>
        <v>0</v>
      </c>
      <c r="M17" s="82">
        <f t="shared" si="1"/>
        <v>0</v>
      </c>
      <c r="N17" s="83" t="s">
        <v>95</v>
      </c>
      <c r="Q17" s="83" t="s">
        <v>120</v>
      </c>
    </row>
    <row r="18" spans="1:17" ht="36.6" customHeight="1">
      <c r="A18" s="235" t="s">
        <v>25</v>
      </c>
      <c r="B18" s="235"/>
      <c r="C18" s="235"/>
      <c r="D18" s="235"/>
      <c r="E18" s="235"/>
      <c r="F18" s="235"/>
      <c r="G18" s="235"/>
      <c r="H18" s="235"/>
      <c r="I18" s="52"/>
    </row>
    <row r="19" spans="1:17" ht="35.4" customHeight="1">
      <c r="A19" s="236" t="s">
        <v>121</v>
      </c>
      <c r="B19" s="236"/>
      <c r="C19" s="236"/>
      <c r="D19" s="236"/>
      <c r="E19" s="236"/>
      <c r="F19" s="236"/>
      <c r="G19" s="236"/>
      <c r="H19" s="236"/>
      <c r="I19" s="53"/>
    </row>
    <row r="20" spans="1:17" ht="40.799999999999997" customHeight="1">
      <c r="A20" s="236" t="s">
        <v>27</v>
      </c>
      <c r="B20" s="236"/>
      <c r="C20" s="236"/>
      <c r="D20" s="236"/>
      <c r="E20" s="236"/>
      <c r="F20" s="236"/>
      <c r="G20" s="236"/>
      <c r="H20" s="236"/>
      <c r="I20" s="53"/>
    </row>
    <row r="21" spans="1:17" ht="21" customHeight="1">
      <c r="A21" s="237" t="s">
        <v>28</v>
      </c>
      <c r="B21" s="237"/>
      <c r="C21" s="237"/>
      <c r="D21" s="237"/>
      <c r="E21" s="237"/>
      <c r="F21" s="237"/>
      <c r="G21" s="237"/>
      <c r="H21" s="237"/>
      <c r="I21" s="54"/>
    </row>
    <row r="22" spans="1:17" ht="15.6">
      <c r="A22" s="54"/>
      <c r="B22" s="21"/>
      <c r="C22" s="54"/>
      <c r="D22" s="54"/>
      <c r="E22" s="54"/>
      <c r="F22" s="22"/>
      <c r="G22" s="22"/>
      <c r="H22" s="23"/>
      <c r="I22" s="23"/>
    </row>
    <row r="23" spans="1:17" ht="15.6">
      <c r="A23" s="24" t="s">
        <v>29</v>
      </c>
      <c r="B23" s="25"/>
      <c r="C23" s="26"/>
      <c r="D23" s="27" t="s">
        <v>30</v>
      </c>
      <c r="E23" s="26"/>
      <c r="F23" s="28"/>
      <c r="G23" s="28"/>
      <c r="H23" s="29"/>
      <c r="I23" s="29"/>
    </row>
    <row r="24" spans="1:17" ht="15.6">
      <c r="A24" s="24"/>
      <c r="B24" s="25"/>
      <c r="C24" s="26"/>
      <c r="D24" s="27"/>
      <c r="E24" s="26"/>
      <c r="F24" s="28"/>
      <c r="G24" s="28"/>
      <c r="H24" s="29"/>
      <c r="I24" s="29"/>
    </row>
    <row r="25" spans="1:17" ht="15.6">
      <c r="A25" s="24" t="s">
        <v>31</v>
      </c>
      <c r="B25" s="24"/>
      <c r="C25" s="54"/>
      <c r="D25" s="24" t="s">
        <v>31</v>
      </c>
      <c r="E25" s="54"/>
      <c r="F25" s="28"/>
      <c r="G25" s="28"/>
      <c r="H25" s="29"/>
      <c r="I25" s="29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0A5E-0AED-4362-A5D3-8FA979ACE6E9}">
  <dimension ref="A1:Z57"/>
  <sheetViews>
    <sheetView tabSelected="1" topLeftCell="A40" zoomScale="70" zoomScaleNormal="70" zoomScaleSheetLayoutView="80" workbookViewId="0">
      <selection activeCell="J49" sqref="J49:Q49"/>
    </sheetView>
  </sheetViews>
  <sheetFormatPr defaultRowHeight="13.8"/>
  <cols>
    <col min="1" max="1" width="5.6640625" style="2" customWidth="1"/>
    <col min="2" max="2" width="14.5546875" style="2" customWidth="1"/>
    <col min="3" max="3" width="29.44140625" style="2" customWidth="1"/>
    <col min="4" max="4" width="17.109375" style="2" customWidth="1"/>
    <col min="5" max="5" width="5.44140625" style="2" bestFit="1" customWidth="1"/>
    <col min="6" max="7" width="9.5546875" style="2" bestFit="1" customWidth="1"/>
    <col min="8" max="8" width="13.88671875" style="2" customWidth="1"/>
    <col min="9" max="11" width="12.109375" style="2" customWidth="1"/>
    <col min="12" max="12" width="11.33203125" style="2" customWidth="1"/>
    <col min="13" max="13" width="11.109375" style="2" customWidth="1"/>
    <col min="14" max="14" width="0" style="2" hidden="1" customWidth="1"/>
    <col min="15" max="15" width="12.44140625" style="140" customWidth="1"/>
    <col min="16" max="16" width="10.109375" style="2" customWidth="1"/>
    <col min="17" max="17" width="23" style="2" customWidth="1"/>
    <col min="18" max="18" width="21.21875" style="2" customWidth="1"/>
    <col min="19" max="19" width="17.88671875" style="2" customWidth="1"/>
    <col min="20" max="20" width="8.88671875" style="2"/>
    <col min="21" max="21" width="15.44140625" style="2" customWidth="1"/>
    <col min="22" max="22" width="20.109375" style="2" customWidth="1"/>
    <col min="23" max="25" width="8.88671875" style="2"/>
    <col min="26" max="26" width="21.77734375" style="2" customWidth="1"/>
    <col min="27" max="260" width="8.88671875" style="2"/>
    <col min="261" max="261" width="5.6640625" style="2" customWidth="1"/>
    <col min="262" max="262" width="10.6640625" style="2" customWidth="1"/>
    <col min="263" max="263" width="26.88671875" style="2" bestFit="1" customWidth="1"/>
    <col min="264" max="264" width="13.77734375" style="2" customWidth="1"/>
    <col min="265" max="265" width="5.44140625" style="2" bestFit="1" customWidth="1"/>
    <col min="266" max="266" width="8.88671875" style="2"/>
    <col min="267" max="267" width="9.33203125" style="2" bestFit="1" customWidth="1"/>
    <col min="268" max="268" width="12.109375" style="2" customWidth="1"/>
    <col min="269" max="516" width="8.88671875" style="2"/>
    <col min="517" max="517" width="5.6640625" style="2" customWidth="1"/>
    <col min="518" max="518" width="10.6640625" style="2" customWidth="1"/>
    <col min="519" max="519" width="26.88671875" style="2" bestFit="1" customWidth="1"/>
    <col min="520" max="520" width="13.77734375" style="2" customWidth="1"/>
    <col min="521" max="521" width="5.44140625" style="2" bestFit="1" customWidth="1"/>
    <col min="522" max="522" width="8.88671875" style="2"/>
    <col min="523" max="523" width="9.33203125" style="2" bestFit="1" customWidth="1"/>
    <col min="524" max="524" width="12.109375" style="2" customWidth="1"/>
    <col min="525" max="772" width="8.88671875" style="2"/>
    <col min="773" max="773" width="5.6640625" style="2" customWidth="1"/>
    <col min="774" max="774" width="10.6640625" style="2" customWidth="1"/>
    <col min="775" max="775" width="26.88671875" style="2" bestFit="1" customWidth="1"/>
    <col min="776" max="776" width="13.77734375" style="2" customWidth="1"/>
    <col min="777" max="777" width="5.44140625" style="2" bestFit="1" customWidth="1"/>
    <col min="778" max="778" width="8.88671875" style="2"/>
    <col min="779" max="779" width="9.33203125" style="2" bestFit="1" customWidth="1"/>
    <col min="780" max="780" width="12.109375" style="2" customWidth="1"/>
    <col min="781" max="1028" width="8.88671875" style="2"/>
    <col min="1029" max="1029" width="5.6640625" style="2" customWidth="1"/>
    <col min="1030" max="1030" width="10.6640625" style="2" customWidth="1"/>
    <col min="1031" max="1031" width="26.88671875" style="2" bestFit="1" customWidth="1"/>
    <col min="1032" max="1032" width="13.77734375" style="2" customWidth="1"/>
    <col min="1033" max="1033" width="5.44140625" style="2" bestFit="1" customWidth="1"/>
    <col min="1034" max="1034" width="8.88671875" style="2"/>
    <col min="1035" max="1035" width="9.33203125" style="2" bestFit="1" customWidth="1"/>
    <col min="1036" max="1036" width="12.109375" style="2" customWidth="1"/>
    <col min="1037" max="1284" width="8.88671875" style="2"/>
    <col min="1285" max="1285" width="5.6640625" style="2" customWidth="1"/>
    <col min="1286" max="1286" width="10.6640625" style="2" customWidth="1"/>
    <col min="1287" max="1287" width="26.88671875" style="2" bestFit="1" customWidth="1"/>
    <col min="1288" max="1288" width="13.77734375" style="2" customWidth="1"/>
    <col min="1289" max="1289" width="5.44140625" style="2" bestFit="1" customWidth="1"/>
    <col min="1290" max="1290" width="8.88671875" style="2"/>
    <col min="1291" max="1291" width="9.33203125" style="2" bestFit="1" customWidth="1"/>
    <col min="1292" max="1292" width="12.109375" style="2" customWidth="1"/>
    <col min="1293" max="1540" width="8.88671875" style="2"/>
    <col min="1541" max="1541" width="5.6640625" style="2" customWidth="1"/>
    <col min="1542" max="1542" width="10.6640625" style="2" customWidth="1"/>
    <col min="1543" max="1543" width="26.88671875" style="2" bestFit="1" customWidth="1"/>
    <col min="1544" max="1544" width="13.77734375" style="2" customWidth="1"/>
    <col min="1545" max="1545" width="5.44140625" style="2" bestFit="1" customWidth="1"/>
    <col min="1546" max="1546" width="8.88671875" style="2"/>
    <col min="1547" max="1547" width="9.33203125" style="2" bestFit="1" customWidth="1"/>
    <col min="1548" max="1548" width="12.109375" style="2" customWidth="1"/>
    <col min="1549" max="1796" width="8.88671875" style="2"/>
    <col min="1797" max="1797" width="5.6640625" style="2" customWidth="1"/>
    <col min="1798" max="1798" width="10.6640625" style="2" customWidth="1"/>
    <col min="1799" max="1799" width="26.88671875" style="2" bestFit="1" customWidth="1"/>
    <col min="1800" max="1800" width="13.77734375" style="2" customWidth="1"/>
    <col min="1801" max="1801" width="5.44140625" style="2" bestFit="1" customWidth="1"/>
    <col min="1802" max="1802" width="8.88671875" style="2"/>
    <col min="1803" max="1803" width="9.33203125" style="2" bestFit="1" customWidth="1"/>
    <col min="1804" max="1804" width="12.109375" style="2" customWidth="1"/>
    <col min="1805" max="2052" width="8.88671875" style="2"/>
    <col min="2053" max="2053" width="5.6640625" style="2" customWidth="1"/>
    <col min="2054" max="2054" width="10.6640625" style="2" customWidth="1"/>
    <col min="2055" max="2055" width="26.88671875" style="2" bestFit="1" customWidth="1"/>
    <col min="2056" max="2056" width="13.77734375" style="2" customWidth="1"/>
    <col min="2057" max="2057" width="5.44140625" style="2" bestFit="1" customWidth="1"/>
    <col min="2058" max="2058" width="8.88671875" style="2"/>
    <col min="2059" max="2059" width="9.33203125" style="2" bestFit="1" customWidth="1"/>
    <col min="2060" max="2060" width="12.109375" style="2" customWidth="1"/>
    <col min="2061" max="2308" width="8.88671875" style="2"/>
    <col min="2309" max="2309" width="5.6640625" style="2" customWidth="1"/>
    <col min="2310" max="2310" width="10.6640625" style="2" customWidth="1"/>
    <col min="2311" max="2311" width="26.88671875" style="2" bestFit="1" customWidth="1"/>
    <col min="2312" max="2312" width="13.77734375" style="2" customWidth="1"/>
    <col min="2313" max="2313" width="5.44140625" style="2" bestFit="1" customWidth="1"/>
    <col min="2314" max="2314" width="8.88671875" style="2"/>
    <col min="2315" max="2315" width="9.33203125" style="2" bestFit="1" customWidth="1"/>
    <col min="2316" max="2316" width="12.109375" style="2" customWidth="1"/>
    <col min="2317" max="2564" width="8.88671875" style="2"/>
    <col min="2565" max="2565" width="5.6640625" style="2" customWidth="1"/>
    <col min="2566" max="2566" width="10.6640625" style="2" customWidth="1"/>
    <col min="2567" max="2567" width="26.88671875" style="2" bestFit="1" customWidth="1"/>
    <col min="2568" max="2568" width="13.77734375" style="2" customWidth="1"/>
    <col min="2569" max="2569" width="5.44140625" style="2" bestFit="1" customWidth="1"/>
    <col min="2570" max="2570" width="8.88671875" style="2"/>
    <col min="2571" max="2571" width="9.33203125" style="2" bestFit="1" customWidth="1"/>
    <col min="2572" max="2572" width="12.109375" style="2" customWidth="1"/>
    <col min="2573" max="2820" width="8.88671875" style="2"/>
    <col min="2821" max="2821" width="5.6640625" style="2" customWidth="1"/>
    <col min="2822" max="2822" width="10.6640625" style="2" customWidth="1"/>
    <col min="2823" max="2823" width="26.88671875" style="2" bestFit="1" customWidth="1"/>
    <col min="2824" max="2824" width="13.77734375" style="2" customWidth="1"/>
    <col min="2825" max="2825" width="5.44140625" style="2" bestFit="1" customWidth="1"/>
    <col min="2826" max="2826" width="8.88671875" style="2"/>
    <col min="2827" max="2827" width="9.33203125" style="2" bestFit="1" customWidth="1"/>
    <col min="2828" max="2828" width="12.109375" style="2" customWidth="1"/>
    <col min="2829" max="3076" width="8.88671875" style="2"/>
    <col min="3077" max="3077" width="5.6640625" style="2" customWidth="1"/>
    <col min="3078" max="3078" width="10.6640625" style="2" customWidth="1"/>
    <col min="3079" max="3079" width="26.88671875" style="2" bestFit="1" customWidth="1"/>
    <col min="3080" max="3080" width="13.77734375" style="2" customWidth="1"/>
    <col min="3081" max="3081" width="5.44140625" style="2" bestFit="1" customWidth="1"/>
    <col min="3082" max="3082" width="8.88671875" style="2"/>
    <col min="3083" max="3083" width="9.33203125" style="2" bestFit="1" customWidth="1"/>
    <col min="3084" max="3084" width="12.109375" style="2" customWidth="1"/>
    <col min="3085" max="3332" width="8.88671875" style="2"/>
    <col min="3333" max="3333" width="5.6640625" style="2" customWidth="1"/>
    <col min="3334" max="3334" width="10.6640625" style="2" customWidth="1"/>
    <col min="3335" max="3335" width="26.88671875" style="2" bestFit="1" customWidth="1"/>
    <col min="3336" max="3336" width="13.77734375" style="2" customWidth="1"/>
    <col min="3337" max="3337" width="5.44140625" style="2" bestFit="1" customWidth="1"/>
    <col min="3338" max="3338" width="8.88671875" style="2"/>
    <col min="3339" max="3339" width="9.33203125" style="2" bestFit="1" customWidth="1"/>
    <col min="3340" max="3340" width="12.109375" style="2" customWidth="1"/>
    <col min="3341" max="3588" width="8.88671875" style="2"/>
    <col min="3589" max="3589" width="5.6640625" style="2" customWidth="1"/>
    <col min="3590" max="3590" width="10.6640625" style="2" customWidth="1"/>
    <col min="3591" max="3591" width="26.88671875" style="2" bestFit="1" customWidth="1"/>
    <col min="3592" max="3592" width="13.77734375" style="2" customWidth="1"/>
    <col min="3593" max="3593" width="5.44140625" style="2" bestFit="1" customWidth="1"/>
    <col min="3594" max="3594" width="8.88671875" style="2"/>
    <col min="3595" max="3595" width="9.33203125" style="2" bestFit="1" customWidth="1"/>
    <col min="3596" max="3596" width="12.109375" style="2" customWidth="1"/>
    <col min="3597" max="3844" width="8.88671875" style="2"/>
    <col min="3845" max="3845" width="5.6640625" style="2" customWidth="1"/>
    <col min="3846" max="3846" width="10.6640625" style="2" customWidth="1"/>
    <col min="3847" max="3847" width="26.88671875" style="2" bestFit="1" customWidth="1"/>
    <col min="3848" max="3848" width="13.77734375" style="2" customWidth="1"/>
    <col min="3849" max="3849" width="5.44140625" style="2" bestFit="1" customWidth="1"/>
    <col min="3850" max="3850" width="8.88671875" style="2"/>
    <col min="3851" max="3851" width="9.33203125" style="2" bestFit="1" customWidth="1"/>
    <col min="3852" max="3852" width="12.109375" style="2" customWidth="1"/>
    <col min="3853" max="4100" width="8.88671875" style="2"/>
    <col min="4101" max="4101" width="5.6640625" style="2" customWidth="1"/>
    <col min="4102" max="4102" width="10.6640625" style="2" customWidth="1"/>
    <col min="4103" max="4103" width="26.88671875" style="2" bestFit="1" customWidth="1"/>
    <col min="4104" max="4104" width="13.77734375" style="2" customWidth="1"/>
    <col min="4105" max="4105" width="5.44140625" style="2" bestFit="1" customWidth="1"/>
    <col min="4106" max="4106" width="8.88671875" style="2"/>
    <col min="4107" max="4107" width="9.33203125" style="2" bestFit="1" customWidth="1"/>
    <col min="4108" max="4108" width="12.109375" style="2" customWidth="1"/>
    <col min="4109" max="4356" width="8.88671875" style="2"/>
    <col min="4357" max="4357" width="5.6640625" style="2" customWidth="1"/>
    <col min="4358" max="4358" width="10.6640625" style="2" customWidth="1"/>
    <col min="4359" max="4359" width="26.88671875" style="2" bestFit="1" customWidth="1"/>
    <col min="4360" max="4360" width="13.77734375" style="2" customWidth="1"/>
    <col min="4361" max="4361" width="5.44140625" style="2" bestFit="1" customWidth="1"/>
    <col min="4362" max="4362" width="8.88671875" style="2"/>
    <col min="4363" max="4363" width="9.33203125" style="2" bestFit="1" customWidth="1"/>
    <col min="4364" max="4364" width="12.109375" style="2" customWidth="1"/>
    <col min="4365" max="4612" width="8.88671875" style="2"/>
    <col min="4613" max="4613" width="5.6640625" style="2" customWidth="1"/>
    <col min="4614" max="4614" width="10.6640625" style="2" customWidth="1"/>
    <col min="4615" max="4615" width="26.88671875" style="2" bestFit="1" customWidth="1"/>
    <col min="4616" max="4616" width="13.77734375" style="2" customWidth="1"/>
    <col min="4617" max="4617" width="5.44140625" style="2" bestFit="1" customWidth="1"/>
    <col min="4618" max="4618" width="8.88671875" style="2"/>
    <col min="4619" max="4619" width="9.33203125" style="2" bestFit="1" customWidth="1"/>
    <col min="4620" max="4620" width="12.109375" style="2" customWidth="1"/>
    <col min="4621" max="4868" width="8.88671875" style="2"/>
    <col min="4869" max="4869" width="5.6640625" style="2" customWidth="1"/>
    <col min="4870" max="4870" width="10.6640625" style="2" customWidth="1"/>
    <col min="4871" max="4871" width="26.88671875" style="2" bestFit="1" customWidth="1"/>
    <col min="4872" max="4872" width="13.77734375" style="2" customWidth="1"/>
    <col min="4873" max="4873" width="5.44140625" style="2" bestFit="1" customWidth="1"/>
    <col min="4874" max="4874" width="8.88671875" style="2"/>
    <col min="4875" max="4875" width="9.33203125" style="2" bestFit="1" customWidth="1"/>
    <col min="4876" max="4876" width="12.109375" style="2" customWidth="1"/>
    <col min="4877" max="5124" width="8.88671875" style="2"/>
    <col min="5125" max="5125" width="5.6640625" style="2" customWidth="1"/>
    <col min="5126" max="5126" width="10.6640625" style="2" customWidth="1"/>
    <col min="5127" max="5127" width="26.88671875" style="2" bestFit="1" customWidth="1"/>
    <col min="5128" max="5128" width="13.77734375" style="2" customWidth="1"/>
    <col min="5129" max="5129" width="5.44140625" style="2" bestFit="1" customWidth="1"/>
    <col min="5130" max="5130" width="8.88671875" style="2"/>
    <col min="5131" max="5131" width="9.33203125" style="2" bestFit="1" customWidth="1"/>
    <col min="5132" max="5132" width="12.109375" style="2" customWidth="1"/>
    <col min="5133" max="5380" width="8.88671875" style="2"/>
    <col min="5381" max="5381" width="5.6640625" style="2" customWidth="1"/>
    <col min="5382" max="5382" width="10.6640625" style="2" customWidth="1"/>
    <col min="5383" max="5383" width="26.88671875" style="2" bestFit="1" customWidth="1"/>
    <col min="5384" max="5384" width="13.77734375" style="2" customWidth="1"/>
    <col min="5385" max="5385" width="5.44140625" style="2" bestFit="1" customWidth="1"/>
    <col min="5386" max="5386" width="8.88671875" style="2"/>
    <col min="5387" max="5387" width="9.33203125" style="2" bestFit="1" customWidth="1"/>
    <col min="5388" max="5388" width="12.109375" style="2" customWidth="1"/>
    <col min="5389" max="5636" width="8.88671875" style="2"/>
    <col min="5637" max="5637" width="5.6640625" style="2" customWidth="1"/>
    <col min="5638" max="5638" width="10.6640625" style="2" customWidth="1"/>
    <col min="5639" max="5639" width="26.88671875" style="2" bestFit="1" customWidth="1"/>
    <col min="5640" max="5640" width="13.77734375" style="2" customWidth="1"/>
    <col min="5641" max="5641" width="5.44140625" style="2" bestFit="1" customWidth="1"/>
    <col min="5642" max="5642" width="8.88671875" style="2"/>
    <col min="5643" max="5643" width="9.33203125" style="2" bestFit="1" customWidth="1"/>
    <col min="5644" max="5644" width="12.109375" style="2" customWidth="1"/>
    <col min="5645" max="5892" width="8.88671875" style="2"/>
    <col min="5893" max="5893" width="5.6640625" style="2" customWidth="1"/>
    <col min="5894" max="5894" width="10.6640625" style="2" customWidth="1"/>
    <col min="5895" max="5895" width="26.88671875" style="2" bestFit="1" customWidth="1"/>
    <col min="5896" max="5896" width="13.77734375" style="2" customWidth="1"/>
    <col min="5897" max="5897" width="5.44140625" style="2" bestFit="1" customWidth="1"/>
    <col min="5898" max="5898" width="8.88671875" style="2"/>
    <col min="5899" max="5899" width="9.33203125" style="2" bestFit="1" customWidth="1"/>
    <col min="5900" max="5900" width="12.109375" style="2" customWidth="1"/>
    <col min="5901" max="6148" width="8.88671875" style="2"/>
    <col min="6149" max="6149" width="5.6640625" style="2" customWidth="1"/>
    <col min="6150" max="6150" width="10.6640625" style="2" customWidth="1"/>
    <col min="6151" max="6151" width="26.88671875" style="2" bestFit="1" customWidth="1"/>
    <col min="6152" max="6152" width="13.77734375" style="2" customWidth="1"/>
    <col min="6153" max="6153" width="5.44140625" style="2" bestFit="1" customWidth="1"/>
    <col min="6154" max="6154" width="8.88671875" style="2"/>
    <col min="6155" max="6155" width="9.33203125" style="2" bestFit="1" customWidth="1"/>
    <col min="6156" max="6156" width="12.109375" style="2" customWidth="1"/>
    <col min="6157" max="6404" width="8.88671875" style="2"/>
    <col min="6405" max="6405" width="5.6640625" style="2" customWidth="1"/>
    <col min="6406" max="6406" width="10.6640625" style="2" customWidth="1"/>
    <col min="6407" max="6407" width="26.88671875" style="2" bestFit="1" customWidth="1"/>
    <col min="6408" max="6408" width="13.77734375" style="2" customWidth="1"/>
    <col min="6409" max="6409" width="5.44140625" style="2" bestFit="1" customWidth="1"/>
    <col min="6410" max="6410" width="8.88671875" style="2"/>
    <col min="6411" max="6411" width="9.33203125" style="2" bestFit="1" customWidth="1"/>
    <col min="6412" max="6412" width="12.109375" style="2" customWidth="1"/>
    <col min="6413" max="6660" width="8.88671875" style="2"/>
    <col min="6661" max="6661" width="5.6640625" style="2" customWidth="1"/>
    <col min="6662" max="6662" width="10.6640625" style="2" customWidth="1"/>
    <col min="6663" max="6663" width="26.88671875" style="2" bestFit="1" customWidth="1"/>
    <col min="6664" max="6664" width="13.77734375" style="2" customWidth="1"/>
    <col min="6665" max="6665" width="5.44140625" style="2" bestFit="1" customWidth="1"/>
    <col min="6666" max="6666" width="8.88671875" style="2"/>
    <col min="6667" max="6667" width="9.33203125" style="2" bestFit="1" customWidth="1"/>
    <col min="6668" max="6668" width="12.109375" style="2" customWidth="1"/>
    <col min="6669" max="6916" width="8.88671875" style="2"/>
    <col min="6917" max="6917" width="5.6640625" style="2" customWidth="1"/>
    <col min="6918" max="6918" width="10.6640625" style="2" customWidth="1"/>
    <col min="6919" max="6919" width="26.88671875" style="2" bestFit="1" customWidth="1"/>
    <col min="6920" max="6920" width="13.77734375" style="2" customWidth="1"/>
    <col min="6921" max="6921" width="5.44140625" style="2" bestFit="1" customWidth="1"/>
    <col min="6922" max="6922" width="8.88671875" style="2"/>
    <col min="6923" max="6923" width="9.33203125" style="2" bestFit="1" customWidth="1"/>
    <col min="6924" max="6924" width="12.109375" style="2" customWidth="1"/>
    <col min="6925" max="7172" width="8.88671875" style="2"/>
    <col min="7173" max="7173" width="5.6640625" style="2" customWidth="1"/>
    <col min="7174" max="7174" width="10.6640625" style="2" customWidth="1"/>
    <col min="7175" max="7175" width="26.88671875" style="2" bestFit="1" customWidth="1"/>
    <col min="7176" max="7176" width="13.77734375" style="2" customWidth="1"/>
    <col min="7177" max="7177" width="5.44140625" style="2" bestFit="1" customWidth="1"/>
    <col min="7178" max="7178" width="8.88671875" style="2"/>
    <col min="7179" max="7179" width="9.33203125" style="2" bestFit="1" customWidth="1"/>
    <col min="7180" max="7180" width="12.109375" style="2" customWidth="1"/>
    <col min="7181" max="7428" width="8.88671875" style="2"/>
    <col min="7429" max="7429" width="5.6640625" style="2" customWidth="1"/>
    <col min="7430" max="7430" width="10.6640625" style="2" customWidth="1"/>
    <col min="7431" max="7431" width="26.88671875" style="2" bestFit="1" customWidth="1"/>
    <col min="7432" max="7432" width="13.77734375" style="2" customWidth="1"/>
    <col min="7433" max="7433" width="5.44140625" style="2" bestFit="1" customWidth="1"/>
    <col min="7434" max="7434" width="8.88671875" style="2"/>
    <col min="7435" max="7435" width="9.33203125" style="2" bestFit="1" customWidth="1"/>
    <col min="7436" max="7436" width="12.109375" style="2" customWidth="1"/>
    <col min="7437" max="7684" width="8.88671875" style="2"/>
    <col min="7685" max="7685" width="5.6640625" style="2" customWidth="1"/>
    <col min="7686" max="7686" width="10.6640625" style="2" customWidth="1"/>
    <col min="7687" max="7687" width="26.88671875" style="2" bestFit="1" customWidth="1"/>
    <col min="7688" max="7688" width="13.77734375" style="2" customWidth="1"/>
    <col min="7689" max="7689" width="5.44140625" style="2" bestFit="1" customWidth="1"/>
    <col min="7690" max="7690" width="8.88671875" style="2"/>
    <col min="7691" max="7691" width="9.33203125" style="2" bestFit="1" customWidth="1"/>
    <col min="7692" max="7692" width="12.109375" style="2" customWidth="1"/>
    <col min="7693" max="7940" width="8.88671875" style="2"/>
    <col min="7941" max="7941" width="5.6640625" style="2" customWidth="1"/>
    <col min="7942" max="7942" width="10.6640625" style="2" customWidth="1"/>
    <col min="7943" max="7943" width="26.88671875" style="2" bestFit="1" customWidth="1"/>
    <col min="7944" max="7944" width="13.77734375" style="2" customWidth="1"/>
    <col min="7945" max="7945" width="5.44140625" style="2" bestFit="1" customWidth="1"/>
    <col min="7946" max="7946" width="8.88671875" style="2"/>
    <col min="7947" max="7947" width="9.33203125" style="2" bestFit="1" customWidth="1"/>
    <col min="7948" max="7948" width="12.109375" style="2" customWidth="1"/>
    <col min="7949" max="8196" width="8.88671875" style="2"/>
    <col min="8197" max="8197" width="5.6640625" style="2" customWidth="1"/>
    <col min="8198" max="8198" width="10.6640625" style="2" customWidth="1"/>
    <col min="8199" max="8199" width="26.88671875" style="2" bestFit="1" customWidth="1"/>
    <col min="8200" max="8200" width="13.77734375" style="2" customWidth="1"/>
    <col min="8201" max="8201" width="5.44140625" style="2" bestFit="1" customWidth="1"/>
    <col min="8202" max="8202" width="8.88671875" style="2"/>
    <col min="8203" max="8203" width="9.33203125" style="2" bestFit="1" customWidth="1"/>
    <col min="8204" max="8204" width="12.109375" style="2" customWidth="1"/>
    <col min="8205" max="8452" width="8.88671875" style="2"/>
    <col min="8453" max="8453" width="5.6640625" style="2" customWidth="1"/>
    <col min="8454" max="8454" width="10.6640625" style="2" customWidth="1"/>
    <col min="8455" max="8455" width="26.88671875" style="2" bestFit="1" customWidth="1"/>
    <col min="8456" max="8456" width="13.77734375" style="2" customWidth="1"/>
    <col min="8457" max="8457" width="5.44140625" style="2" bestFit="1" customWidth="1"/>
    <col min="8458" max="8458" width="8.88671875" style="2"/>
    <col min="8459" max="8459" width="9.33203125" style="2" bestFit="1" customWidth="1"/>
    <col min="8460" max="8460" width="12.109375" style="2" customWidth="1"/>
    <col min="8461" max="8708" width="8.88671875" style="2"/>
    <col min="8709" max="8709" width="5.6640625" style="2" customWidth="1"/>
    <col min="8710" max="8710" width="10.6640625" style="2" customWidth="1"/>
    <col min="8711" max="8711" width="26.88671875" style="2" bestFit="1" customWidth="1"/>
    <col min="8712" max="8712" width="13.77734375" style="2" customWidth="1"/>
    <col min="8713" max="8713" width="5.44140625" style="2" bestFit="1" customWidth="1"/>
    <col min="8714" max="8714" width="8.88671875" style="2"/>
    <col min="8715" max="8715" width="9.33203125" style="2" bestFit="1" customWidth="1"/>
    <col min="8716" max="8716" width="12.109375" style="2" customWidth="1"/>
    <col min="8717" max="8964" width="8.88671875" style="2"/>
    <col min="8965" max="8965" width="5.6640625" style="2" customWidth="1"/>
    <col min="8966" max="8966" width="10.6640625" style="2" customWidth="1"/>
    <col min="8967" max="8967" width="26.88671875" style="2" bestFit="1" customWidth="1"/>
    <col min="8968" max="8968" width="13.77734375" style="2" customWidth="1"/>
    <col min="8969" max="8969" width="5.44140625" style="2" bestFit="1" customWidth="1"/>
    <col min="8970" max="8970" width="8.88671875" style="2"/>
    <col min="8971" max="8971" width="9.33203125" style="2" bestFit="1" customWidth="1"/>
    <col min="8972" max="8972" width="12.109375" style="2" customWidth="1"/>
    <col min="8973" max="9220" width="8.88671875" style="2"/>
    <col min="9221" max="9221" width="5.6640625" style="2" customWidth="1"/>
    <col min="9222" max="9222" width="10.6640625" style="2" customWidth="1"/>
    <col min="9223" max="9223" width="26.88671875" style="2" bestFit="1" customWidth="1"/>
    <col min="9224" max="9224" width="13.77734375" style="2" customWidth="1"/>
    <col min="9225" max="9225" width="5.44140625" style="2" bestFit="1" customWidth="1"/>
    <col min="9226" max="9226" width="8.88671875" style="2"/>
    <col min="9227" max="9227" width="9.33203125" style="2" bestFit="1" customWidth="1"/>
    <col min="9228" max="9228" width="12.109375" style="2" customWidth="1"/>
    <col min="9229" max="9476" width="8.88671875" style="2"/>
    <col min="9477" max="9477" width="5.6640625" style="2" customWidth="1"/>
    <col min="9478" max="9478" width="10.6640625" style="2" customWidth="1"/>
    <col min="9479" max="9479" width="26.88671875" style="2" bestFit="1" customWidth="1"/>
    <col min="9480" max="9480" width="13.77734375" style="2" customWidth="1"/>
    <col min="9481" max="9481" width="5.44140625" style="2" bestFit="1" customWidth="1"/>
    <col min="9482" max="9482" width="8.88671875" style="2"/>
    <col min="9483" max="9483" width="9.33203125" style="2" bestFit="1" customWidth="1"/>
    <col min="9484" max="9484" width="12.109375" style="2" customWidth="1"/>
    <col min="9485" max="9732" width="8.88671875" style="2"/>
    <col min="9733" max="9733" width="5.6640625" style="2" customWidth="1"/>
    <col min="9734" max="9734" width="10.6640625" style="2" customWidth="1"/>
    <col min="9735" max="9735" width="26.88671875" style="2" bestFit="1" customWidth="1"/>
    <col min="9736" max="9736" width="13.77734375" style="2" customWidth="1"/>
    <col min="9737" max="9737" width="5.44140625" style="2" bestFit="1" customWidth="1"/>
    <col min="9738" max="9738" width="8.88671875" style="2"/>
    <col min="9739" max="9739" width="9.33203125" style="2" bestFit="1" customWidth="1"/>
    <col min="9740" max="9740" width="12.109375" style="2" customWidth="1"/>
    <col min="9741" max="9988" width="8.88671875" style="2"/>
    <col min="9989" max="9989" width="5.6640625" style="2" customWidth="1"/>
    <col min="9990" max="9990" width="10.6640625" style="2" customWidth="1"/>
    <col min="9991" max="9991" width="26.88671875" style="2" bestFit="1" customWidth="1"/>
    <col min="9992" max="9992" width="13.77734375" style="2" customWidth="1"/>
    <col min="9993" max="9993" width="5.44140625" style="2" bestFit="1" customWidth="1"/>
    <col min="9994" max="9994" width="8.88671875" style="2"/>
    <col min="9995" max="9995" width="9.33203125" style="2" bestFit="1" customWidth="1"/>
    <col min="9996" max="9996" width="12.109375" style="2" customWidth="1"/>
    <col min="9997" max="10244" width="8.88671875" style="2"/>
    <col min="10245" max="10245" width="5.6640625" style="2" customWidth="1"/>
    <col min="10246" max="10246" width="10.6640625" style="2" customWidth="1"/>
    <col min="10247" max="10247" width="26.88671875" style="2" bestFit="1" customWidth="1"/>
    <col min="10248" max="10248" width="13.77734375" style="2" customWidth="1"/>
    <col min="10249" max="10249" width="5.44140625" style="2" bestFit="1" customWidth="1"/>
    <col min="10250" max="10250" width="8.88671875" style="2"/>
    <col min="10251" max="10251" width="9.33203125" style="2" bestFit="1" customWidth="1"/>
    <col min="10252" max="10252" width="12.109375" style="2" customWidth="1"/>
    <col min="10253" max="10500" width="8.88671875" style="2"/>
    <col min="10501" max="10501" width="5.6640625" style="2" customWidth="1"/>
    <col min="10502" max="10502" width="10.6640625" style="2" customWidth="1"/>
    <col min="10503" max="10503" width="26.88671875" style="2" bestFit="1" customWidth="1"/>
    <col min="10504" max="10504" width="13.77734375" style="2" customWidth="1"/>
    <col min="10505" max="10505" width="5.44140625" style="2" bestFit="1" customWidth="1"/>
    <col min="10506" max="10506" width="8.88671875" style="2"/>
    <col min="10507" max="10507" width="9.33203125" style="2" bestFit="1" customWidth="1"/>
    <col min="10508" max="10508" width="12.109375" style="2" customWidth="1"/>
    <col min="10509" max="10756" width="8.88671875" style="2"/>
    <col min="10757" max="10757" width="5.6640625" style="2" customWidth="1"/>
    <col min="10758" max="10758" width="10.6640625" style="2" customWidth="1"/>
    <col min="10759" max="10759" width="26.88671875" style="2" bestFit="1" customWidth="1"/>
    <col min="10760" max="10760" width="13.77734375" style="2" customWidth="1"/>
    <col min="10761" max="10761" width="5.44140625" style="2" bestFit="1" customWidth="1"/>
    <col min="10762" max="10762" width="8.88671875" style="2"/>
    <col min="10763" max="10763" width="9.33203125" style="2" bestFit="1" customWidth="1"/>
    <col min="10764" max="10764" width="12.109375" style="2" customWidth="1"/>
    <col min="10765" max="11012" width="8.88671875" style="2"/>
    <col min="11013" max="11013" width="5.6640625" style="2" customWidth="1"/>
    <col min="11014" max="11014" width="10.6640625" style="2" customWidth="1"/>
    <col min="11015" max="11015" width="26.88671875" style="2" bestFit="1" customWidth="1"/>
    <col min="11016" max="11016" width="13.77734375" style="2" customWidth="1"/>
    <col min="11017" max="11017" width="5.44140625" style="2" bestFit="1" customWidth="1"/>
    <col min="11018" max="11018" width="8.88671875" style="2"/>
    <col min="11019" max="11019" width="9.33203125" style="2" bestFit="1" customWidth="1"/>
    <col min="11020" max="11020" width="12.109375" style="2" customWidth="1"/>
    <col min="11021" max="11268" width="8.88671875" style="2"/>
    <col min="11269" max="11269" width="5.6640625" style="2" customWidth="1"/>
    <col min="11270" max="11270" width="10.6640625" style="2" customWidth="1"/>
    <col min="11271" max="11271" width="26.88671875" style="2" bestFit="1" customWidth="1"/>
    <col min="11272" max="11272" width="13.77734375" style="2" customWidth="1"/>
    <col min="11273" max="11273" width="5.44140625" style="2" bestFit="1" customWidth="1"/>
    <col min="11274" max="11274" width="8.88671875" style="2"/>
    <col min="11275" max="11275" width="9.33203125" style="2" bestFit="1" customWidth="1"/>
    <col min="11276" max="11276" width="12.109375" style="2" customWidth="1"/>
    <col min="11277" max="11524" width="8.88671875" style="2"/>
    <col min="11525" max="11525" width="5.6640625" style="2" customWidth="1"/>
    <col min="11526" max="11526" width="10.6640625" style="2" customWidth="1"/>
    <col min="11527" max="11527" width="26.88671875" style="2" bestFit="1" customWidth="1"/>
    <col min="11528" max="11528" width="13.77734375" style="2" customWidth="1"/>
    <col min="11529" max="11529" width="5.44140625" style="2" bestFit="1" customWidth="1"/>
    <col min="11530" max="11530" width="8.88671875" style="2"/>
    <col min="11531" max="11531" width="9.33203125" style="2" bestFit="1" customWidth="1"/>
    <col min="11532" max="11532" width="12.109375" style="2" customWidth="1"/>
    <col min="11533" max="11780" width="8.88671875" style="2"/>
    <col min="11781" max="11781" width="5.6640625" style="2" customWidth="1"/>
    <col min="11782" max="11782" width="10.6640625" style="2" customWidth="1"/>
    <col min="11783" max="11783" width="26.88671875" style="2" bestFit="1" customWidth="1"/>
    <col min="11784" max="11784" width="13.77734375" style="2" customWidth="1"/>
    <col min="11785" max="11785" width="5.44140625" style="2" bestFit="1" customWidth="1"/>
    <col min="11786" max="11786" width="8.88671875" style="2"/>
    <col min="11787" max="11787" width="9.33203125" style="2" bestFit="1" customWidth="1"/>
    <col min="11788" max="11788" width="12.109375" style="2" customWidth="1"/>
    <col min="11789" max="12036" width="8.88671875" style="2"/>
    <col min="12037" max="12037" width="5.6640625" style="2" customWidth="1"/>
    <col min="12038" max="12038" width="10.6640625" style="2" customWidth="1"/>
    <col min="12039" max="12039" width="26.88671875" style="2" bestFit="1" customWidth="1"/>
    <col min="12040" max="12040" width="13.77734375" style="2" customWidth="1"/>
    <col min="12041" max="12041" width="5.44140625" style="2" bestFit="1" customWidth="1"/>
    <col min="12042" max="12042" width="8.88671875" style="2"/>
    <col min="12043" max="12043" width="9.33203125" style="2" bestFit="1" customWidth="1"/>
    <col min="12044" max="12044" width="12.109375" style="2" customWidth="1"/>
    <col min="12045" max="12292" width="8.88671875" style="2"/>
    <col min="12293" max="12293" width="5.6640625" style="2" customWidth="1"/>
    <col min="12294" max="12294" width="10.6640625" style="2" customWidth="1"/>
    <col min="12295" max="12295" width="26.88671875" style="2" bestFit="1" customWidth="1"/>
    <col min="12296" max="12296" width="13.77734375" style="2" customWidth="1"/>
    <col min="12297" max="12297" width="5.44140625" style="2" bestFit="1" customWidth="1"/>
    <col min="12298" max="12298" width="8.88671875" style="2"/>
    <col min="12299" max="12299" width="9.33203125" style="2" bestFit="1" customWidth="1"/>
    <col min="12300" max="12300" width="12.109375" style="2" customWidth="1"/>
    <col min="12301" max="12548" width="8.88671875" style="2"/>
    <col min="12549" max="12549" width="5.6640625" style="2" customWidth="1"/>
    <col min="12550" max="12550" width="10.6640625" style="2" customWidth="1"/>
    <col min="12551" max="12551" width="26.88671875" style="2" bestFit="1" customWidth="1"/>
    <col min="12552" max="12552" width="13.77734375" style="2" customWidth="1"/>
    <col min="12553" max="12553" width="5.44140625" style="2" bestFit="1" customWidth="1"/>
    <col min="12554" max="12554" width="8.88671875" style="2"/>
    <col min="12555" max="12555" width="9.33203125" style="2" bestFit="1" customWidth="1"/>
    <col min="12556" max="12556" width="12.109375" style="2" customWidth="1"/>
    <col min="12557" max="12804" width="8.88671875" style="2"/>
    <col min="12805" max="12805" width="5.6640625" style="2" customWidth="1"/>
    <col min="12806" max="12806" width="10.6640625" style="2" customWidth="1"/>
    <col min="12807" max="12807" width="26.88671875" style="2" bestFit="1" customWidth="1"/>
    <col min="12808" max="12808" width="13.77734375" style="2" customWidth="1"/>
    <col min="12809" max="12809" width="5.44140625" style="2" bestFit="1" customWidth="1"/>
    <col min="12810" max="12810" width="8.88671875" style="2"/>
    <col min="12811" max="12811" width="9.33203125" style="2" bestFit="1" customWidth="1"/>
    <col min="12812" max="12812" width="12.109375" style="2" customWidth="1"/>
    <col min="12813" max="13060" width="8.88671875" style="2"/>
    <col min="13061" max="13061" width="5.6640625" style="2" customWidth="1"/>
    <col min="13062" max="13062" width="10.6640625" style="2" customWidth="1"/>
    <col min="13063" max="13063" width="26.88671875" style="2" bestFit="1" customWidth="1"/>
    <col min="13064" max="13064" width="13.77734375" style="2" customWidth="1"/>
    <col min="13065" max="13065" width="5.44140625" style="2" bestFit="1" customWidth="1"/>
    <col min="13066" max="13066" width="8.88671875" style="2"/>
    <col min="13067" max="13067" width="9.33203125" style="2" bestFit="1" customWidth="1"/>
    <col min="13068" max="13068" width="12.109375" style="2" customWidth="1"/>
    <col min="13069" max="13316" width="8.88671875" style="2"/>
    <col min="13317" max="13317" width="5.6640625" style="2" customWidth="1"/>
    <col min="13318" max="13318" width="10.6640625" style="2" customWidth="1"/>
    <col min="13319" max="13319" width="26.88671875" style="2" bestFit="1" customWidth="1"/>
    <col min="13320" max="13320" width="13.77734375" style="2" customWidth="1"/>
    <col min="13321" max="13321" width="5.44140625" style="2" bestFit="1" customWidth="1"/>
    <col min="13322" max="13322" width="8.88671875" style="2"/>
    <col min="13323" max="13323" width="9.33203125" style="2" bestFit="1" customWidth="1"/>
    <col min="13324" max="13324" width="12.109375" style="2" customWidth="1"/>
    <col min="13325" max="13572" width="8.88671875" style="2"/>
    <col min="13573" max="13573" width="5.6640625" style="2" customWidth="1"/>
    <col min="13574" max="13574" width="10.6640625" style="2" customWidth="1"/>
    <col min="13575" max="13575" width="26.88671875" style="2" bestFit="1" customWidth="1"/>
    <col min="13576" max="13576" width="13.77734375" style="2" customWidth="1"/>
    <col min="13577" max="13577" width="5.44140625" style="2" bestFit="1" customWidth="1"/>
    <col min="13578" max="13578" width="8.88671875" style="2"/>
    <col min="13579" max="13579" width="9.33203125" style="2" bestFit="1" customWidth="1"/>
    <col min="13580" max="13580" width="12.109375" style="2" customWidth="1"/>
    <col min="13581" max="13828" width="8.88671875" style="2"/>
    <col min="13829" max="13829" width="5.6640625" style="2" customWidth="1"/>
    <col min="13830" max="13830" width="10.6640625" style="2" customWidth="1"/>
    <col min="13831" max="13831" width="26.88671875" style="2" bestFit="1" customWidth="1"/>
    <col min="13832" max="13832" width="13.77734375" style="2" customWidth="1"/>
    <col min="13833" max="13833" width="5.44140625" style="2" bestFit="1" customWidth="1"/>
    <col min="13834" max="13834" width="8.88671875" style="2"/>
    <col min="13835" max="13835" width="9.33203125" style="2" bestFit="1" customWidth="1"/>
    <col min="13836" max="13836" width="12.109375" style="2" customWidth="1"/>
    <col min="13837" max="14084" width="8.88671875" style="2"/>
    <col min="14085" max="14085" width="5.6640625" style="2" customWidth="1"/>
    <col min="14086" max="14086" width="10.6640625" style="2" customWidth="1"/>
    <col min="14087" max="14087" width="26.88671875" style="2" bestFit="1" customWidth="1"/>
    <col min="14088" max="14088" width="13.77734375" style="2" customWidth="1"/>
    <col min="14089" max="14089" width="5.44140625" style="2" bestFit="1" customWidth="1"/>
    <col min="14090" max="14090" width="8.88671875" style="2"/>
    <col min="14091" max="14091" width="9.33203125" style="2" bestFit="1" customWidth="1"/>
    <col min="14092" max="14092" width="12.109375" style="2" customWidth="1"/>
    <col min="14093" max="14340" width="8.88671875" style="2"/>
    <col min="14341" max="14341" width="5.6640625" style="2" customWidth="1"/>
    <col min="14342" max="14342" width="10.6640625" style="2" customWidth="1"/>
    <col min="14343" max="14343" width="26.88671875" style="2" bestFit="1" customWidth="1"/>
    <col min="14344" max="14344" width="13.77734375" style="2" customWidth="1"/>
    <col min="14345" max="14345" width="5.44140625" style="2" bestFit="1" customWidth="1"/>
    <col min="14346" max="14346" width="8.88671875" style="2"/>
    <col min="14347" max="14347" width="9.33203125" style="2" bestFit="1" customWidth="1"/>
    <col min="14348" max="14348" width="12.109375" style="2" customWidth="1"/>
    <col min="14349" max="14596" width="8.88671875" style="2"/>
    <col min="14597" max="14597" width="5.6640625" style="2" customWidth="1"/>
    <col min="14598" max="14598" width="10.6640625" style="2" customWidth="1"/>
    <col min="14599" max="14599" width="26.88671875" style="2" bestFit="1" customWidth="1"/>
    <col min="14600" max="14600" width="13.77734375" style="2" customWidth="1"/>
    <col min="14601" max="14601" width="5.44140625" style="2" bestFit="1" customWidth="1"/>
    <col min="14602" max="14602" width="8.88671875" style="2"/>
    <col min="14603" max="14603" width="9.33203125" style="2" bestFit="1" customWidth="1"/>
    <col min="14604" max="14604" width="12.109375" style="2" customWidth="1"/>
    <col min="14605" max="14852" width="8.88671875" style="2"/>
    <col min="14853" max="14853" width="5.6640625" style="2" customWidth="1"/>
    <col min="14854" max="14854" width="10.6640625" style="2" customWidth="1"/>
    <col min="14855" max="14855" width="26.88671875" style="2" bestFit="1" customWidth="1"/>
    <col min="14856" max="14856" width="13.77734375" style="2" customWidth="1"/>
    <col min="14857" max="14857" width="5.44140625" style="2" bestFit="1" customWidth="1"/>
    <col min="14858" max="14858" width="8.88671875" style="2"/>
    <col min="14859" max="14859" width="9.33203125" style="2" bestFit="1" customWidth="1"/>
    <col min="14860" max="14860" width="12.109375" style="2" customWidth="1"/>
    <col min="14861" max="15108" width="8.88671875" style="2"/>
    <col min="15109" max="15109" width="5.6640625" style="2" customWidth="1"/>
    <col min="15110" max="15110" width="10.6640625" style="2" customWidth="1"/>
    <col min="15111" max="15111" width="26.88671875" style="2" bestFit="1" customWidth="1"/>
    <col min="15112" max="15112" width="13.77734375" style="2" customWidth="1"/>
    <col min="15113" max="15113" width="5.44140625" style="2" bestFit="1" customWidth="1"/>
    <col min="15114" max="15114" width="8.88671875" style="2"/>
    <col min="15115" max="15115" width="9.33203125" style="2" bestFit="1" customWidth="1"/>
    <col min="15116" max="15116" width="12.109375" style="2" customWidth="1"/>
    <col min="15117" max="15364" width="8.88671875" style="2"/>
    <col min="15365" max="15365" width="5.6640625" style="2" customWidth="1"/>
    <col min="15366" max="15366" width="10.6640625" style="2" customWidth="1"/>
    <col min="15367" max="15367" width="26.88671875" style="2" bestFit="1" customWidth="1"/>
    <col min="15368" max="15368" width="13.77734375" style="2" customWidth="1"/>
    <col min="15369" max="15369" width="5.44140625" style="2" bestFit="1" customWidth="1"/>
    <col min="15370" max="15370" width="8.88671875" style="2"/>
    <col min="15371" max="15371" width="9.33203125" style="2" bestFit="1" customWidth="1"/>
    <col min="15372" max="15372" width="12.109375" style="2" customWidth="1"/>
    <col min="15373" max="15620" width="8.88671875" style="2"/>
    <col min="15621" max="15621" width="5.6640625" style="2" customWidth="1"/>
    <col min="15622" max="15622" width="10.6640625" style="2" customWidth="1"/>
    <col min="15623" max="15623" width="26.88671875" style="2" bestFit="1" customWidth="1"/>
    <col min="15624" max="15624" width="13.77734375" style="2" customWidth="1"/>
    <col min="15625" max="15625" width="5.44140625" style="2" bestFit="1" customWidth="1"/>
    <col min="15626" max="15626" width="8.88671875" style="2"/>
    <col min="15627" max="15627" width="9.33203125" style="2" bestFit="1" customWidth="1"/>
    <col min="15628" max="15628" width="12.109375" style="2" customWidth="1"/>
    <col min="15629" max="15876" width="8.88671875" style="2"/>
    <col min="15877" max="15877" width="5.6640625" style="2" customWidth="1"/>
    <col min="15878" max="15878" width="10.6640625" style="2" customWidth="1"/>
    <col min="15879" max="15879" width="26.88671875" style="2" bestFit="1" customWidth="1"/>
    <col min="15880" max="15880" width="13.77734375" style="2" customWidth="1"/>
    <col min="15881" max="15881" width="5.44140625" style="2" bestFit="1" customWidth="1"/>
    <col min="15882" max="15882" width="8.88671875" style="2"/>
    <col min="15883" max="15883" width="9.33203125" style="2" bestFit="1" customWidth="1"/>
    <col min="15884" max="15884" width="12.109375" style="2" customWidth="1"/>
    <col min="15885" max="16132" width="8.88671875" style="2"/>
    <col min="16133" max="16133" width="5.6640625" style="2" customWidth="1"/>
    <col min="16134" max="16134" width="10.6640625" style="2" customWidth="1"/>
    <col min="16135" max="16135" width="26.88671875" style="2" bestFit="1" customWidth="1"/>
    <col min="16136" max="16136" width="13.77734375" style="2" customWidth="1"/>
    <col min="16137" max="16137" width="5.44140625" style="2" bestFit="1" customWidth="1"/>
    <col min="16138" max="16138" width="8.88671875" style="2"/>
    <col min="16139" max="16139" width="9.33203125" style="2" bestFit="1" customWidth="1"/>
    <col min="16140" max="16140" width="12.109375" style="2" customWidth="1"/>
    <col min="16141" max="16384" width="8.88671875" style="2"/>
  </cols>
  <sheetData>
    <row r="1" spans="1:19" ht="22.2">
      <c r="A1" s="230" t="s">
        <v>0</v>
      </c>
      <c r="B1" s="230"/>
      <c r="C1" s="230"/>
      <c r="D1" s="230"/>
      <c r="E1" s="230"/>
      <c r="F1" s="230"/>
      <c r="G1" s="230"/>
      <c r="H1" s="230"/>
      <c r="I1" s="69"/>
      <c r="J1" s="69"/>
      <c r="K1" s="69"/>
    </row>
    <row r="2" spans="1:19" ht="15.6">
      <c r="A2" s="231" t="s">
        <v>240</v>
      </c>
      <c r="B2" s="231"/>
      <c r="C2" s="231"/>
      <c r="D2" s="231"/>
      <c r="E2" s="231"/>
      <c r="F2" s="231"/>
      <c r="G2" s="231"/>
      <c r="H2" s="231"/>
      <c r="I2" s="70"/>
      <c r="J2" s="70"/>
      <c r="K2" s="70"/>
    </row>
    <row r="3" spans="1:19" ht="15.6">
      <c r="A3" s="232" t="s">
        <v>1</v>
      </c>
      <c r="B3" s="232"/>
      <c r="C3" s="232"/>
      <c r="D3" s="232"/>
      <c r="E3" s="232"/>
      <c r="F3" s="232"/>
      <c r="G3" s="232"/>
      <c r="H3" s="232"/>
      <c r="I3" s="71"/>
      <c r="J3" s="71"/>
      <c r="K3" s="71"/>
    </row>
    <row r="4" spans="1:19" ht="15.6">
      <c r="A4" s="232" t="s">
        <v>2</v>
      </c>
      <c r="B4" s="232"/>
      <c r="C4" s="232"/>
      <c r="D4" s="232"/>
      <c r="E4" s="232"/>
      <c r="F4" s="232"/>
      <c r="G4" s="232"/>
      <c r="H4" s="232"/>
      <c r="I4" s="71"/>
      <c r="J4" s="71"/>
      <c r="K4" s="71"/>
    </row>
    <row r="5" spans="1:19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72"/>
      <c r="J5" s="72"/>
      <c r="K5" s="72"/>
    </row>
    <row r="6" spans="1:19" ht="15.6">
      <c r="A6" s="229" t="s">
        <v>4</v>
      </c>
      <c r="B6" s="229"/>
      <c r="C6" s="229"/>
      <c r="D6" s="229"/>
      <c r="E6" s="229"/>
      <c r="F6" s="229"/>
      <c r="G6" s="229"/>
      <c r="H6" s="229"/>
      <c r="I6" s="68"/>
      <c r="J6" s="68"/>
      <c r="K6" s="68"/>
    </row>
    <row r="7" spans="1:19" ht="15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10</v>
      </c>
      <c r="G7" s="242"/>
      <c r="H7" s="234" t="s">
        <v>11</v>
      </c>
      <c r="I7" s="7"/>
      <c r="J7" s="7"/>
      <c r="K7" s="7"/>
      <c r="L7" s="244" t="s">
        <v>275</v>
      </c>
      <c r="M7" s="244"/>
    </row>
    <row r="8" spans="1:19" ht="33.6" customHeight="1">
      <c r="A8" s="238"/>
      <c r="B8" s="239"/>
      <c r="C8" s="240"/>
      <c r="D8" s="240"/>
      <c r="E8" s="241"/>
      <c r="F8" s="77" t="s">
        <v>74</v>
      </c>
      <c r="G8" s="77" t="s">
        <v>122</v>
      </c>
      <c r="H8" s="234"/>
      <c r="I8" s="7"/>
      <c r="J8" s="73" t="s">
        <v>164</v>
      </c>
      <c r="K8" s="73" t="s">
        <v>168</v>
      </c>
      <c r="L8" s="67" t="s">
        <v>90</v>
      </c>
      <c r="M8" s="67" t="s">
        <v>273</v>
      </c>
      <c r="N8" s="146" t="s">
        <v>233</v>
      </c>
      <c r="O8" s="98" t="s">
        <v>169</v>
      </c>
      <c r="P8" s="146"/>
      <c r="Q8" s="98" t="s">
        <v>274</v>
      </c>
      <c r="R8" s="157"/>
      <c r="S8" s="157"/>
    </row>
    <row r="9" spans="1:19" s="115" customFormat="1" ht="22.2" customHeight="1">
      <c r="A9" s="78">
        <v>1</v>
      </c>
      <c r="B9" s="92" t="s">
        <v>124</v>
      </c>
      <c r="C9" s="93" t="s">
        <v>125</v>
      </c>
      <c r="D9" s="94" t="s">
        <v>126</v>
      </c>
      <c r="E9" s="113" t="s">
        <v>127</v>
      </c>
      <c r="F9" s="95"/>
      <c r="G9" s="95">
        <v>0.71</v>
      </c>
      <c r="H9" s="96"/>
      <c r="I9" s="97"/>
      <c r="J9" s="96"/>
      <c r="K9" s="96">
        <v>4.6199999999999998E-2</v>
      </c>
      <c r="L9" s="218">
        <f>VLOOKUP(B9,'[2]驾驶员座椅-工艺BOM (3)'!$B$3:$R$178,17,0)</f>
        <v>0.55200000000000005</v>
      </c>
      <c r="M9" s="213"/>
      <c r="N9" s="147">
        <v>0.55000000000000004</v>
      </c>
      <c r="O9" s="98"/>
      <c r="P9" s="147"/>
      <c r="Q9" s="218">
        <f>K9*9</f>
        <v>0.4158</v>
      </c>
      <c r="R9" s="158"/>
      <c r="S9" s="158"/>
    </row>
    <row r="10" spans="1:19" s="138" customFormat="1" ht="22.2" customHeight="1">
      <c r="A10" s="78">
        <v>2</v>
      </c>
      <c r="B10" s="130" t="s">
        <v>128</v>
      </c>
      <c r="C10" s="131" t="s">
        <v>166</v>
      </c>
      <c r="D10" s="132" t="s">
        <v>129</v>
      </c>
      <c r="E10" s="133" t="s">
        <v>127</v>
      </c>
      <c r="F10" s="134"/>
      <c r="G10" s="134"/>
      <c r="H10" s="135"/>
      <c r="I10" s="136"/>
      <c r="J10" s="135"/>
      <c r="K10" s="135">
        <v>2E-3</v>
      </c>
      <c r="L10" s="219">
        <f>VLOOKUP(B10,'[2]驾驶员座椅-工艺BOM (3)'!$B$3:$R$178,17,0)</f>
        <v>0.185</v>
      </c>
      <c r="M10" s="214">
        <v>0.185</v>
      </c>
      <c r="N10" s="148">
        <v>0.25</v>
      </c>
      <c r="O10" s="137" t="s">
        <v>294</v>
      </c>
      <c r="P10" s="148"/>
      <c r="Q10" s="218">
        <f t="shared" ref="Q10:Q45" si="0">K10*9</f>
        <v>1.8000000000000002E-2</v>
      </c>
      <c r="R10" s="159"/>
      <c r="S10" s="159"/>
    </row>
    <row r="11" spans="1:19" s="138" customFormat="1" ht="22.2" customHeight="1">
      <c r="A11" s="78">
        <v>3</v>
      </c>
      <c r="B11" s="130" t="s">
        <v>130</v>
      </c>
      <c r="C11" s="131" t="s">
        <v>167</v>
      </c>
      <c r="D11" s="132" t="s">
        <v>131</v>
      </c>
      <c r="E11" s="133" t="s">
        <v>127</v>
      </c>
      <c r="F11" s="134"/>
      <c r="G11" s="134"/>
      <c r="H11" s="135"/>
      <c r="I11" s="136"/>
      <c r="J11" s="135"/>
      <c r="K11" s="135">
        <v>2E-3</v>
      </c>
      <c r="L11" s="219">
        <f>VLOOKUP(B11,'[2]驾驶员座椅-工艺BOM (3)'!$B$3:$R$178,17,0)</f>
        <v>0.246</v>
      </c>
      <c r="M11" s="214">
        <v>0.246</v>
      </c>
      <c r="N11" s="148">
        <v>0.25</v>
      </c>
      <c r="O11" s="137" t="s">
        <v>295</v>
      </c>
      <c r="P11" s="148"/>
      <c r="Q11" s="218">
        <f t="shared" si="0"/>
        <v>1.8000000000000002E-2</v>
      </c>
      <c r="R11" s="159"/>
      <c r="S11" s="159"/>
    </row>
    <row r="12" spans="1:19" s="138" customFormat="1" ht="22.2" customHeight="1">
      <c r="A12" s="78">
        <v>4</v>
      </c>
      <c r="B12" s="130" t="s">
        <v>165</v>
      </c>
      <c r="C12" s="131" t="s">
        <v>179</v>
      </c>
      <c r="D12" s="132" t="s">
        <v>132</v>
      </c>
      <c r="E12" s="133" t="s">
        <v>127</v>
      </c>
      <c r="F12" s="134"/>
      <c r="G12" s="134"/>
      <c r="H12" s="135"/>
      <c r="I12" s="136"/>
      <c r="J12" s="135"/>
      <c r="K12" s="135">
        <v>2E-3</v>
      </c>
      <c r="L12" s="219">
        <f>VLOOKUP(B12,'[2]驾驶员座椅-工艺BOM (3)'!$B$3:$R$178,17,0)</f>
        <v>0.154</v>
      </c>
      <c r="M12" s="214">
        <v>0.154</v>
      </c>
      <c r="N12" s="148">
        <v>0.25</v>
      </c>
      <c r="O12" s="137" t="s">
        <v>296</v>
      </c>
      <c r="P12" s="148"/>
      <c r="Q12" s="218">
        <f t="shared" si="0"/>
        <v>1.8000000000000002E-2</v>
      </c>
      <c r="R12" s="159"/>
      <c r="S12" s="159"/>
    </row>
    <row r="13" spans="1:19" s="115" customFormat="1" ht="36.6" customHeight="1">
      <c r="A13" s="78">
        <v>5</v>
      </c>
      <c r="B13" s="90" t="s">
        <v>133</v>
      </c>
      <c r="C13" s="91" t="s">
        <v>180</v>
      </c>
      <c r="D13" s="94" t="s">
        <v>276</v>
      </c>
      <c r="E13" s="113" t="s">
        <v>127</v>
      </c>
      <c r="F13" s="95"/>
      <c r="G13" s="95"/>
      <c r="H13" s="96"/>
      <c r="I13" s="97"/>
      <c r="J13" s="96"/>
      <c r="K13" s="96">
        <v>1E-4</v>
      </c>
      <c r="L13" s="218">
        <f>VLOOKUP(B13,'[2]驾驶员座椅-工艺BOM (3)'!$B$3:$R$178,17,0)</f>
        <v>0.23699999999999999</v>
      </c>
      <c r="M13" s="213">
        <v>0.23699999999999999</v>
      </c>
      <c r="N13" s="147">
        <v>0.42</v>
      </c>
      <c r="O13" s="114" t="s">
        <v>171</v>
      </c>
      <c r="P13" s="147" t="s">
        <v>174</v>
      </c>
      <c r="Q13" s="223">
        <f>K13*7+8*0.03+K13*8</f>
        <v>0.24149999999999999</v>
      </c>
      <c r="R13" s="225" t="s">
        <v>279</v>
      </c>
      <c r="S13" s="158"/>
    </row>
    <row r="14" spans="1:19" s="115" customFormat="1" ht="36.6" customHeight="1">
      <c r="A14" s="78">
        <v>6</v>
      </c>
      <c r="B14" s="90" t="s">
        <v>172</v>
      </c>
      <c r="C14" s="91" t="s">
        <v>181</v>
      </c>
      <c r="D14" s="94" t="s">
        <v>134</v>
      </c>
      <c r="E14" s="113" t="s">
        <v>127</v>
      </c>
      <c r="F14" s="95"/>
      <c r="G14" s="95"/>
      <c r="H14" s="96"/>
      <c r="I14" s="97"/>
      <c r="J14" s="96"/>
      <c r="K14" s="96">
        <v>1E-3</v>
      </c>
      <c r="L14" s="218">
        <f>VLOOKUP(B14,'[2]驾驶员座椅-工艺BOM (3)'!$B$3:$R$178,17,0)</f>
        <v>0.23699999999999999</v>
      </c>
      <c r="M14" s="213">
        <v>0.23699999999999999</v>
      </c>
      <c r="N14" s="147">
        <v>0.42</v>
      </c>
      <c r="O14" s="114" t="s">
        <v>171</v>
      </c>
      <c r="P14" s="147" t="s">
        <v>174</v>
      </c>
      <c r="Q14" s="223">
        <f>K14*7+8*0.03+K14*8</f>
        <v>0.255</v>
      </c>
      <c r="R14" s="225" t="s">
        <v>279</v>
      </c>
      <c r="S14" s="158"/>
    </row>
    <row r="15" spans="1:19" s="121" customFormat="1" ht="32.4" customHeight="1">
      <c r="A15" s="78">
        <v>7</v>
      </c>
      <c r="B15" s="116" t="s">
        <v>175</v>
      </c>
      <c r="C15" s="117" t="s">
        <v>179</v>
      </c>
      <c r="D15" s="118" t="s">
        <v>135</v>
      </c>
      <c r="E15" s="119" t="s">
        <v>136</v>
      </c>
      <c r="F15" s="120"/>
      <c r="G15" s="120"/>
      <c r="H15" s="79"/>
      <c r="I15" s="80"/>
      <c r="J15" s="79"/>
      <c r="K15" s="79">
        <v>7.0000000000000001E-3</v>
      </c>
      <c r="L15" s="220">
        <v>9.8000000000000004E-2</v>
      </c>
      <c r="M15" s="215">
        <v>0.12</v>
      </c>
      <c r="N15" s="149">
        <v>0.19</v>
      </c>
      <c r="O15" s="114" t="s">
        <v>176</v>
      </c>
      <c r="P15" s="150"/>
      <c r="Q15" s="218">
        <f>K15*9</f>
        <v>6.3E-2</v>
      </c>
      <c r="R15" s="160"/>
      <c r="S15" s="160"/>
    </row>
    <row r="16" spans="1:19" s="121" customFormat="1" ht="32.4" customHeight="1">
      <c r="A16" s="78">
        <v>8</v>
      </c>
      <c r="B16" s="116" t="s">
        <v>177</v>
      </c>
      <c r="C16" s="122" t="s">
        <v>137</v>
      </c>
      <c r="D16" s="118" t="s">
        <v>138</v>
      </c>
      <c r="E16" s="119" t="s">
        <v>136</v>
      </c>
      <c r="F16" s="120"/>
      <c r="G16" s="120"/>
      <c r="H16" s="79"/>
      <c r="I16" s="80"/>
      <c r="J16" s="79"/>
      <c r="K16" s="79">
        <v>0.13789999999999999</v>
      </c>
      <c r="L16" s="220">
        <v>2.028</v>
      </c>
      <c r="M16" s="215">
        <v>2.028</v>
      </c>
      <c r="N16" s="149">
        <v>1.18</v>
      </c>
      <c r="O16" s="142" t="s">
        <v>178</v>
      </c>
      <c r="P16" s="150"/>
      <c r="Q16" s="218">
        <f t="shared" si="0"/>
        <v>1.2410999999999999</v>
      </c>
      <c r="R16" s="160"/>
      <c r="S16" s="160"/>
    </row>
    <row r="17" spans="1:26" s="121" customFormat="1" ht="32.4" customHeight="1">
      <c r="A17" s="78">
        <v>9</v>
      </c>
      <c r="B17" s="116" t="s">
        <v>182</v>
      </c>
      <c r="C17" s="122" t="s">
        <v>183</v>
      </c>
      <c r="D17" s="118" t="s">
        <v>139</v>
      </c>
      <c r="E17" s="119" t="s">
        <v>136</v>
      </c>
      <c r="F17" s="120"/>
      <c r="G17" s="120"/>
      <c r="H17" s="79"/>
      <c r="I17" s="80"/>
      <c r="J17" s="79"/>
      <c r="K17" s="79"/>
      <c r="L17" s="220">
        <v>2.0249999999999999</v>
      </c>
      <c r="M17" s="215">
        <v>3.38</v>
      </c>
      <c r="N17" s="149">
        <v>2.42</v>
      </c>
      <c r="O17" s="224" t="s">
        <v>277</v>
      </c>
      <c r="P17" s="150"/>
      <c r="Q17" s="223">
        <f>0.207*9+0.054*9+2*0.05</f>
        <v>2.4490000000000003</v>
      </c>
      <c r="R17" s="225" t="s">
        <v>278</v>
      </c>
      <c r="S17" s="160"/>
    </row>
    <row r="18" spans="1:26" s="121" customFormat="1" ht="32.4" customHeight="1">
      <c r="A18" s="78">
        <v>10</v>
      </c>
      <c r="B18" s="90" t="s">
        <v>184</v>
      </c>
      <c r="C18" s="91" t="s">
        <v>185</v>
      </c>
      <c r="D18" s="118" t="s">
        <v>140</v>
      </c>
      <c r="E18" s="119" t="s">
        <v>136</v>
      </c>
      <c r="F18" s="120"/>
      <c r="G18" s="120"/>
      <c r="H18" s="79"/>
      <c r="I18" s="80"/>
      <c r="J18" s="79"/>
      <c r="K18" s="79">
        <v>8.9999999999999993E-3</v>
      </c>
      <c r="L18" s="220">
        <v>0.14000000000000001</v>
      </c>
      <c r="M18" s="215">
        <v>0.14000000000000001</v>
      </c>
      <c r="N18" s="149">
        <v>0.25</v>
      </c>
      <c r="O18" s="151" t="s">
        <v>176</v>
      </c>
      <c r="P18" s="150"/>
      <c r="Q18" s="218">
        <f t="shared" si="0"/>
        <v>8.0999999999999989E-2</v>
      </c>
      <c r="R18" s="160"/>
      <c r="S18" s="160"/>
    </row>
    <row r="19" spans="1:26" s="121" customFormat="1" ht="32.4" customHeight="1">
      <c r="A19" s="78">
        <v>11</v>
      </c>
      <c r="B19" s="116" t="s">
        <v>186</v>
      </c>
      <c r="C19" s="122" t="s">
        <v>187</v>
      </c>
      <c r="D19" s="118" t="s">
        <v>141</v>
      </c>
      <c r="E19" s="119" t="s">
        <v>136</v>
      </c>
      <c r="F19" s="120"/>
      <c r="G19" s="120"/>
      <c r="H19" s="79"/>
      <c r="I19" s="80"/>
      <c r="J19" s="79"/>
      <c r="K19" s="79"/>
      <c r="L19" s="220">
        <v>5.4119999999999999</v>
      </c>
      <c r="M19" s="215">
        <v>5.2</v>
      </c>
      <c r="N19" s="149">
        <v>4.6900000000000004</v>
      </c>
      <c r="O19" s="151"/>
      <c r="P19" s="150"/>
      <c r="Q19" s="218">
        <f>0.5006*9+8*0.05</f>
        <v>4.9054000000000011</v>
      </c>
      <c r="R19" s="160"/>
      <c r="S19" s="160"/>
    </row>
    <row r="20" spans="1:26" s="121" customFormat="1" ht="32.4" customHeight="1">
      <c r="A20" s="78">
        <v>12</v>
      </c>
      <c r="B20" s="116" t="s">
        <v>188</v>
      </c>
      <c r="C20" s="122" t="s">
        <v>189</v>
      </c>
      <c r="D20" s="118" t="s">
        <v>142</v>
      </c>
      <c r="E20" s="119" t="s">
        <v>136</v>
      </c>
      <c r="F20" s="120"/>
      <c r="G20" s="120"/>
      <c r="H20" s="79"/>
      <c r="I20" s="80"/>
      <c r="J20" s="79"/>
      <c r="K20" s="79">
        <v>3.6400000000000002E-2</v>
      </c>
      <c r="L20" s="220">
        <v>0.432</v>
      </c>
      <c r="M20" s="215">
        <v>0.43</v>
      </c>
      <c r="N20" s="149">
        <v>0.45</v>
      </c>
      <c r="O20" s="151" t="s">
        <v>190</v>
      </c>
      <c r="P20" s="150"/>
      <c r="Q20" s="218">
        <f t="shared" si="0"/>
        <v>0.3276</v>
      </c>
      <c r="R20" s="160"/>
      <c r="S20" s="160"/>
    </row>
    <row r="21" spans="1:26" s="121" customFormat="1" ht="32.4" customHeight="1">
      <c r="A21" s="78">
        <v>13</v>
      </c>
      <c r="B21" s="116" t="s">
        <v>191</v>
      </c>
      <c r="C21" s="122" t="s">
        <v>192</v>
      </c>
      <c r="D21" s="118" t="s">
        <v>143</v>
      </c>
      <c r="E21" s="119" t="s">
        <v>136</v>
      </c>
      <c r="F21" s="120"/>
      <c r="G21" s="120"/>
      <c r="H21" s="79"/>
      <c r="I21" s="80"/>
      <c r="J21" s="79"/>
      <c r="K21" s="79">
        <v>7.4499999999999997E-2</v>
      </c>
      <c r="L21" s="220">
        <v>0.88800000000000001</v>
      </c>
      <c r="M21" s="215">
        <v>0.88</v>
      </c>
      <c r="N21" s="149">
        <v>0.76</v>
      </c>
      <c r="O21" s="151" t="s">
        <v>190</v>
      </c>
      <c r="P21" s="150"/>
      <c r="Q21" s="218">
        <f t="shared" si="0"/>
        <v>0.67049999999999998</v>
      </c>
      <c r="R21" s="160"/>
      <c r="S21" s="160"/>
    </row>
    <row r="22" spans="1:26" s="121" customFormat="1" ht="32.4" customHeight="1">
      <c r="A22" s="78">
        <v>14</v>
      </c>
      <c r="B22" s="116" t="s">
        <v>193</v>
      </c>
      <c r="C22" s="122" t="s">
        <v>196</v>
      </c>
      <c r="D22" s="118" t="s">
        <v>144</v>
      </c>
      <c r="E22" s="119" t="s">
        <v>136</v>
      </c>
      <c r="F22" s="120"/>
      <c r="G22" s="120"/>
      <c r="H22" s="79"/>
      <c r="I22" s="80"/>
      <c r="J22" s="79"/>
      <c r="K22" s="79">
        <v>9.2799999999999994E-2</v>
      </c>
      <c r="L22" s="220">
        <v>5.08</v>
      </c>
      <c r="M22" s="215">
        <v>5.08</v>
      </c>
      <c r="N22" s="149">
        <v>2.17</v>
      </c>
      <c r="O22" s="151" t="s">
        <v>194</v>
      </c>
      <c r="P22" s="150"/>
      <c r="Q22" s="223">
        <v>1.9</v>
      </c>
      <c r="R22" s="160"/>
      <c r="S22" s="160"/>
    </row>
    <row r="23" spans="1:26" s="121" customFormat="1" ht="32.4" customHeight="1">
      <c r="A23" s="78">
        <v>15</v>
      </c>
      <c r="B23" s="116" t="s">
        <v>195</v>
      </c>
      <c r="C23" s="122" t="s">
        <v>197</v>
      </c>
      <c r="D23" s="118" t="s">
        <v>145</v>
      </c>
      <c r="E23" s="119" t="s">
        <v>136</v>
      </c>
      <c r="F23" s="120"/>
      <c r="G23" s="120"/>
      <c r="H23" s="79"/>
      <c r="I23" s="80"/>
      <c r="J23" s="79"/>
      <c r="K23" s="79">
        <v>5.0000000000000001E-3</v>
      </c>
      <c r="L23" s="220">
        <v>0.24</v>
      </c>
      <c r="M23" s="215">
        <v>0.24</v>
      </c>
      <c r="N23" s="149">
        <v>0.25</v>
      </c>
      <c r="O23" s="151" t="s">
        <v>170</v>
      </c>
      <c r="P23" s="163" t="s">
        <v>198</v>
      </c>
      <c r="Q23" s="223">
        <f>K23*7+4*0.03+4*K23</f>
        <v>0.17499999999999999</v>
      </c>
      <c r="R23" s="160"/>
      <c r="S23" s="160"/>
    </row>
    <row r="24" spans="1:26" s="258" customFormat="1" ht="32.4" customHeight="1">
      <c r="A24" s="247">
        <v>16</v>
      </c>
      <c r="B24" s="248" t="s">
        <v>199</v>
      </c>
      <c r="C24" s="249" t="s">
        <v>200</v>
      </c>
      <c r="D24" s="250" t="e">
        <v>#N/A</v>
      </c>
      <c r="E24" s="251" t="s">
        <v>136</v>
      </c>
      <c r="F24" s="246"/>
      <c r="G24" s="246"/>
      <c r="H24" s="252"/>
      <c r="I24" s="253"/>
      <c r="J24" s="252"/>
      <c r="K24" s="252">
        <v>5.0000000000000001E-3</v>
      </c>
      <c r="L24" s="223">
        <v>0.24</v>
      </c>
      <c r="M24" s="254">
        <v>0.24</v>
      </c>
      <c r="N24" s="255">
        <v>0.25</v>
      </c>
      <c r="O24" s="256" t="s">
        <v>171</v>
      </c>
      <c r="P24" s="257" t="s">
        <v>198</v>
      </c>
      <c r="Q24" s="223">
        <f>K24*7+4*0.03+4*K24</f>
        <v>0.17499999999999999</v>
      </c>
      <c r="R24" s="225" t="s">
        <v>300</v>
      </c>
      <c r="S24" s="225"/>
    </row>
    <row r="25" spans="1:26" s="115" customFormat="1" ht="32.4" customHeight="1">
      <c r="A25" s="78">
        <v>17</v>
      </c>
      <c r="B25" s="123" t="s">
        <v>146</v>
      </c>
      <c r="C25" s="124" t="s">
        <v>201</v>
      </c>
      <c r="D25" s="94" t="e">
        <v>#N/A</v>
      </c>
      <c r="E25" s="113" t="s">
        <v>127</v>
      </c>
      <c r="F25" s="95"/>
      <c r="G25" s="95"/>
      <c r="H25" s="96"/>
      <c r="I25" s="97"/>
      <c r="J25" s="96"/>
      <c r="K25" s="96">
        <v>1.2E-2</v>
      </c>
      <c r="L25" s="218"/>
      <c r="M25" s="213">
        <v>0.16800000000000001</v>
      </c>
      <c r="N25" s="147"/>
      <c r="O25" s="139" t="s">
        <v>204</v>
      </c>
      <c r="P25" s="147"/>
      <c r="Q25" s="218">
        <f>K25*9</f>
        <v>0.108</v>
      </c>
      <c r="R25" s="158"/>
      <c r="S25" s="158"/>
    </row>
    <row r="26" spans="1:26" s="115" customFormat="1" ht="32.4" customHeight="1">
      <c r="A26" s="78">
        <v>18</v>
      </c>
      <c r="B26" s="123" t="s">
        <v>202</v>
      </c>
      <c r="C26" s="124" t="s">
        <v>203</v>
      </c>
      <c r="D26" s="94" t="e">
        <v>#N/A</v>
      </c>
      <c r="E26" s="113" t="s">
        <v>127</v>
      </c>
      <c r="F26" s="95"/>
      <c r="G26" s="95"/>
      <c r="H26" s="96"/>
      <c r="I26" s="97"/>
      <c r="J26" s="96"/>
      <c r="K26" s="96">
        <v>5.7000000000000002E-3</v>
      </c>
      <c r="L26" s="218"/>
      <c r="M26" s="213">
        <v>0.1</v>
      </c>
      <c r="N26" s="147"/>
      <c r="O26" s="114" t="s">
        <v>205</v>
      </c>
      <c r="P26" s="147"/>
      <c r="Q26" s="218">
        <f t="shared" si="0"/>
        <v>5.1299999999999998E-2</v>
      </c>
      <c r="R26" s="158"/>
      <c r="S26" s="158"/>
    </row>
    <row r="27" spans="1:26" s="115" customFormat="1" ht="32.4" customHeight="1">
      <c r="A27" s="78">
        <v>19</v>
      </c>
      <c r="B27" s="123" t="s">
        <v>206</v>
      </c>
      <c r="C27" s="124" t="s">
        <v>207</v>
      </c>
      <c r="D27" s="94" t="e">
        <v>#N/A</v>
      </c>
      <c r="E27" s="113" t="s">
        <v>127</v>
      </c>
      <c r="F27" s="95"/>
      <c r="G27" s="95"/>
      <c r="H27" s="96"/>
      <c r="I27" s="97"/>
      <c r="J27" s="96"/>
      <c r="K27" s="96">
        <v>6.3E-3</v>
      </c>
      <c r="L27" s="218"/>
      <c r="M27" s="213">
        <v>0.12</v>
      </c>
      <c r="N27" s="147"/>
      <c r="O27" s="114" t="s">
        <v>205</v>
      </c>
      <c r="P27" s="147"/>
      <c r="Q27" s="218">
        <f t="shared" si="0"/>
        <v>5.67E-2</v>
      </c>
      <c r="R27" s="158"/>
      <c r="S27" s="158"/>
    </row>
    <row r="28" spans="1:26" s="115" customFormat="1" ht="32.4" customHeight="1">
      <c r="A28" s="78">
        <v>20</v>
      </c>
      <c r="B28" s="125" t="s">
        <v>208</v>
      </c>
      <c r="C28" s="126" t="s">
        <v>209</v>
      </c>
      <c r="D28" s="94" t="e">
        <v>#N/A</v>
      </c>
      <c r="E28" s="113" t="s">
        <v>127</v>
      </c>
      <c r="F28" s="95"/>
      <c r="G28" s="95"/>
      <c r="H28" s="96"/>
      <c r="I28" s="97"/>
      <c r="J28" s="96"/>
      <c r="K28" s="96">
        <v>1.2E-2</v>
      </c>
      <c r="L28" s="218"/>
      <c r="M28" s="213">
        <v>0.16800000000000001</v>
      </c>
      <c r="N28" s="147"/>
      <c r="O28" s="114" t="s">
        <v>205</v>
      </c>
      <c r="P28" s="147"/>
      <c r="Q28" s="218">
        <f t="shared" si="0"/>
        <v>0.108</v>
      </c>
      <c r="R28" s="158"/>
      <c r="S28" s="158"/>
    </row>
    <row r="29" spans="1:26" s="115" customFormat="1" ht="32.4" customHeight="1">
      <c r="A29" s="78">
        <v>21</v>
      </c>
      <c r="B29" s="90" t="s">
        <v>147</v>
      </c>
      <c r="C29" s="91" t="s">
        <v>210</v>
      </c>
      <c r="D29" s="94" t="e">
        <v>#N/A</v>
      </c>
      <c r="E29" s="113" t="s">
        <v>127</v>
      </c>
      <c r="F29" s="95"/>
      <c r="G29" s="95"/>
      <c r="H29" s="96"/>
      <c r="I29" s="97"/>
      <c r="J29" s="96"/>
      <c r="K29" s="96">
        <v>2E-3</v>
      </c>
      <c r="L29" s="218"/>
      <c r="M29" s="213">
        <v>0.188</v>
      </c>
      <c r="N29" s="147"/>
      <c r="O29" s="114" t="s">
        <v>170</v>
      </c>
      <c r="P29" s="147"/>
      <c r="Q29" s="223">
        <f>(K29*7+0.02+0.0176+0.02)*1.12</f>
        <v>8.0192000000000013E-2</v>
      </c>
      <c r="R29" s="158"/>
      <c r="S29" s="226" t="s">
        <v>280</v>
      </c>
      <c r="T29" s="227"/>
      <c r="U29" s="227" t="s">
        <v>281</v>
      </c>
      <c r="V29" s="227" t="s">
        <v>282</v>
      </c>
      <c r="W29" s="227" t="s">
        <v>283</v>
      </c>
      <c r="X29" s="227" t="s">
        <v>284</v>
      </c>
      <c r="Y29" s="227" t="s">
        <v>285</v>
      </c>
      <c r="Z29" s="227" t="s">
        <v>286</v>
      </c>
    </row>
    <row r="30" spans="1:26" s="115" customFormat="1" ht="32.4" customHeight="1">
      <c r="A30" s="78">
        <v>22</v>
      </c>
      <c r="B30" s="90" t="s">
        <v>148</v>
      </c>
      <c r="C30" s="91" t="s">
        <v>211</v>
      </c>
      <c r="D30" s="94"/>
      <c r="E30" s="113" t="s">
        <v>127</v>
      </c>
      <c r="F30" s="95"/>
      <c r="G30" s="95"/>
      <c r="H30" s="96"/>
      <c r="I30" s="97"/>
      <c r="J30" s="96"/>
      <c r="K30" s="96">
        <v>3.3999999999999998E-3</v>
      </c>
      <c r="L30" s="218"/>
      <c r="M30" s="228" t="s">
        <v>293</v>
      </c>
      <c r="N30" s="147"/>
      <c r="O30" s="114" t="s">
        <v>170</v>
      </c>
      <c r="P30" s="147"/>
      <c r="Q30" s="223">
        <f>(K30*7+3*0.03+0.03)*1.12</f>
        <v>0.161056</v>
      </c>
      <c r="R30" s="158"/>
      <c r="S30" s="226" t="s">
        <v>287</v>
      </c>
      <c r="T30" s="227"/>
      <c r="U30" s="227"/>
      <c r="V30" s="227" t="s">
        <v>288</v>
      </c>
      <c r="W30" s="227">
        <v>8.0000000000000004E-4</v>
      </c>
      <c r="X30" s="227">
        <v>12</v>
      </c>
      <c r="Y30" s="227">
        <v>15</v>
      </c>
      <c r="Z30" s="227">
        <v>2.1600000000000001E-2</v>
      </c>
    </row>
    <row r="31" spans="1:26" s="115" customFormat="1" ht="32.4" customHeight="1">
      <c r="A31" s="78">
        <v>23</v>
      </c>
      <c r="B31" s="90" t="s">
        <v>149</v>
      </c>
      <c r="C31" s="91" t="s">
        <v>213</v>
      </c>
      <c r="D31" s="94"/>
      <c r="E31" s="113" t="s">
        <v>127</v>
      </c>
      <c r="F31" s="95"/>
      <c r="G31" s="95"/>
      <c r="H31" s="96"/>
      <c r="I31" s="97"/>
      <c r="J31" s="96"/>
      <c r="K31" s="96">
        <v>0.124</v>
      </c>
      <c r="L31" s="218"/>
      <c r="M31" s="213">
        <v>1.3</v>
      </c>
      <c r="N31" s="147"/>
      <c r="O31" s="114" t="s">
        <v>212</v>
      </c>
      <c r="P31" s="147"/>
      <c r="Q31" s="218">
        <f>K31*9</f>
        <v>1.1160000000000001</v>
      </c>
      <c r="R31" s="158"/>
      <c r="S31" s="226" t="s">
        <v>289</v>
      </c>
      <c r="T31" s="227"/>
      <c r="U31" s="227"/>
      <c r="V31" s="227" t="s">
        <v>290</v>
      </c>
      <c r="W31" s="227">
        <v>8.0000000000000004E-4</v>
      </c>
      <c r="X31" s="227">
        <v>12</v>
      </c>
      <c r="Y31" s="227">
        <v>10</v>
      </c>
      <c r="Z31" s="227">
        <v>1.7600000000000001E-2</v>
      </c>
    </row>
    <row r="32" spans="1:26" s="115" customFormat="1" ht="32.4" customHeight="1">
      <c r="A32" s="78">
        <v>24</v>
      </c>
      <c r="B32" s="90" t="s">
        <v>150</v>
      </c>
      <c r="C32" s="91" t="s">
        <v>151</v>
      </c>
      <c r="D32" s="94"/>
      <c r="E32" s="113" t="s">
        <v>127</v>
      </c>
      <c r="F32" s="95"/>
      <c r="G32" s="95"/>
      <c r="H32" s="96"/>
      <c r="I32" s="97"/>
      <c r="J32" s="96"/>
      <c r="K32" s="96">
        <v>0.39600000000000002</v>
      </c>
      <c r="L32" s="218"/>
      <c r="M32" s="213">
        <v>0.19</v>
      </c>
      <c r="N32" s="147">
        <v>6.4880000000000004</v>
      </c>
      <c r="O32" s="114" t="s">
        <v>170</v>
      </c>
      <c r="P32" s="147" t="s">
        <v>173</v>
      </c>
      <c r="Q32" s="223">
        <f>K32*8</f>
        <v>3.1680000000000001</v>
      </c>
      <c r="R32" s="225" t="s">
        <v>291</v>
      </c>
      <c r="S32" s="158"/>
    </row>
    <row r="33" spans="1:22" s="115" customFormat="1" ht="32.4" customHeight="1">
      <c r="A33" s="78">
        <v>25</v>
      </c>
      <c r="B33" s="90" t="s">
        <v>152</v>
      </c>
      <c r="C33" s="91" t="s">
        <v>214</v>
      </c>
      <c r="D33" s="94"/>
      <c r="E33" s="113" t="s">
        <v>127</v>
      </c>
      <c r="F33" s="95"/>
      <c r="G33" s="95"/>
      <c r="H33" s="96"/>
      <c r="I33" s="97"/>
      <c r="J33" s="96"/>
      <c r="K33" s="96">
        <v>2E-3</v>
      </c>
      <c r="L33" s="218"/>
      <c r="M33" s="213">
        <v>0.26600000000000001</v>
      </c>
      <c r="N33" s="147" t="s">
        <v>153</v>
      </c>
      <c r="O33" s="114" t="s">
        <v>170</v>
      </c>
      <c r="P33" s="147"/>
      <c r="Q33" s="218">
        <v>0.14000000000000001</v>
      </c>
      <c r="R33" s="158"/>
      <c r="S33" s="158"/>
    </row>
    <row r="34" spans="1:22" s="115" customFormat="1" ht="32.4" customHeight="1">
      <c r="A34" s="78">
        <v>26</v>
      </c>
      <c r="B34" s="90" t="s">
        <v>155</v>
      </c>
      <c r="C34" s="91" t="s">
        <v>156</v>
      </c>
      <c r="D34" s="94"/>
      <c r="E34" s="113" t="s">
        <v>127</v>
      </c>
      <c r="F34" s="95"/>
      <c r="G34" s="95"/>
      <c r="H34" s="96"/>
      <c r="I34" s="97"/>
      <c r="J34" s="96"/>
      <c r="K34" s="96">
        <v>0.38250000000000001</v>
      </c>
      <c r="L34" s="218"/>
      <c r="M34" s="213">
        <v>5.86</v>
      </c>
      <c r="N34" s="147">
        <v>5.99</v>
      </c>
      <c r="O34" s="147" t="s">
        <v>170</v>
      </c>
      <c r="P34" s="147"/>
      <c r="Q34" s="218">
        <v>5.85</v>
      </c>
      <c r="R34" s="158"/>
      <c r="S34" s="158"/>
      <c r="U34" s="141" t="s">
        <v>154</v>
      </c>
    </row>
    <row r="35" spans="1:22" s="115" customFormat="1" ht="32.4" customHeight="1">
      <c r="A35" s="78">
        <v>27</v>
      </c>
      <c r="B35" s="90" t="s">
        <v>216</v>
      </c>
      <c r="C35" s="91" t="s">
        <v>157</v>
      </c>
      <c r="D35" s="94"/>
      <c r="E35" s="113" t="s">
        <v>127</v>
      </c>
      <c r="F35" s="95"/>
      <c r="G35" s="95"/>
      <c r="H35" s="96"/>
      <c r="I35" s="97"/>
      <c r="J35" s="96"/>
      <c r="K35" s="96">
        <v>1.1999999999999999E-3</v>
      </c>
      <c r="L35" s="218"/>
      <c r="M35" s="213">
        <v>0.23699999999999999</v>
      </c>
      <c r="N35" s="147">
        <v>0.37</v>
      </c>
      <c r="O35" s="114" t="s">
        <v>170</v>
      </c>
      <c r="P35" s="147"/>
      <c r="Q35" s="223">
        <f>(K35*8+9*0.03)*1.12</f>
        <v>0.31315200000000004</v>
      </c>
      <c r="R35" s="225" t="s">
        <v>279</v>
      </c>
      <c r="S35" s="158"/>
    </row>
    <row r="36" spans="1:22" s="115" customFormat="1" ht="32.4" customHeight="1">
      <c r="A36" s="78">
        <v>28</v>
      </c>
      <c r="B36" s="90" t="s">
        <v>215</v>
      </c>
      <c r="C36" s="91" t="s">
        <v>158</v>
      </c>
      <c r="D36" s="94"/>
      <c r="E36" s="113" t="s">
        <v>127</v>
      </c>
      <c r="F36" s="95"/>
      <c r="G36" s="95"/>
      <c r="H36" s="96"/>
      <c r="I36" s="97"/>
      <c r="J36" s="96"/>
      <c r="K36" s="96">
        <v>0.16400000000000001</v>
      </c>
      <c r="L36" s="218"/>
      <c r="M36" s="213">
        <v>1.97</v>
      </c>
      <c r="N36" s="152">
        <v>1.1530958323878679</v>
      </c>
      <c r="O36" s="114" t="s">
        <v>292</v>
      </c>
      <c r="P36" s="147"/>
      <c r="Q36" s="218">
        <f t="shared" si="0"/>
        <v>1.476</v>
      </c>
      <c r="R36" s="158"/>
      <c r="S36" s="158"/>
    </row>
    <row r="37" spans="1:22" s="115" customFormat="1" ht="32.4" customHeight="1">
      <c r="A37" s="78">
        <v>29</v>
      </c>
      <c r="B37" s="90" t="s">
        <v>217</v>
      </c>
      <c r="C37" s="91" t="s">
        <v>159</v>
      </c>
      <c r="D37" s="94"/>
      <c r="E37" s="113" t="s">
        <v>127</v>
      </c>
      <c r="F37" s="95"/>
      <c r="G37" s="95"/>
      <c r="H37" s="96"/>
      <c r="I37" s="97"/>
      <c r="J37" s="96"/>
      <c r="K37" s="145">
        <v>1E-4</v>
      </c>
      <c r="L37" s="218"/>
      <c r="M37" s="213">
        <v>0.214</v>
      </c>
      <c r="N37" s="147">
        <v>0.13900000000000001</v>
      </c>
      <c r="O37" s="114" t="s">
        <v>170</v>
      </c>
      <c r="P37" s="147" t="s">
        <v>218</v>
      </c>
      <c r="Q37" s="218">
        <v>0.13900000000000001</v>
      </c>
      <c r="R37" s="158"/>
      <c r="S37" s="158"/>
    </row>
    <row r="38" spans="1:22" s="115" customFormat="1" ht="32.4" customHeight="1">
      <c r="A38" s="78">
        <v>30</v>
      </c>
      <c r="B38" s="90" t="s">
        <v>160</v>
      </c>
      <c r="C38" s="91" t="s">
        <v>161</v>
      </c>
      <c r="D38" s="94"/>
      <c r="E38" s="113" t="s">
        <v>127</v>
      </c>
      <c r="F38" s="95"/>
      <c r="G38" s="95"/>
      <c r="H38" s="96"/>
      <c r="I38" s="97"/>
      <c r="J38" s="96"/>
      <c r="K38" s="96">
        <v>2.0000000000000001E-4</v>
      </c>
      <c r="L38" s="218"/>
      <c r="M38" s="213">
        <v>0.21</v>
      </c>
      <c r="N38" s="147">
        <v>0.17</v>
      </c>
      <c r="O38" s="114" t="s">
        <v>170</v>
      </c>
      <c r="P38" s="147" t="s">
        <v>218</v>
      </c>
      <c r="Q38" s="218">
        <v>0.15</v>
      </c>
      <c r="R38" s="158"/>
      <c r="S38" s="158"/>
    </row>
    <row r="39" spans="1:22" s="115" customFormat="1" ht="32.4" customHeight="1">
      <c r="A39" s="78">
        <v>31</v>
      </c>
      <c r="B39" s="90" t="s">
        <v>162</v>
      </c>
      <c r="C39" s="91" t="s">
        <v>220</v>
      </c>
      <c r="D39" s="94"/>
      <c r="E39" s="113" t="s">
        <v>127</v>
      </c>
      <c r="F39" s="95"/>
      <c r="G39" s="95"/>
      <c r="H39" s="96"/>
      <c r="I39" s="97"/>
      <c r="J39" s="96"/>
      <c r="K39" s="96">
        <v>2E-3</v>
      </c>
      <c r="L39" s="218"/>
      <c r="M39" s="213">
        <v>0.25</v>
      </c>
      <c r="N39" s="147">
        <v>0.26</v>
      </c>
      <c r="O39" s="114" t="s">
        <v>170</v>
      </c>
      <c r="P39" s="147" t="s">
        <v>219</v>
      </c>
      <c r="Q39" s="218">
        <v>0.25</v>
      </c>
      <c r="R39" s="158"/>
      <c r="S39" s="158"/>
    </row>
    <row r="40" spans="1:22" s="127" customFormat="1" ht="32.4" customHeight="1">
      <c r="A40" s="78">
        <v>32</v>
      </c>
      <c r="B40" s="90" t="s">
        <v>92</v>
      </c>
      <c r="C40" s="99" t="s">
        <v>224</v>
      </c>
      <c r="D40" s="100" t="s">
        <v>94</v>
      </c>
      <c r="E40" s="101" t="s">
        <v>16</v>
      </c>
      <c r="F40" s="102"/>
      <c r="G40" s="102">
        <v>1.298</v>
      </c>
      <c r="H40" s="103"/>
      <c r="I40" s="104"/>
      <c r="J40" s="103"/>
      <c r="K40" s="103">
        <v>0.14099999999999999</v>
      </c>
      <c r="L40" s="221">
        <v>1.4810000000000001</v>
      </c>
      <c r="M40" s="216">
        <v>1.298</v>
      </c>
      <c r="N40" s="153">
        <f t="shared" ref="N40:N48" si="1">G40-L40</f>
        <v>-0.18300000000000005</v>
      </c>
      <c r="O40" s="154" t="s">
        <v>222</v>
      </c>
      <c r="P40" s="154"/>
      <c r="Q40" s="218">
        <f t="shared" si="0"/>
        <v>1.2689999999999999</v>
      </c>
      <c r="R40" s="161"/>
      <c r="S40" s="161"/>
      <c r="T40" s="141"/>
      <c r="U40" s="127" t="s">
        <v>95</v>
      </c>
    </row>
    <row r="41" spans="1:22" s="127" customFormat="1" ht="32.4" customHeight="1">
      <c r="A41" s="78">
        <v>33</v>
      </c>
      <c r="B41" s="90" t="s">
        <v>223</v>
      </c>
      <c r="C41" s="105" t="s">
        <v>225</v>
      </c>
      <c r="D41" s="100" t="s">
        <v>98</v>
      </c>
      <c r="E41" s="101" t="s">
        <v>16</v>
      </c>
      <c r="F41" s="102"/>
      <c r="G41" s="102">
        <v>0.871</v>
      </c>
      <c r="H41" s="103"/>
      <c r="I41" s="104"/>
      <c r="J41" s="103"/>
      <c r="K41" s="103">
        <v>9.0999999999999998E-2</v>
      </c>
      <c r="L41" s="221">
        <v>0.95599999999999996</v>
      </c>
      <c r="M41" s="216">
        <v>0.871</v>
      </c>
      <c r="N41" s="153">
        <f t="shared" si="1"/>
        <v>-8.4999999999999964E-2</v>
      </c>
      <c r="O41" s="154" t="s">
        <v>222</v>
      </c>
      <c r="P41" s="154"/>
      <c r="Q41" s="218">
        <f t="shared" si="0"/>
        <v>0.81899999999999995</v>
      </c>
      <c r="R41" s="161"/>
      <c r="S41" s="161"/>
      <c r="T41" s="143"/>
      <c r="U41" s="127" t="s">
        <v>95</v>
      </c>
    </row>
    <row r="42" spans="1:22" s="127" customFormat="1" ht="32.4" customHeight="1">
      <c r="A42" s="78">
        <v>34</v>
      </c>
      <c r="B42" s="90" t="s">
        <v>226</v>
      </c>
      <c r="C42" s="105" t="s">
        <v>231</v>
      </c>
      <c r="D42" s="100" t="s">
        <v>101</v>
      </c>
      <c r="E42" s="101" t="s">
        <v>16</v>
      </c>
      <c r="F42" s="102"/>
      <c r="G42" s="102">
        <v>1.9910000000000001</v>
      </c>
      <c r="H42" s="103"/>
      <c r="I42" s="104"/>
      <c r="J42" s="103"/>
      <c r="K42" s="103">
        <v>0.22800000000000001</v>
      </c>
      <c r="L42" s="221">
        <v>2.3940000000000001</v>
      </c>
      <c r="M42" s="216">
        <v>1.9910000000000001</v>
      </c>
      <c r="N42" s="153">
        <f t="shared" si="1"/>
        <v>-0.40300000000000002</v>
      </c>
      <c r="O42" s="154" t="s">
        <v>222</v>
      </c>
      <c r="P42" s="154"/>
      <c r="Q42" s="218">
        <f t="shared" si="0"/>
        <v>2.052</v>
      </c>
      <c r="R42" s="161" t="s">
        <v>297</v>
      </c>
      <c r="S42" s="161"/>
      <c r="T42" s="143"/>
      <c r="U42" s="127" t="s">
        <v>95</v>
      </c>
    </row>
    <row r="43" spans="1:22" s="127" customFormat="1" ht="32.4" customHeight="1">
      <c r="A43" s="78">
        <v>35</v>
      </c>
      <c r="B43" s="90" t="s">
        <v>227</v>
      </c>
      <c r="C43" s="99" t="s">
        <v>230</v>
      </c>
      <c r="D43" s="100" t="s">
        <v>104</v>
      </c>
      <c r="E43" s="101" t="s">
        <v>16</v>
      </c>
      <c r="F43" s="102"/>
      <c r="G43" s="102">
        <v>1.298</v>
      </c>
      <c r="H43" s="103"/>
      <c r="I43" s="104"/>
      <c r="J43" s="103"/>
      <c r="K43" s="103">
        <v>0.14099999999999999</v>
      </c>
      <c r="L43" s="221">
        <v>1.4810000000000001</v>
      </c>
      <c r="M43" s="216">
        <v>1.298</v>
      </c>
      <c r="N43" s="153">
        <f t="shared" si="1"/>
        <v>-0.18300000000000005</v>
      </c>
      <c r="O43" s="154" t="s">
        <v>222</v>
      </c>
      <c r="P43" s="154"/>
      <c r="Q43" s="218">
        <f t="shared" si="0"/>
        <v>1.2689999999999999</v>
      </c>
      <c r="R43" s="161"/>
      <c r="S43" s="161"/>
      <c r="T43" s="143"/>
      <c r="U43" s="127" t="s">
        <v>95</v>
      </c>
    </row>
    <row r="44" spans="1:22" s="127" customFormat="1" ht="32.4" customHeight="1">
      <c r="A44" s="78">
        <v>36</v>
      </c>
      <c r="B44" s="90" t="s">
        <v>221</v>
      </c>
      <c r="C44" s="105" t="s">
        <v>229</v>
      </c>
      <c r="D44" s="100" t="s">
        <v>107</v>
      </c>
      <c r="E44" s="101" t="s">
        <v>16</v>
      </c>
      <c r="F44" s="102"/>
      <c r="G44" s="102">
        <v>0.871</v>
      </c>
      <c r="H44" s="103"/>
      <c r="I44" s="104"/>
      <c r="J44" s="103"/>
      <c r="K44" s="103">
        <v>9.0999999999999998E-2</v>
      </c>
      <c r="L44" s="221">
        <v>0.95599999999999996</v>
      </c>
      <c r="M44" s="216">
        <v>0.871</v>
      </c>
      <c r="N44" s="153">
        <f t="shared" si="1"/>
        <v>-8.4999999999999964E-2</v>
      </c>
      <c r="O44" s="154" t="s">
        <v>222</v>
      </c>
      <c r="P44" s="154"/>
      <c r="Q44" s="218">
        <f t="shared" si="0"/>
        <v>0.81899999999999995</v>
      </c>
      <c r="R44" s="161"/>
      <c r="S44" s="161"/>
      <c r="T44" s="143"/>
      <c r="U44" s="127" t="s">
        <v>95</v>
      </c>
    </row>
    <row r="45" spans="1:22" s="127" customFormat="1" ht="32.4" customHeight="1">
      <c r="A45" s="78">
        <v>37</v>
      </c>
      <c r="B45" s="90" t="s">
        <v>228</v>
      </c>
      <c r="C45" s="105" t="s">
        <v>109</v>
      </c>
      <c r="D45" s="100" t="s">
        <v>110</v>
      </c>
      <c r="E45" s="101" t="s">
        <v>16</v>
      </c>
      <c r="F45" s="102"/>
      <c r="G45" s="102">
        <v>1.9910000000000001</v>
      </c>
      <c r="H45" s="103"/>
      <c r="I45" s="104"/>
      <c r="J45" s="103"/>
      <c r="K45" s="103">
        <v>0.22800000000000001</v>
      </c>
      <c r="L45" s="221">
        <v>2.3940000000000001</v>
      </c>
      <c r="M45" s="216">
        <v>1.9910000000000001</v>
      </c>
      <c r="N45" s="153">
        <f t="shared" si="1"/>
        <v>-0.40300000000000002</v>
      </c>
      <c r="O45" s="154" t="s">
        <v>222</v>
      </c>
      <c r="P45" s="154"/>
      <c r="Q45" s="223">
        <f t="shared" si="0"/>
        <v>2.052</v>
      </c>
      <c r="R45" s="161" t="s">
        <v>297</v>
      </c>
      <c r="S45" s="161"/>
      <c r="T45" s="143"/>
      <c r="U45" s="127" t="s">
        <v>95</v>
      </c>
    </row>
    <row r="46" spans="1:22" s="129" customFormat="1" ht="32.4" customHeight="1">
      <c r="A46" s="78">
        <v>38</v>
      </c>
      <c r="B46" s="106" t="s">
        <v>111</v>
      </c>
      <c r="C46" s="107" t="s">
        <v>163</v>
      </c>
      <c r="D46" s="108" t="s">
        <v>112</v>
      </c>
      <c r="E46" s="109" t="s">
        <v>16</v>
      </c>
      <c r="F46" s="110"/>
      <c r="G46" s="110">
        <v>1.2609999999999999</v>
      </c>
      <c r="H46" s="111"/>
      <c r="I46" s="112"/>
      <c r="J46" s="111"/>
      <c r="K46" s="111"/>
      <c r="L46" s="222">
        <v>1.42</v>
      </c>
      <c r="M46" s="217">
        <v>1.2609999999999999</v>
      </c>
      <c r="N46" s="155">
        <f t="shared" si="1"/>
        <v>-0.15900000000000003</v>
      </c>
      <c r="O46" s="128"/>
      <c r="P46" s="156"/>
      <c r="Q46" s="218">
        <v>1.42</v>
      </c>
      <c r="R46" s="162"/>
      <c r="S46" s="162"/>
      <c r="T46" s="143"/>
      <c r="U46" s="129" t="s">
        <v>95</v>
      </c>
      <c r="V46" s="129" t="s">
        <v>113</v>
      </c>
    </row>
    <row r="47" spans="1:22" s="127" customFormat="1" ht="32.4" customHeight="1">
      <c r="A47" s="78">
        <v>39</v>
      </c>
      <c r="B47" s="90" t="s">
        <v>114</v>
      </c>
      <c r="C47" s="93" t="s">
        <v>232</v>
      </c>
      <c r="D47" s="100" t="s">
        <v>116</v>
      </c>
      <c r="E47" s="101" t="s">
        <v>16</v>
      </c>
      <c r="F47" s="102"/>
      <c r="G47" s="102">
        <v>4.6959999999999997</v>
      </c>
      <c r="H47" s="103"/>
      <c r="I47" s="104"/>
      <c r="J47" s="103"/>
      <c r="K47" s="103">
        <v>0.4022</v>
      </c>
      <c r="L47" s="221">
        <v>5.15</v>
      </c>
      <c r="M47" s="216">
        <v>4.6959999999999997</v>
      </c>
      <c r="N47" s="153">
        <f t="shared" si="1"/>
        <v>-0.45400000000000063</v>
      </c>
      <c r="O47" s="154" t="s">
        <v>222</v>
      </c>
      <c r="P47" s="154"/>
      <c r="Q47" s="218">
        <f>K47*9+6*0.05</f>
        <v>3.9198000000000004</v>
      </c>
      <c r="R47" s="161"/>
      <c r="S47" s="161"/>
      <c r="T47" s="144"/>
      <c r="U47" s="127" t="s">
        <v>95</v>
      </c>
    </row>
    <row r="48" spans="1:22" s="129" customFormat="1" ht="32.4" customHeight="1">
      <c r="A48" s="78">
        <v>40</v>
      </c>
      <c r="B48" s="106" t="s">
        <v>117</v>
      </c>
      <c r="C48" s="107" t="s">
        <v>118</v>
      </c>
      <c r="D48" s="108" t="s">
        <v>119</v>
      </c>
      <c r="E48" s="109" t="s">
        <v>16</v>
      </c>
      <c r="F48" s="110"/>
      <c r="G48" s="110">
        <v>0.1</v>
      </c>
      <c r="H48" s="111"/>
      <c r="I48" s="112"/>
      <c r="J48" s="111"/>
      <c r="K48" s="111"/>
      <c r="L48" s="222">
        <v>0.1</v>
      </c>
      <c r="M48" s="217">
        <v>0.1</v>
      </c>
      <c r="N48" s="155">
        <f t="shared" si="1"/>
        <v>0</v>
      </c>
      <c r="O48" s="128"/>
      <c r="P48" s="156"/>
      <c r="Q48" s="218">
        <v>0.1</v>
      </c>
      <c r="R48" s="162"/>
      <c r="S48" s="162"/>
      <c r="T48" s="143"/>
      <c r="U48" s="129" t="s">
        <v>95</v>
      </c>
      <c r="V48" s="129" t="s">
        <v>120</v>
      </c>
    </row>
    <row r="49" spans="1:20" s="129" customFormat="1" ht="32.4" customHeight="1">
      <c r="A49" s="78"/>
      <c r="B49" s="106" t="s">
        <v>298</v>
      </c>
      <c r="C49" s="107" t="s">
        <v>299</v>
      </c>
      <c r="D49" s="108"/>
      <c r="E49" s="109" t="s">
        <v>16</v>
      </c>
      <c r="F49" s="110"/>
      <c r="G49" s="246"/>
      <c r="H49" s="111" t="s">
        <v>301</v>
      </c>
      <c r="I49" s="112"/>
      <c r="J49" s="111"/>
      <c r="K49" s="111"/>
      <c r="L49" s="222"/>
      <c r="M49" s="217"/>
      <c r="N49" s="155"/>
      <c r="O49" s="128"/>
      <c r="P49" s="156"/>
      <c r="Q49" s="218"/>
      <c r="R49" s="162"/>
      <c r="S49" s="162"/>
      <c r="T49" s="143"/>
    </row>
    <row r="50" spans="1:20" ht="36.6" customHeight="1">
      <c r="A50" s="235" t="s">
        <v>25</v>
      </c>
      <c r="B50" s="235"/>
      <c r="C50" s="235"/>
      <c r="D50" s="235"/>
      <c r="E50" s="235"/>
      <c r="F50" s="235"/>
      <c r="G50" s="235"/>
      <c r="H50" s="235"/>
      <c r="I50" s="74"/>
      <c r="J50" s="74"/>
      <c r="K50" s="74"/>
      <c r="T50" s="144"/>
    </row>
    <row r="51" spans="1:20" ht="35.4" customHeight="1">
      <c r="A51" s="236" t="s">
        <v>121</v>
      </c>
      <c r="B51" s="236"/>
      <c r="C51" s="236"/>
      <c r="D51" s="236"/>
      <c r="E51" s="236"/>
      <c r="F51" s="236"/>
      <c r="G51" s="236"/>
      <c r="H51" s="236"/>
      <c r="I51" s="75"/>
      <c r="J51" s="75"/>
      <c r="K51" s="75"/>
    </row>
    <row r="52" spans="1:20" ht="40.799999999999997" customHeight="1">
      <c r="A52" s="236" t="s">
        <v>27</v>
      </c>
      <c r="B52" s="236"/>
      <c r="C52" s="236"/>
      <c r="D52" s="236"/>
      <c r="E52" s="236"/>
      <c r="F52" s="236"/>
      <c r="G52" s="236"/>
      <c r="H52" s="236"/>
      <c r="I52" s="75"/>
      <c r="J52" s="75"/>
      <c r="K52" s="75"/>
    </row>
    <row r="53" spans="1:20" ht="21" customHeight="1">
      <c r="A53" s="237" t="s">
        <v>28</v>
      </c>
      <c r="B53" s="237"/>
      <c r="C53" s="237"/>
      <c r="D53" s="237"/>
      <c r="E53" s="237"/>
      <c r="F53" s="237"/>
      <c r="G53" s="237"/>
      <c r="H53" s="237"/>
      <c r="I53" s="76"/>
      <c r="J53" s="76"/>
      <c r="K53" s="76"/>
    </row>
    <row r="54" spans="1:20" ht="15.6">
      <c r="A54" s="76"/>
      <c r="B54" s="21"/>
      <c r="C54" s="76"/>
      <c r="D54" s="76"/>
      <c r="E54" s="76"/>
      <c r="F54" s="22"/>
      <c r="G54" s="22"/>
      <c r="H54" s="23"/>
      <c r="I54" s="23"/>
      <c r="J54" s="23"/>
      <c r="K54" s="23"/>
    </row>
    <row r="55" spans="1:20" ht="15.6">
      <c r="A55" s="24" t="s">
        <v>29</v>
      </c>
      <c r="B55" s="25"/>
      <c r="C55" s="26"/>
      <c r="D55" s="27" t="s">
        <v>30</v>
      </c>
      <c r="E55" s="26"/>
      <c r="F55" s="28"/>
      <c r="G55" s="28"/>
      <c r="H55" s="29"/>
      <c r="I55" s="29"/>
      <c r="J55" s="29"/>
      <c r="K55" s="29"/>
    </row>
    <row r="56" spans="1:20" ht="15.6">
      <c r="A56" s="24"/>
      <c r="B56" s="25"/>
      <c r="C56" s="26"/>
      <c r="D56" s="27"/>
      <c r="E56" s="26"/>
      <c r="F56" s="28"/>
      <c r="G56" s="28"/>
      <c r="H56" s="29"/>
      <c r="I56" s="29"/>
      <c r="J56" s="29"/>
      <c r="K56" s="29"/>
    </row>
    <row r="57" spans="1:20" ht="15.6">
      <c r="A57" s="24" t="s">
        <v>31</v>
      </c>
      <c r="B57" s="24"/>
      <c r="C57" s="76"/>
      <c r="D57" s="24" t="s">
        <v>31</v>
      </c>
      <c r="E57" s="76"/>
      <c r="F57" s="28"/>
      <c r="G57" s="28"/>
      <c r="H57" s="29"/>
      <c r="I57" s="29"/>
      <c r="J57" s="29"/>
      <c r="K57" s="29"/>
    </row>
  </sheetData>
  <mergeCells count="18">
    <mergeCell ref="A6:H6"/>
    <mergeCell ref="A1:H1"/>
    <mergeCell ref="A2:H2"/>
    <mergeCell ref="A3:H3"/>
    <mergeCell ref="A4:H4"/>
    <mergeCell ref="A5:H5"/>
    <mergeCell ref="A53:H53"/>
    <mergeCell ref="A7:A8"/>
    <mergeCell ref="B7:B8"/>
    <mergeCell ref="C7:C8"/>
    <mergeCell ref="D7:D8"/>
    <mergeCell ref="E7:E8"/>
    <mergeCell ref="F7:G7"/>
    <mergeCell ref="L7:M7"/>
    <mergeCell ref="H7:H8"/>
    <mergeCell ref="A50:H50"/>
    <mergeCell ref="A51:H51"/>
    <mergeCell ref="A52:H52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D22D-D182-425E-96D6-358A636BD4A6}">
  <dimension ref="A1:O22"/>
  <sheetViews>
    <sheetView zoomScale="70" zoomScaleNormal="70" workbookViewId="0">
      <selection activeCell="P5" sqref="P5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0.21875" style="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5" ht="22.2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178"/>
    </row>
    <row r="2" spans="1:15" ht="15.6">
      <c r="A2" s="231" t="s">
        <v>271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179"/>
    </row>
    <row r="3" spans="1:15" ht="15.6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80"/>
    </row>
    <row r="4" spans="1:15" ht="15.6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180"/>
    </row>
    <row r="5" spans="1:15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181"/>
    </row>
    <row r="6" spans="1:15" ht="15.6">
      <c r="A6" s="229" t="s">
        <v>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177"/>
    </row>
    <row r="7" spans="1:15" ht="39" customHeight="1">
      <c r="A7" s="238" t="s">
        <v>5</v>
      </c>
      <c r="B7" s="239" t="s">
        <v>6</v>
      </c>
      <c r="C7" s="240" t="s">
        <v>7</v>
      </c>
      <c r="D7" s="240" t="s">
        <v>8</v>
      </c>
      <c r="E7" s="241" t="s">
        <v>9</v>
      </c>
      <c r="F7" s="242" t="s">
        <v>243</v>
      </c>
      <c r="G7" s="242"/>
      <c r="H7" s="245" t="s">
        <v>244</v>
      </c>
      <c r="I7" s="245"/>
      <c r="J7" s="245"/>
      <c r="K7" s="182" t="s">
        <v>245</v>
      </c>
      <c r="L7" s="234" t="s">
        <v>11</v>
      </c>
      <c r="M7" s="7"/>
    </row>
    <row r="8" spans="1:15" ht="30" customHeight="1">
      <c r="A8" s="238"/>
      <c r="B8" s="239"/>
      <c r="C8" s="240"/>
      <c r="D8" s="240"/>
      <c r="E8" s="241"/>
      <c r="F8" s="176" t="s">
        <v>74</v>
      </c>
      <c r="G8" s="176" t="s">
        <v>122</v>
      </c>
      <c r="H8" s="183" t="s">
        <v>246</v>
      </c>
      <c r="I8" s="183" t="s">
        <v>247</v>
      </c>
      <c r="J8" s="183" t="s">
        <v>248</v>
      </c>
      <c r="K8" s="182" t="s">
        <v>122</v>
      </c>
      <c r="L8" s="234"/>
      <c r="M8" s="7"/>
    </row>
    <row r="9" spans="1:15" s="50" customFormat="1" ht="31.2" customHeight="1">
      <c r="A9" s="184">
        <v>1</v>
      </c>
      <c r="B9" s="185" t="s">
        <v>251</v>
      </c>
      <c r="C9" s="185" t="s">
        <v>250</v>
      </c>
      <c r="D9" s="186"/>
      <c r="E9" s="187" t="s">
        <v>79</v>
      </c>
      <c r="F9" s="188">
        <v>4.38</v>
      </c>
      <c r="G9" s="189">
        <f>F9-0.02041*9</f>
        <v>4.1963099999999995</v>
      </c>
      <c r="H9" s="190">
        <v>0</v>
      </c>
      <c r="I9" s="189">
        <v>0</v>
      </c>
      <c r="J9" s="189">
        <v>0</v>
      </c>
      <c r="K9" s="189">
        <f t="shared" ref="K9:K10" si="0">G9+I9</f>
        <v>4.1963099999999995</v>
      </c>
      <c r="L9" s="185" t="s">
        <v>249</v>
      </c>
      <c r="M9" s="49" t="s">
        <v>261</v>
      </c>
      <c r="N9" s="194">
        <f>F9-G9</f>
        <v>0.18369000000000035</v>
      </c>
      <c r="O9" s="50">
        <f>0.02041*9</f>
        <v>0.18369000000000002</v>
      </c>
    </row>
    <row r="10" spans="1:15" s="50" customFormat="1" ht="31.2" customHeight="1">
      <c r="A10" s="184">
        <v>2</v>
      </c>
      <c r="B10" s="185" t="s">
        <v>252</v>
      </c>
      <c r="C10" s="185" t="s">
        <v>253</v>
      </c>
      <c r="D10" s="186"/>
      <c r="E10" s="187" t="s">
        <v>79</v>
      </c>
      <c r="F10" s="188">
        <v>23.28</v>
      </c>
      <c r="G10" s="189">
        <f>F10-0.0083*9</f>
        <v>23.205300000000001</v>
      </c>
      <c r="H10" s="190">
        <v>0</v>
      </c>
      <c r="I10" s="189">
        <v>0</v>
      </c>
      <c r="J10" s="189">
        <v>0</v>
      </c>
      <c r="K10" s="189">
        <f t="shared" si="0"/>
        <v>23.205300000000001</v>
      </c>
      <c r="L10" s="185" t="s">
        <v>249</v>
      </c>
      <c r="M10" s="48"/>
      <c r="N10" s="194">
        <f t="shared" ref="N10:N14" si="1">F10-G10</f>
        <v>7.4699999999999989E-2</v>
      </c>
    </row>
    <row r="11" spans="1:15" s="50" customFormat="1" ht="49.8" customHeight="1">
      <c r="A11" s="184">
        <v>3</v>
      </c>
      <c r="B11" s="185" t="s">
        <v>262</v>
      </c>
      <c r="C11" s="185" t="s">
        <v>263</v>
      </c>
      <c r="D11" s="186"/>
      <c r="E11" s="187" t="s">
        <v>79</v>
      </c>
      <c r="F11" s="188">
        <v>0</v>
      </c>
      <c r="G11" s="189">
        <f>0.355*9+12*0.05-0.059*9-2*0.05</f>
        <v>3.1640000000000001</v>
      </c>
      <c r="H11" s="190">
        <v>0</v>
      </c>
      <c r="I11" s="189">
        <v>0</v>
      </c>
      <c r="J11" s="189">
        <v>0</v>
      </c>
      <c r="K11" s="189">
        <f t="shared" ref="K11" si="2">G11+I11</f>
        <v>3.1640000000000001</v>
      </c>
      <c r="L11" s="185" t="s">
        <v>249</v>
      </c>
      <c r="M11" s="48"/>
      <c r="N11" s="194">
        <f t="shared" si="1"/>
        <v>-3.1640000000000001</v>
      </c>
    </row>
    <row r="12" spans="1:15" s="50" customFormat="1" ht="78.599999999999994" customHeight="1">
      <c r="A12" s="184">
        <v>4</v>
      </c>
      <c r="B12" s="191" t="s">
        <v>254</v>
      </c>
      <c r="C12" s="192" t="s">
        <v>255</v>
      </c>
      <c r="D12" s="186"/>
      <c r="E12" s="187" t="s">
        <v>79</v>
      </c>
      <c r="F12" s="188">
        <v>0</v>
      </c>
      <c r="G12" s="189">
        <v>1.3130999999999999</v>
      </c>
      <c r="H12" s="190">
        <v>1500</v>
      </c>
      <c r="I12" s="189">
        <f>H12/100000</f>
        <v>1.4999999999999999E-2</v>
      </c>
      <c r="J12" s="193" t="s">
        <v>258</v>
      </c>
      <c r="K12" s="189">
        <f>G12+I12</f>
        <v>1.3280999999999998</v>
      </c>
      <c r="L12" s="185" t="s">
        <v>249</v>
      </c>
      <c r="M12" s="48"/>
      <c r="N12" s="194">
        <f>F12-G12</f>
        <v>-1.3130999999999999</v>
      </c>
    </row>
    <row r="13" spans="1:15" s="50" customFormat="1" ht="61.8" customHeight="1">
      <c r="A13" s="184">
        <v>5</v>
      </c>
      <c r="B13" s="191" t="s">
        <v>264</v>
      </c>
      <c r="C13" s="191" t="s">
        <v>256</v>
      </c>
      <c r="D13" s="186"/>
      <c r="E13" s="187" t="s">
        <v>79</v>
      </c>
      <c r="F13" s="188">
        <v>1.76</v>
      </c>
      <c r="G13" s="189">
        <f>0.1446*9</f>
        <v>1.3014000000000001</v>
      </c>
      <c r="H13" s="190">
        <v>3000</v>
      </c>
      <c r="I13" s="189">
        <f>H13/10000</f>
        <v>0.3</v>
      </c>
      <c r="J13" s="193" t="s">
        <v>259</v>
      </c>
      <c r="K13" s="189">
        <f>G13+I13</f>
        <v>1.6014000000000002</v>
      </c>
      <c r="L13" s="185" t="s">
        <v>249</v>
      </c>
      <c r="M13" s="48"/>
      <c r="N13" s="194">
        <f t="shared" si="1"/>
        <v>0.4585999999999999</v>
      </c>
    </row>
    <row r="14" spans="1:15" s="50" customFormat="1" ht="67.2" customHeight="1">
      <c r="A14" s="184">
        <v>6</v>
      </c>
      <c r="B14" s="191" t="s">
        <v>265</v>
      </c>
      <c r="C14" s="191" t="s">
        <v>257</v>
      </c>
      <c r="D14" s="186"/>
      <c r="E14" s="187" t="s">
        <v>79</v>
      </c>
      <c r="F14" s="188">
        <v>1.76</v>
      </c>
      <c r="G14" s="189">
        <f>0.1446*9</f>
        <v>1.3014000000000001</v>
      </c>
      <c r="H14" s="190">
        <v>3000</v>
      </c>
      <c r="I14" s="189">
        <f>H14/10000</f>
        <v>0.3</v>
      </c>
      <c r="J14" s="193" t="s">
        <v>259</v>
      </c>
      <c r="K14" s="189">
        <f>G14+I14</f>
        <v>1.6014000000000002</v>
      </c>
      <c r="L14" s="185" t="s">
        <v>249</v>
      </c>
      <c r="M14" s="48"/>
      <c r="N14" s="194">
        <f t="shared" si="1"/>
        <v>0.4585999999999999</v>
      </c>
    </row>
    <row r="15" spans="1:15" ht="36.6" customHeight="1">
      <c r="A15" s="235" t="s">
        <v>25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173"/>
    </row>
    <row r="16" spans="1:15" ht="35.4" customHeight="1">
      <c r="A16" s="236" t="s">
        <v>260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174"/>
    </row>
    <row r="17" spans="1:13" ht="40.799999999999997" customHeight="1">
      <c r="A17" s="236" t="s">
        <v>27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174"/>
    </row>
    <row r="18" spans="1:13" ht="21" customHeight="1">
      <c r="A18" s="237" t="s">
        <v>28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175"/>
    </row>
    <row r="19" spans="1:13" ht="15.6">
      <c r="A19" s="175"/>
      <c r="B19" s="21"/>
      <c r="C19" s="175"/>
      <c r="D19" s="175"/>
      <c r="E19" s="175"/>
      <c r="F19" s="22"/>
      <c r="G19" s="22"/>
      <c r="H19" s="22"/>
      <c r="I19" s="22"/>
      <c r="J19" s="22"/>
      <c r="K19" s="22"/>
      <c r="L19" s="23"/>
      <c r="M19" s="23"/>
    </row>
    <row r="20" spans="1:13" ht="15.6">
      <c r="A20" s="24" t="s">
        <v>29</v>
      </c>
      <c r="B20" s="25"/>
      <c r="C20" s="26"/>
      <c r="D20" s="27" t="s">
        <v>30</v>
      </c>
      <c r="E20" s="26"/>
      <c r="F20" s="28"/>
      <c r="G20" s="28"/>
      <c r="H20" s="28"/>
      <c r="I20" s="28"/>
      <c r="J20" s="28"/>
      <c r="K20" s="28"/>
      <c r="L20" s="29"/>
      <c r="M20" s="29"/>
    </row>
    <row r="21" spans="1:13" ht="15.6">
      <c r="A21" s="24"/>
      <c r="B21" s="25"/>
      <c r="C21" s="26"/>
      <c r="D21" s="27"/>
      <c r="E21" s="26"/>
      <c r="F21" s="28"/>
      <c r="G21" s="28"/>
      <c r="H21" s="28"/>
      <c r="I21" s="28"/>
      <c r="J21" s="28"/>
      <c r="K21" s="28"/>
      <c r="L21" s="29"/>
      <c r="M21" s="29"/>
    </row>
    <row r="22" spans="1:13" ht="15.6">
      <c r="A22" s="24" t="s">
        <v>31</v>
      </c>
      <c r="B22" s="24"/>
      <c r="C22" s="175"/>
      <c r="D22" s="24" t="s">
        <v>31</v>
      </c>
      <c r="E22" s="175"/>
      <c r="F22" s="28"/>
      <c r="G22" s="28"/>
      <c r="H22" s="28"/>
      <c r="I22" s="28"/>
      <c r="J22" s="28"/>
      <c r="K22" s="28"/>
      <c r="L22" s="29"/>
      <c r="M22" s="29"/>
    </row>
  </sheetData>
  <mergeCells count="18">
    <mergeCell ref="L7:L8"/>
    <mergeCell ref="A15:L15"/>
    <mergeCell ref="A16:L16"/>
    <mergeCell ref="A17:L17"/>
    <mergeCell ref="A18:L18"/>
    <mergeCell ref="H7:J7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M18"/>
  <sheetViews>
    <sheetView zoomScale="70" zoomScaleNormal="70" workbookViewId="0">
      <selection activeCell="C17" sqref="C17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9.5546875" style="2" bestFit="1" customWidth="1"/>
    <col min="6" max="6" width="10.21875" style="2" customWidth="1"/>
    <col min="7" max="7" width="13.5546875" style="2" customWidth="1"/>
    <col min="8" max="8" width="10.21875" style="2" customWidth="1"/>
    <col min="9" max="9" width="24.5546875" style="2" customWidth="1"/>
    <col min="10" max="11" width="13.44140625" style="2" customWidth="1"/>
    <col min="12" max="12" width="12.109375" style="2" customWidth="1"/>
    <col min="13" max="13" width="16.5546875" style="2" customWidth="1"/>
    <col min="14" max="14" width="9.5546875" style="2" bestFit="1" customWidth="1"/>
    <col min="15" max="17" width="8.88671875" style="2"/>
    <col min="18" max="18" width="20.109375" style="2" customWidth="1"/>
    <col min="19" max="256" width="8.88671875" style="2"/>
    <col min="257" max="257" width="5.6640625" style="2" customWidth="1"/>
    <col min="258" max="258" width="10.6640625" style="2" customWidth="1"/>
    <col min="259" max="259" width="26.88671875" style="2" bestFit="1" customWidth="1"/>
    <col min="260" max="260" width="13.77734375" style="2" customWidth="1"/>
    <col min="261" max="261" width="5.44140625" style="2" bestFit="1" customWidth="1"/>
    <col min="262" max="262" width="8.88671875" style="2"/>
    <col min="263" max="263" width="9.33203125" style="2" bestFit="1" customWidth="1"/>
    <col min="264" max="264" width="12.109375" style="2" customWidth="1"/>
    <col min="265" max="512" width="8.88671875" style="2"/>
    <col min="513" max="513" width="5.6640625" style="2" customWidth="1"/>
    <col min="514" max="514" width="10.6640625" style="2" customWidth="1"/>
    <col min="515" max="515" width="26.88671875" style="2" bestFit="1" customWidth="1"/>
    <col min="516" max="516" width="13.77734375" style="2" customWidth="1"/>
    <col min="517" max="517" width="5.44140625" style="2" bestFit="1" customWidth="1"/>
    <col min="518" max="518" width="8.88671875" style="2"/>
    <col min="519" max="519" width="9.33203125" style="2" bestFit="1" customWidth="1"/>
    <col min="520" max="520" width="12.109375" style="2" customWidth="1"/>
    <col min="521" max="768" width="8.88671875" style="2"/>
    <col min="769" max="769" width="5.6640625" style="2" customWidth="1"/>
    <col min="770" max="770" width="10.6640625" style="2" customWidth="1"/>
    <col min="771" max="771" width="26.88671875" style="2" bestFit="1" customWidth="1"/>
    <col min="772" max="772" width="13.77734375" style="2" customWidth="1"/>
    <col min="773" max="773" width="5.44140625" style="2" bestFit="1" customWidth="1"/>
    <col min="774" max="774" width="8.88671875" style="2"/>
    <col min="775" max="775" width="9.33203125" style="2" bestFit="1" customWidth="1"/>
    <col min="776" max="776" width="12.109375" style="2" customWidth="1"/>
    <col min="777" max="1024" width="8.88671875" style="2"/>
    <col min="1025" max="1025" width="5.6640625" style="2" customWidth="1"/>
    <col min="1026" max="1026" width="10.6640625" style="2" customWidth="1"/>
    <col min="1027" max="1027" width="26.88671875" style="2" bestFit="1" customWidth="1"/>
    <col min="1028" max="1028" width="13.77734375" style="2" customWidth="1"/>
    <col min="1029" max="1029" width="5.44140625" style="2" bestFit="1" customWidth="1"/>
    <col min="1030" max="1030" width="8.88671875" style="2"/>
    <col min="1031" max="1031" width="9.33203125" style="2" bestFit="1" customWidth="1"/>
    <col min="1032" max="1032" width="12.109375" style="2" customWidth="1"/>
    <col min="1033" max="1280" width="8.88671875" style="2"/>
    <col min="1281" max="1281" width="5.6640625" style="2" customWidth="1"/>
    <col min="1282" max="1282" width="10.6640625" style="2" customWidth="1"/>
    <col min="1283" max="1283" width="26.88671875" style="2" bestFit="1" customWidth="1"/>
    <col min="1284" max="1284" width="13.77734375" style="2" customWidth="1"/>
    <col min="1285" max="1285" width="5.44140625" style="2" bestFit="1" customWidth="1"/>
    <col min="1286" max="1286" width="8.88671875" style="2"/>
    <col min="1287" max="1287" width="9.33203125" style="2" bestFit="1" customWidth="1"/>
    <col min="1288" max="1288" width="12.109375" style="2" customWidth="1"/>
    <col min="1289" max="1536" width="8.88671875" style="2"/>
    <col min="1537" max="1537" width="5.6640625" style="2" customWidth="1"/>
    <col min="1538" max="1538" width="10.6640625" style="2" customWidth="1"/>
    <col min="1539" max="1539" width="26.88671875" style="2" bestFit="1" customWidth="1"/>
    <col min="1540" max="1540" width="13.77734375" style="2" customWidth="1"/>
    <col min="1541" max="1541" width="5.44140625" style="2" bestFit="1" customWidth="1"/>
    <col min="1542" max="1542" width="8.88671875" style="2"/>
    <col min="1543" max="1543" width="9.33203125" style="2" bestFit="1" customWidth="1"/>
    <col min="1544" max="1544" width="12.109375" style="2" customWidth="1"/>
    <col min="1545" max="1792" width="8.88671875" style="2"/>
    <col min="1793" max="1793" width="5.6640625" style="2" customWidth="1"/>
    <col min="1794" max="1794" width="10.6640625" style="2" customWidth="1"/>
    <col min="1795" max="1795" width="26.88671875" style="2" bestFit="1" customWidth="1"/>
    <col min="1796" max="1796" width="13.77734375" style="2" customWidth="1"/>
    <col min="1797" max="1797" width="5.44140625" style="2" bestFit="1" customWidth="1"/>
    <col min="1798" max="1798" width="8.88671875" style="2"/>
    <col min="1799" max="1799" width="9.33203125" style="2" bestFit="1" customWidth="1"/>
    <col min="1800" max="1800" width="12.109375" style="2" customWidth="1"/>
    <col min="1801" max="2048" width="8.88671875" style="2"/>
    <col min="2049" max="2049" width="5.6640625" style="2" customWidth="1"/>
    <col min="2050" max="2050" width="10.6640625" style="2" customWidth="1"/>
    <col min="2051" max="2051" width="26.88671875" style="2" bestFit="1" customWidth="1"/>
    <col min="2052" max="2052" width="13.77734375" style="2" customWidth="1"/>
    <col min="2053" max="2053" width="5.44140625" style="2" bestFit="1" customWidth="1"/>
    <col min="2054" max="2054" width="8.88671875" style="2"/>
    <col min="2055" max="2055" width="9.33203125" style="2" bestFit="1" customWidth="1"/>
    <col min="2056" max="2056" width="12.109375" style="2" customWidth="1"/>
    <col min="2057" max="2304" width="8.88671875" style="2"/>
    <col min="2305" max="2305" width="5.6640625" style="2" customWidth="1"/>
    <col min="2306" max="2306" width="10.6640625" style="2" customWidth="1"/>
    <col min="2307" max="2307" width="26.88671875" style="2" bestFit="1" customWidth="1"/>
    <col min="2308" max="2308" width="13.77734375" style="2" customWidth="1"/>
    <col min="2309" max="2309" width="5.44140625" style="2" bestFit="1" customWidth="1"/>
    <col min="2310" max="2310" width="8.88671875" style="2"/>
    <col min="2311" max="2311" width="9.33203125" style="2" bestFit="1" customWidth="1"/>
    <col min="2312" max="2312" width="12.109375" style="2" customWidth="1"/>
    <col min="2313" max="2560" width="8.88671875" style="2"/>
    <col min="2561" max="2561" width="5.6640625" style="2" customWidth="1"/>
    <col min="2562" max="2562" width="10.6640625" style="2" customWidth="1"/>
    <col min="2563" max="2563" width="26.88671875" style="2" bestFit="1" customWidth="1"/>
    <col min="2564" max="2564" width="13.77734375" style="2" customWidth="1"/>
    <col min="2565" max="2565" width="5.44140625" style="2" bestFit="1" customWidth="1"/>
    <col min="2566" max="2566" width="8.88671875" style="2"/>
    <col min="2567" max="2567" width="9.33203125" style="2" bestFit="1" customWidth="1"/>
    <col min="2568" max="2568" width="12.109375" style="2" customWidth="1"/>
    <col min="2569" max="2816" width="8.88671875" style="2"/>
    <col min="2817" max="2817" width="5.6640625" style="2" customWidth="1"/>
    <col min="2818" max="2818" width="10.6640625" style="2" customWidth="1"/>
    <col min="2819" max="2819" width="26.88671875" style="2" bestFit="1" customWidth="1"/>
    <col min="2820" max="2820" width="13.77734375" style="2" customWidth="1"/>
    <col min="2821" max="2821" width="5.44140625" style="2" bestFit="1" customWidth="1"/>
    <col min="2822" max="2822" width="8.88671875" style="2"/>
    <col min="2823" max="2823" width="9.33203125" style="2" bestFit="1" customWidth="1"/>
    <col min="2824" max="2824" width="12.109375" style="2" customWidth="1"/>
    <col min="2825" max="3072" width="8.88671875" style="2"/>
    <col min="3073" max="3073" width="5.6640625" style="2" customWidth="1"/>
    <col min="3074" max="3074" width="10.6640625" style="2" customWidth="1"/>
    <col min="3075" max="3075" width="26.88671875" style="2" bestFit="1" customWidth="1"/>
    <col min="3076" max="3076" width="13.77734375" style="2" customWidth="1"/>
    <col min="3077" max="3077" width="5.44140625" style="2" bestFit="1" customWidth="1"/>
    <col min="3078" max="3078" width="8.88671875" style="2"/>
    <col min="3079" max="3079" width="9.33203125" style="2" bestFit="1" customWidth="1"/>
    <col min="3080" max="3080" width="12.109375" style="2" customWidth="1"/>
    <col min="3081" max="3328" width="8.88671875" style="2"/>
    <col min="3329" max="3329" width="5.6640625" style="2" customWidth="1"/>
    <col min="3330" max="3330" width="10.6640625" style="2" customWidth="1"/>
    <col min="3331" max="3331" width="26.88671875" style="2" bestFit="1" customWidth="1"/>
    <col min="3332" max="3332" width="13.77734375" style="2" customWidth="1"/>
    <col min="3333" max="3333" width="5.44140625" style="2" bestFit="1" customWidth="1"/>
    <col min="3334" max="3334" width="8.88671875" style="2"/>
    <col min="3335" max="3335" width="9.33203125" style="2" bestFit="1" customWidth="1"/>
    <col min="3336" max="3336" width="12.109375" style="2" customWidth="1"/>
    <col min="3337" max="3584" width="8.88671875" style="2"/>
    <col min="3585" max="3585" width="5.6640625" style="2" customWidth="1"/>
    <col min="3586" max="3586" width="10.6640625" style="2" customWidth="1"/>
    <col min="3587" max="3587" width="26.88671875" style="2" bestFit="1" customWidth="1"/>
    <col min="3588" max="3588" width="13.77734375" style="2" customWidth="1"/>
    <col min="3589" max="3589" width="5.44140625" style="2" bestFit="1" customWidth="1"/>
    <col min="3590" max="3590" width="8.88671875" style="2"/>
    <col min="3591" max="3591" width="9.33203125" style="2" bestFit="1" customWidth="1"/>
    <col min="3592" max="3592" width="12.109375" style="2" customWidth="1"/>
    <col min="3593" max="3840" width="8.88671875" style="2"/>
    <col min="3841" max="3841" width="5.6640625" style="2" customWidth="1"/>
    <col min="3842" max="3842" width="10.6640625" style="2" customWidth="1"/>
    <col min="3843" max="3843" width="26.88671875" style="2" bestFit="1" customWidth="1"/>
    <col min="3844" max="3844" width="13.77734375" style="2" customWidth="1"/>
    <col min="3845" max="3845" width="5.44140625" style="2" bestFit="1" customWidth="1"/>
    <col min="3846" max="3846" width="8.88671875" style="2"/>
    <col min="3847" max="3847" width="9.33203125" style="2" bestFit="1" customWidth="1"/>
    <col min="3848" max="3848" width="12.109375" style="2" customWidth="1"/>
    <col min="3849" max="4096" width="8.88671875" style="2"/>
    <col min="4097" max="4097" width="5.6640625" style="2" customWidth="1"/>
    <col min="4098" max="4098" width="10.6640625" style="2" customWidth="1"/>
    <col min="4099" max="4099" width="26.88671875" style="2" bestFit="1" customWidth="1"/>
    <col min="4100" max="4100" width="13.77734375" style="2" customWidth="1"/>
    <col min="4101" max="4101" width="5.44140625" style="2" bestFit="1" customWidth="1"/>
    <col min="4102" max="4102" width="8.88671875" style="2"/>
    <col min="4103" max="4103" width="9.33203125" style="2" bestFit="1" customWidth="1"/>
    <col min="4104" max="4104" width="12.109375" style="2" customWidth="1"/>
    <col min="4105" max="4352" width="8.88671875" style="2"/>
    <col min="4353" max="4353" width="5.6640625" style="2" customWidth="1"/>
    <col min="4354" max="4354" width="10.6640625" style="2" customWidth="1"/>
    <col min="4355" max="4355" width="26.88671875" style="2" bestFit="1" customWidth="1"/>
    <col min="4356" max="4356" width="13.77734375" style="2" customWidth="1"/>
    <col min="4357" max="4357" width="5.44140625" style="2" bestFit="1" customWidth="1"/>
    <col min="4358" max="4358" width="8.88671875" style="2"/>
    <col min="4359" max="4359" width="9.33203125" style="2" bestFit="1" customWidth="1"/>
    <col min="4360" max="4360" width="12.109375" style="2" customWidth="1"/>
    <col min="4361" max="4608" width="8.88671875" style="2"/>
    <col min="4609" max="4609" width="5.6640625" style="2" customWidth="1"/>
    <col min="4610" max="4610" width="10.6640625" style="2" customWidth="1"/>
    <col min="4611" max="4611" width="26.88671875" style="2" bestFit="1" customWidth="1"/>
    <col min="4612" max="4612" width="13.77734375" style="2" customWidth="1"/>
    <col min="4613" max="4613" width="5.44140625" style="2" bestFit="1" customWidth="1"/>
    <col min="4614" max="4614" width="8.88671875" style="2"/>
    <col min="4615" max="4615" width="9.33203125" style="2" bestFit="1" customWidth="1"/>
    <col min="4616" max="4616" width="12.109375" style="2" customWidth="1"/>
    <col min="4617" max="4864" width="8.88671875" style="2"/>
    <col min="4865" max="4865" width="5.6640625" style="2" customWidth="1"/>
    <col min="4866" max="4866" width="10.6640625" style="2" customWidth="1"/>
    <col min="4867" max="4867" width="26.88671875" style="2" bestFit="1" customWidth="1"/>
    <col min="4868" max="4868" width="13.77734375" style="2" customWidth="1"/>
    <col min="4869" max="4869" width="5.44140625" style="2" bestFit="1" customWidth="1"/>
    <col min="4870" max="4870" width="8.88671875" style="2"/>
    <col min="4871" max="4871" width="9.33203125" style="2" bestFit="1" customWidth="1"/>
    <col min="4872" max="4872" width="12.109375" style="2" customWidth="1"/>
    <col min="4873" max="5120" width="8.88671875" style="2"/>
    <col min="5121" max="5121" width="5.6640625" style="2" customWidth="1"/>
    <col min="5122" max="5122" width="10.6640625" style="2" customWidth="1"/>
    <col min="5123" max="5123" width="26.88671875" style="2" bestFit="1" customWidth="1"/>
    <col min="5124" max="5124" width="13.77734375" style="2" customWidth="1"/>
    <col min="5125" max="5125" width="5.44140625" style="2" bestFit="1" customWidth="1"/>
    <col min="5126" max="5126" width="8.88671875" style="2"/>
    <col min="5127" max="5127" width="9.33203125" style="2" bestFit="1" customWidth="1"/>
    <col min="5128" max="5128" width="12.109375" style="2" customWidth="1"/>
    <col min="5129" max="5376" width="8.88671875" style="2"/>
    <col min="5377" max="5377" width="5.6640625" style="2" customWidth="1"/>
    <col min="5378" max="5378" width="10.6640625" style="2" customWidth="1"/>
    <col min="5379" max="5379" width="26.88671875" style="2" bestFit="1" customWidth="1"/>
    <col min="5380" max="5380" width="13.77734375" style="2" customWidth="1"/>
    <col min="5381" max="5381" width="5.44140625" style="2" bestFit="1" customWidth="1"/>
    <col min="5382" max="5382" width="8.88671875" style="2"/>
    <col min="5383" max="5383" width="9.33203125" style="2" bestFit="1" customWidth="1"/>
    <col min="5384" max="5384" width="12.109375" style="2" customWidth="1"/>
    <col min="5385" max="5632" width="8.88671875" style="2"/>
    <col min="5633" max="5633" width="5.6640625" style="2" customWidth="1"/>
    <col min="5634" max="5634" width="10.6640625" style="2" customWidth="1"/>
    <col min="5635" max="5635" width="26.88671875" style="2" bestFit="1" customWidth="1"/>
    <col min="5636" max="5636" width="13.77734375" style="2" customWidth="1"/>
    <col min="5637" max="5637" width="5.44140625" style="2" bestFit="1" customWidth="1"/>
    <col min="5638" max="5638" width="8.88671875" style="2"/>
    <col min="5639" max="5639" width="9.33203125" style="2" bestFit="1" customWidth="1"/>
    <col min="5640" max="5640" width="12.109375" style="2" customWidth="1"/>
    <col min="5641" max="5888" width="8.88671875" style="2"/>
    <col min="5889" max="5889" width="5.6640625" style="2" customWidth="1"/>
    <col min="5890" max="5890" width="10.6640625" style="2" customWidth="1"/>
    <col min="5891" max="5891" width="26.88671875" style="2" bestFit="1" customWidth="1"/>
    <col min="5892" max="5892" width="13.77734375" style="2" customWidth="1"/>
    <col min="5893" max="5893" width="5.44140625" style="2" bestFit="1" customWidth="1"/>
    <col min="5894" max="5894" width="8.88671875" style="2"/>
    <col min="5895" max="5895" width="9.33203125" style="2" bestFit="1" customWidth="1"/>
    <col min="5896" max="5896" width="12.109375" style="2" customWidth="1"/>
    <col min="5897" max="6144" width="8.88671875" style="2"/>
    <col min="6145" max="6145" width="5.6640625" style="2" customWidth="1"/>
    <col min="6146" max="6146" width="10.6640625" style="2" customWidth="1"/>
    <col min="6147" max="6147" width="26.88671875" style="2" bestFit="1" customWidth="1"/>
    <col min="6148" max="6148" width="13.77734375" style="2" customWidth="1"/>
    <col min="6149" max="6149" width="5.44140625" style="2" bestFit="1" customWidth="1"/>
    <col min="6150" max="6150" width="8.88671875" style="2"/>
    <col min="6151" max="6151" width="9.33203125" style="2" bestFit="1" customWidth="1"/>
    <col min="6152" max="6152" width="12.109375" style="2" customWidth="1"/>
    <col min="6153" max="6400" width="8.88671875" style="2"/>
    <col min="6401" max="6401" width="5.6640625" style="2" customWidth="1"/>
    <col min="6402" max="6402" width="10.6640625" style="2" customWidth="1"/>
    <col min="6403" max="6403" width="26.88671875" style="2" bestFit="1" customWidth="1"/>
    <col min="6404" max="6404" width="13.77734375" style="2" customWidth="1"/>
    <col min="6405" max="6405" width="5.44140625" style="2" bestFit="1" customWidth="1"/>
    <col min="6406" max="6406" width="8.88671875" style="2"/>
    <col min="6407" max="6407" width="9.33203125" style="2" bestFit="1" customWidth="1"/>
    <col min="6408" max="6408" width="12.109375" style="2" customWidth="1"/>
    <col min="6409" max="6656" width="8.88671875" style="2"/>
    <col min="6657" max="6657" width="5.6640625" style="2" customWidth="1"/>
    <col min="6658" max="6658" width="10.6640625" style="2" customWidth="1"/>
    <col min="6659" max="6659" width="26.88671875" style="2" bestFit="1" customWidth="1"/>
    <col min="6660" max="6660" width="13.77734375" style="2" customWidth="1"/>
    <col min="6661" max="6661" width="5.44140625" style="2" bestFit="1" customWidth="1"/>
    <col min="6662" max="6662" width="8.88671875" style="2"/>
    <col min="6663" max="6663" width="9.33203125" style="2" bestFit="1" customWidth="1"/>
    <col min="6664" max="6664" width="12.109375" style="2" customWidth="1"/>
    <col min="6665" max="6912" width="8.88671875" style="2"/>
    <col min="6913" max="6913" width="5.6640625" style="2" customWidth="1"/>
    <col min="6914" max="6914" width="10.6640625" style="2" customWidth="1"/>
    <col min="6915" max="6915" width="26.88671875" style="2" bestFit="1" customWidth="1"/>
    <col min="6916" max="6916" width="13.77734375" style="2" customWidth="1"/>
    <col min="6917" max="6917" width="5.44140625" style="2" bestFit="1" customWidth="1"/>
    <col min="6918" max="6918" width="8.88671875" style="2"/>
    <col min="6919" max="6919" width="9.33203125" style="2" bestFit="1" customWidth="1"/>
    <col min="6920" max="6920" width="12.109375" style="2" customWidth="1"/>
    <col min="6921" max="7168" width="8.88671875" style="2"/>
    <col min="7169" max="7169" width="5.6640625" style="2" customWidth="1"/>
    <col min="7170" max="7170" width="10.6640625" style="2" customWidth="1"/>
    <col min="7171" max="7171" width="26.88671875" style="2" bestFit="1" customWidth="1"/>
    <col min="7172" max="7172" width="13.77734375" style="2" customWidth="1"/>
    <col min="7173" max="7173" width="5.44140625" style="2" bestFit="1" customWidth="1"/>
    <col min="7174" max="7174" width="8.88671875" style="2"/>
    <col min="7175" max="7175" width="9.33203125" style="2" bestFit="1" customWidth="1"/>
    <col min="7176" max="7176" width="12.109375" style="2" customWidth="1"/>
    <col min="7177" max="7424" width="8.88671875" style="2"/>
    <col min="7425" max="7425" width="5.6640625" style="2" customWidth="1"/>
    <col min="7426" max="7426" width="10.6640625" style="2" customWidth="1"/>
    <col min="7427" max="7427" width="26.88671875" style="2" bestFit="1" customWidth="1"/>
    <col min="7428" max="7428" width="13.77734375" style="2" customWidth="1"/>
    <col min="7429" max="7429" width="5.44140625" style="2" bestFit="1" customWidth="1"/>
    <col min="7430" max="7430" width="8.88671875" style="2"/>
    <col min="7431" max="7431" width="9.33203125" style="2" bestFit="1" customWidth="1"/>
    <col min="7432" max="7432" width="12.109375" style="2" customWidth="1"/>
    <col min="7433" max="7680" width="8.88671875" style="2"/>
    <col min="7681" max="7681" width="5.6640625" style="2" customWidth="1"/>
    <col min="7682" max="7682" width="10.6640625" style="2" customWidth="1"/>
    <col min="7683" max="7683" width="26.88671875" style="2" bestFit="1" customWidth="1"/>
    <col min="7684" max="7684" width="13.77734375" style="2" customWidth="1"/>
    <col min="7685" max="7685" width="5.44140625" style="2" bestFit="1" customWidth="1"/>
    <col min="7686" max="7686" width="8.88671875" style="2"/>
    <col min="7687" max="7687" width="9.33203125" style="2" bestFit="1" customWidth="1"/>
    <col min="7688" max="7688" width="12.109375" style="2" customWidth="1"/>
    <col min="7689" max="7936" width="8.88671875" style="2"/>
    <col min="7937" max="7937" width="5.6640625" style="2" customWidth="1"/>
    <col min="7938" max="7938" width="10.6640625" style="2" customWidth="1"/>
    <col min="7939" max="7939" width="26.88671875" style="2" bestFit="1" customWidth="1"/>
    <col min="7940" max="7940" width="13.77734375" style="2" customWidth="1"/>
    <col min="7941" max="7941" width="5.44140625" style="2" bestFit="1" customWidth="1"/>
    <col min="7942" max="7942" width="8.88671875" style="2"/>
    <col min="7943" max="7943" width="9.33203125" style="2" bestFit="1" customWidth="1"/>
    <col min="7944" max="7944" width="12.109375" style="2" customWidth="1"/>
    <col min="7945" max="8192" width="8.88671875" style="2"/>
    <col min="8193" max="8193" width="5.6640625" style="2" customWidth="1"/>
    <col min="8194" max="8194" width="10.6640625" style="2" customWidth="1"/>
    <col min="8195" max="8195" width="26.88671875" style="2" bestFit="1" customWidth="1"/>
    <col min="8196" max="8196" width="13.77734375" style="2" customWidth="1"/>
    <col min="8197" max="8197" width="5.44140625" style="2" bestFit="1" customWidth="1"/>
    <col min="8198" max="8198" width="8.88671875" style="2"/>
    <col min="8199" max="8199" width="9.33203125" style="2" bestFit="1" customWidth="1"/>
    <col min="8200" max="8200" width="12.109375" style="2" customWidth="1"/>
    <col min="8201" max="8448" width="8.88671875" style="2"/>
    <col min="8449" max="8449" width="5.6640625" style="2" customWidth="1"/>
    <col min="8450" max="8450" width="10.6640625" style="2" customWidth="1"/>
    <col min="8451" max="8451" width="26.88671875" style="2" bestFit="1" customWidth="1"/>
    <col min="8452" max="8452" width="13.77734375" style="2" customWidth="1"/>
    <col min="8453" max="8453" width="5.44140625" style="2" bestFit="1" customWidth="1"/>
    <col min="8454" max="8454" width="8.88671875" style="2"/>
    <col min="8455" max="8455" width="9.33203125" style="2" bestFit="1" customWidth="1"/>
    <col min="8456" max="8456" width="12.109375" style="2" customWidth="1"/>
    <col min="8457" max="8704" width="8.88671875" style="2"/>
    <col min="8705" max="8705" width="5.6640625" style="2" customWidth="1"/>
    <col min="8706" max="8706" width="10.6640625" style="2" customWidth="1"/>
    <col min="8707" max="8707" width="26.88671875" style="2" bestFit="1" customWidth="1"/>
    <col min="8708" max="8708" width="13.77734375" style="2" customWidth="1"/>
    <col min="8709" max="8709" width="5.44140625" style="2" bestFit="1" customWidth="1"/>
    <col min="8710" max="8710" width="8.88671875" style="2"/>
    <col min="8711" max="8711" width="9.33203125" style="2" bestFit="1" customWidth="1"/>
    <col min="8712" max="8712" width="12.109375" style="2" customWidth="1"/>
    <col min="8713" max="8960" width="8.88671875" style="2"/>
    <col min="8961" max="8961" width="5.6640625" style="2" customWidth="1"/>
    <col min="8962" max="8962" width="10.6640625" style="2" customWidth="1"/>
    <col min="8963" max="8963" width="26.88671875" style="2" bestFit="1" customWidth="1"/>
    <col min="8964" max="8964" width="13.77734375" style="2" customWidth="1"/>
    <col min="8965" max="8965" width="5.44140625" style="2" bestFit="1" customWidth="1"/>
    <col min="8966" max="8966" width="8.88671875" style="2"/>
    <col min="8967" max="8967" width="9.33203125" style="2" bestFit="1" customWidth="1"/>
    <col min="8968" max="8968" width="12.109375" style="2" customWidth="1"/>
    <col min="8969" max="9216" width="8.88671875" style="2"/>
    <col min="9217" max="9217" width="5.6640625" style="2" customWidth="1"/>
    <col min="9218" max="9218" width="10.6640625" style="2" customWidth="1"/>
    <col min="9219" max="9219" width="26.88671875" style="2" bestFit="1" customWidth="1"/>
    <col min="9220" max="9220" width="13.77734375" style="2" customWidth="1"/>
    <col min="9221" max="9221" width="5.44140625" style="2" bestFit="1" customWidth="1"/>
    <col min="9222" max="9222" width="8.88671875" style="2"/>
    <col min="9223" max="9223" width="9.33203125" style="2" bestFit="1" customWidth="1"/>
    <col min="9224" max="9224" width="12.109375" style="2" customWidth="1"/>
    <col min="9225" max="9472" width="8.88671875" style="2"/>
    <col min="9473" max="9473" width="5.6640625" style="2" customWidth="1"/>
    <col min="9474" max="9474" width="10.6640625" style="2" customWidth="1"/>
    <col min="9475" max="9475" width="26.88671875" style="2" bestFit="1" customWidth="1"/>
    <col min="9476" max="9476" width="13.77734375" style="2" customWidth="1"/>
    <col min="9477" max="9477" width="5.44140625" style="2" bestFit="1" customWidth="1"/>
    <col min="9478" max="9478" width="8.88671875" style="2"/>
    <col min="9479" max="9479" width="9.33203125" style="2" bestFit="1" customWidth="1"/>
    <col min="9480" max="9480" width="12.109375" style="2" customWidth="1"/>
    <col min="9481" max="9728" width="8.88671875" style="2"/>
    <col min="9729" max="9729" width="5.6640625" style="2" customWidth="1"/>
    <col min="9730" max="9730" width="10.6640625" style="2" customWidth="1"/>
    <col min="9731" max="9731" width="26.88671875" style="2" bestFit="1" customWidth="1"/>
    <col min="9732" max="9732" width="13.77734375" style="2" customWidth="1"/>
    <col min="9733" max="9733" width="5.44140625" style="2" bestFit="1" customWidth="1"/>
    <col min="9734" max="9734" width="8.88671875" style="2"/>
    <col min="9735" max="9735" width="9.33203125" style="2" bestFit="1" customWidth="1"/>
    <col min="9736" max="9736" width="12.109375" style="2" customWidth="1"/>
    <col min="9737" max="9984" width="8.88671875" style="2"/>
    <col min="9985" max="9985" width="5.6640625" style="2" customWidth="1"/>
    <col min="9986" max="9986" width="10.6640625" style="2" customWidth="1"/>
    <col min="9987" max="9987" width="26.88671875" style="2" bestFit="1" customWidth="1"/>
    <col min="9988" max="9988" width="13.77734375" style="2" customWidth="1"/>
    <col min="9989" max="9989" width="5.44140625" style="2" bestFit="1" customWidth="1"/>
    <col min="9990" max="9990" width="8.88671875" style="2"/>
    <col min="9991" max="9991" width="9.33203125" style="2" bestFit="1" customWidth="1"/>
    <col min="9992" max="9992" width="12.109375" style="2" customWidth="1"/>
    <col min="9993" max="10240" width="8.88671875" style="2"/>
    <col min="10241" max="10241" width="5.6640625" style="2" customWidth="1"/>
    <col min="10242" max="10242" width="10.6640625" style="2" customWidth="1"/>
    <col min="10243" max="10243" width="26.88671875" style="2" bestFit="1" customWidth="1"/>
    <col min="10244" max="10244" width="13.77734375" style="2" customWidth="1"/>
    <col min="10245" max="10245" width="5.44140625" style="2" bestFit="1" customWidth="1"/>
    <col min="10246" max="10246" width="8.88671875" style="2"/>
    <col min="10247" max="10247" width="9.33203125" style="2" bestFit="1" customWidth="1"/>
    <col min="10248" max="10248" width="12.109375" style="2" customWidth="1"/>
    <col min="10249" max="10496" width="8.88671875" style="2"/>
    <col min="10497" max="10497" width="5.6640625" style="2" customWidth="1"/>
    <col min="10498" max="10498" width="10.6640625" style="2" customWidth="1"/>
    <col min="10499" max="10499" width="26.88671875" style="2" bestFit="1" customWidth="1"/>
    <col min="10500" max="10500" width="13.77734375" style="2" customWidth="1"/>
    <col min="10501" max="10501" width="5.44140625" style="2" bestFit="1" customWidth="1"/>
    <col min="10502" max="10502" width="8.88671875" style="2"/>
    <col min="10503" max="10503" width="9.33203125" style="2" bestFit="1" customWidth="1"/>
    <col min="10504" max="10504" width="12.109375" style="2" customWidth="1"/>
    <col min="10505" max="10752" width="8.88671875" style="2"/>
    <col min="10753" max="10753" width="5.6640625" style="2" customWidth="1"/>
    <col min="10754" max="10754" width="10.6640625" style="2" customWidth="1"/>
    <col min="10755" max="10755" width="26.88671875" style="2" bestFit="1" customWidth="1"/>
    <col min="10756" max="10756" width="13.77734375" style="2" customWidth="1"/>
    <col min="10757" max="10757" width="5.44140625" style="2" bestFit="1" customWidth="1"/>
    <col min="10758" max="10758" width="8.88671875" style="2"/>
    <col min="10759" max="10759" width="9.33203125" style="2" bestFit="1" customWidth="1"/>
    <col min="10760" max="10760" width="12.109375" style="2" customWidth="1"/>
    <col min="10761" max="11008" width="8.88671875" style="2"/>
    <col min="11009" max="11009" width="5.6640625" style="2" customWidth="1"/>
    <col min="11010" max="11010" width="10.6640625" style="2" customWidth="1"/>
    <col min="11011" max="11011" width="26.88671875" style="2" bestFit="1" customWidth="1"/>
    <col min="11012" max="11012" width="13.77734375" style="2" customWidth="1"/>
    <col min="11013" max="11013" width="5.44140625" style="2" bestFit="1" customWidth="1"/>
    <col min="11014" max="11014" width="8.88671875" style="2"/>
    <col min="11015" max="11015" width="9.33203125" style="2" bestFit="1" customWidth="1"/>
    <col min="11016" max="11016" width="12.109375" style="2" customWidth="1"/>
    <col min="11017" max="11264" width="8.88671875" style="2"/>
    <col min="11265" max="11265" width="5.6640625" style="2" customWidth="1"/>
    <col min="11266" max="11266" width="10.6640625" style="2" customWidth="1"/>
    <col min="11267" max="11267" width="26.88671875" style="2" bestFit="1" customWidth="1"/>
    <col min="11268" max="11268" width="13.77734375" style="2" customWidth="1"/>
    <col min="11269" max="11269" width="5.44140625" style="2" bestFit="1" customWidth="1"/>
    <col min="11270" max="11270" width="8.88671875" style="2"/>
    <col min="11271" max="11271" width="9.33203125" style="2" bestFit="1" customWidth="1"/>
    <col min="11272" max="11272" width="12.109375" style="2" customWidth="1"/>
    <col min="11273" max="11520" width="8.88671875" style="2"/>
    <col min="11521" max="11521" width="5.6640625" style="2" customWidth="1"/>
    <col min="11522" max="11522" width="10.6640625" style="2" customWidth="1"/>
    <col min="11523" max="11523" width="26.88671875" style="2" bestFit="1" customWidth="1"/>
    <col min="11524" max="11524" width="13.77734375" style="2" customWidth="1"/>
    <col min="11525" max="11525" width="5.44140625" style="2" bestFit="1" customWidth="1"/>
    <col min="11526" max="11526" width="8.88671875" style="2"/>
    <col min="11527" max="11527" width="9.33203125" style="2" bestFit="1" customWidth="1"/>
    <col min="11528" max="11528" width="12.109375" style="2" customWidth="1"/>
    <col min="11529" max="11776" width="8.88671875" style="2"/>
    <col min="11777" max="11777" width="5.6640625" style="2" customWidth="1"/>
    <col min="11778" max="11778" width="10.6640625" style="2" customWidth="1"/>
    <col min="11779" max="11779" width="26.88671875" style="2" bestFit="1" customWidth="1"/>
    <col min="11780" max="11780" width="13.77734375" style="2" customWidth="1"/>
    <col min="11781" max="11781" width="5.44140625" style="2" bestFit="1" customWidth="1"/>
    <col min="11782" max="11782" width="8.88671875" style="2"/>
    <col min="11783" max="11783" width="9.33203125" style="2" bestFit="1" customWidth="1"/>
    <col min="11784" max="11784" width="12.109375" style="2" customWidth="1"/>
    <col min="11785" max="12032" width="8.88671875" style="2"/>
    <col min="12033" max="12033" width="5.6640625" style="2" customWidth="1"/>
    <col min="12034" max="12034" width="10.6640625" style="2" customWidth="1"/>
    <col min="12035" max="12035" width="26.88671875" style="2" bestFit="1" customWidth="1"/>
    <col min="12036" max="12036" width="13.77734375" style="2" customWidth="1"/>
    <col min="12037" max="12037" width="5.44140625" style="2" bestFit="1" customWidth="1"/>
    <col min="12038" max="12038" width="8.88671875" style="2"/>
    <col min="12039" max="12039" width="9.33203125" style="2" bestFit="1" customWidth="1"/>
    <col min="12040" max="12040" width="12.109375" style="2" customWidth="1"/>
    <col min="12041" max="12288" width="8.88671875" style="2"/>
    <col min="12289" max="12289" width="5.6640625" style="2" customWidth="1"/>
    <col min="12290" max="12290" width="10.6640625" style="2" customWidth="1"/>
    <col min="12291" max="12291" width="26.88671875" style="2" bestFit="1" customWidth="1"/>
    <col min="12292" max="12292" width="13.77734375" style="2" customWidth="1"/>
    <col min="12293" max="12293" width="5.44140625" style="2" bestFit="1" customWidth="1"/>
    <col min="12294" max="12294" width="8.88671875" style="2"/>
    <col min="12295" max="12295" width="9.33203125" style="2" bestFit="1" customWidth="1"/>
    <col min="12296" max="12296" width="12.109375" style="2" customWidth="1"/>
    <col min="12297" max="12544" width="8.88671875" style="2"/>
    <col min="12545" max="12545" width="5.6640625" style="2" customWidth="1"/>
    <col min="12546" max="12546" width="10.6640625" style="2" customWidth="1"/>
    <col min="12547" max="12547" width="26.88671875" style="2" bestFit="1" customWidth="1"/>
    <col min="12548" max="12548" width="13.77734375" style="2" customWidth="1"/>
    <col min="12549" max="12549" width="5.44140625" style="2" bestFit="1" customWidth="1"/>
    <col min="12550" max="12550" width="8.88671875" style="2"/>
    <col min="12551" max="12551" width="9.33203125" style="2" bestFit="1" customWidth="1"/>
    <col min="12552" max="12552" width="12.109375" style="2" customWidth="1"/>
    <col min="12553" max="12800" width="8.88671875" style="2"/>
    <col min="12801" max="12801" width="5.6640625" style="2" customWidth="1"/>
    <col min="12802" max="12802" width="10.6640625" style="2" customWidth="1"/>
    <col min="12803" max="12803" width="26.88671875" style="2" bestFit="1" customWidth="1"/>
    <col min="12804" max="12804" width="13.77734375" style="2" customWidth="1"/>
    <col min="12805" max="12805" width="5.44140625" style="2" bestFit="1" customWidth="1"/>
    <col min="12806" max="12806" width="8.88671875" style="2"/>
    <col min="12807" max="12807" width="9.33203125" style="2" bestFit="1" customWidth="1"/>
    <col min="12808" max="12808" width="12.109375" style="2" customWidth="1"/>
    <col min="12809" max="13056" width="8.88671875" style="2"/>
    <col min="13057" max="13057" width="5.6640625" style="2" customWidth="1"/>
    <col min="13058" max="13058" width="10.6640625" style="2" customWidth="1"/>
    <col min="13059" max="13059" width="26.88671875" style="2" bestFit="1" customWidth="1"/>
    <col min="13060" max="13060" width="13.77734375" style="2" customWidth="1"/>
    <col min="13061" max="13061" width="5.44140625" style="2" bestFit="1" customWidth="1"/>
    <col min="13062" max="13062" width="8.88671875" style="2"/>
    <col min="13063" max="13063" width="9.33203125" style="2" bestFit="1" customWidth="1"/>
    <col min="13064" max="13064" width="12.109375" style="2" customWidth="1"/>
    <col min="13065" max="13312" width="8.88671875" style="2"/>
    <col min="13313" max="13313" width="5.6640625" style="2" customWidth="1"/>
    <col min="13314" max="13314" width="10.6640625" style="2" customWidth="1"/>
    <col min="13315" max="13315" width="26.88671875" style="2" bestFit="1" customWidth="1"/>
    <col min="13316" max="13316" width="13.77734375" style="2" customWidth="1"/>
    <col min="13317" max="13317" width="5.44140625" style="2" bestFit="1" customWidth="1"/>
    <col min="13318" max="13318" width="8.88671875" style="2"/>
    <col min="13319" max="13319" width="9.33203125" style="2" bestFit="1" customWidth="1"/>
    <col min="13320" max="13320" width="12.109375" style="2" customWidth="1"/>
    <col min="13321" max="13568" width="8.88671875" style="2"/>
    <col min="13569" max="13569" width="5.6640625" style="2" customWidth="1"/>
    <col min="13570" max="13570" width="10.6640625" style="2" customWidth="1"/>
    <col min="13571" max="13571" width="26.88671875" style="2" bestFit="1" customWidth="1"/>
    <col min="13572" max="13572" width="13.77734375" style="2" customWidth="1"/>
    <col min="13573" max="13573" width="5.44140625" style="2" bestFit="1" customWidth="1"/>
    <col min="13574" max="13574" width="8.88671875" style="2"/>
    <col min="13575" max="13575" width="9.33203125" style="2" bestFit="1" customWidth="1"/>
    <col min="13576" max="13576" width="12.109375" style="2" customWidth="1"/>
    <col min="13577" max="13824" width="8.88671875" style="2"/>
    <col min="13825" max="13825" width="5.6640625" style="2" customWidth="1"/>
    <col min="13826" max="13826" width="10.6640625" style="2" customWidth="1"/>
    <col min="13827" max="13827" width="26.88671875" style="2" bestFit="1" customWidth="1"/>
    <col min="13828" max="13828" width="13.77734375" style="2" customWidth="1"/>
    <col min="13829" max="13829" width="5.44140625" style="2" bestFit="1" customWidth="1"/>
    <col min="13830" max="13830" width="8.88671875" style="2"/>
    <col min="13831" max="13831" width="9.33203125" style="2" bestFit="1" customWidth="1"/>
    <col min="13832" max="13832" width="12.109375" style="2" customWidth="1"/>
    <col min="13833" max="14080" width="8.88671875" style="2"/>
    <col min="14081" max="14081" width="5.6640625" style="2" customWidth="1"/>
    <col min="14082" max="14082" width="10.6640625" style="2" customWidth="1"/>
    <col min="14083" max="14083" width="26.88671875" style="2" bestFit="1" customWidth="1"/>
    <col min="14084" max="14084" width="13.77734375" style="2" customWidth="1"/>
    <col min="14085" max="14085" width="5.44140625" style="2" bestFit="1" customWidth="1"/>
    <col min="14086" max="14086" width="8.88671875" style="2"/>
    <col min="14087" max="14087" width="9.33203125" style="2" bestFit="1" customWidth="1"/>
    <col min="14088" max="14088" width="12.109375" style="2" customWidth="1"/>
    <col min="14089" max="14336" width="8.88671875" style="2"/>
    <col min="14337" max="14337" width="5.6640625" style="2" customWidth="1"/>
    <col min="14338" max="14338" width="10.6640625" style="2" customWidth="1"/>
    <col min="14339" max="14339" width="26.88671875" style="2" bestFit="1" customWidth="1"/>
    <col min="14340" max="14340" width="13.77734375" style="2" customWidth="1"/>
    <col min="14341" max="14341" width="5.44140625" style="2" bestFit="1" customWidth="1"/>
    <col min="14342" max="14342" width="8.88671875" style="2"/>
    <col min="14343" max="14343" width="9.33203125" style="2" bestFit="1" customWidth="1"/>
    <col min="14344" max="14344" width="12.109375" style="2" customWidth="1"/>
    <col min="14345" max="14592" width="8.88671875" style="2"/>
    <col min="14593" max="14593" width="5.6640625" style="2" customWidth="1"/>
    <col min="14594" max="14594" width="10.6640625" style="2" customWidth="1"/>
    <col min="14595" max="14595" width="26.88671875" style="2" bestFit="1" customWidth="1"/>
    <col min="14596" max="14596" width="13.77734375" style="2" customWidth="1"/>
    <col min="14597" max="14597" width="5.44140625" style="2" bestFit="1" customWidth="1"/>
    <col min="14598" max="14598" width="8.88671875" style="2"/>
    <col min="14599" max="14599" width="9.33203125" style="2" bestFit="1" customWidth="1"/>
    <col min="14600" max="14600" width="12.109375" style="2" customWidth="1"/>
    <col min="14601" max="14848" width="8.88671875" style="2"/>
    <col min="14849" max="14849" width="5.6640625" style="2" customWidth="1"/>
    <col min="14850" max="14850" width="10.6640625" style="2" customWidth="1"/>
    <col min="14851" max="14851" width="26.88671875" style="2" bestFit="1" customWidth="1"/>
    <col min="14852" max="14852" width="13.77734375" style="2" customWidth="1"/>
    <col min="14853" max="14853" width="5.44140625" style="2" bestFit="1" customWidth="1"/>
    <col min="14854" max="14854" width="8.88671875" style="2"/>
    <col min="14855" max="14855" width="9.33203125" style="2" bestFit="1" customWidth="1"/>
    <col min="14856" max="14856" width="12.109375" style="2" customWidth="1"/>
    <col min="14857" max="15104" width="8.88671875" style="2"/>
    <col min="15105" max="15105" width="5.6640625" style="2" customWidth="1"/>
    <col min="15106" max="15106" width="10.6640625" style="2" customWidth="1"/>
    <col min="15107" max="15107" width="26.88671875" style="2" bestFit="1" customWidth="1"/>
    <col min="15108" max="15108" width="13.77734375" style="2" customWidth="1"/>
    <col min="15109" max="15109" width="5.44140625" style="2" bestFit="1" customWidth="1"/>
    <col min="15110" max="15110" width="8.88671875" style="2"/>
    <col min="15111" max="15111" width="9.33203125" style="2" bestFit="1" customWidth="1"/>
    <col min="15112" max="15112" width="12.109375" style="2" customWidth="1"/>
    <col min="15113" max="15360" width="8.88671875" style="2"/>
    <col min="15361" max="15361" width="5.6640625" style="2" customWidth="1"/>
    <col min="15362" max="15362" width="10.6640625" style="2" customWidth="1"/>
    <col min="15363" max="15363" width="26.88671875" style="2" bestFit="1" customWidth="1"/>
    <col min="15364" max="15364" width="13.77734375" style="2" customWidth="1"/>
    <col min="15365" max="15365" width="5.44140625" style="2" bestFit="1" customWidth="1"/>
    <col min="15366" max="15366" width="8.88671875" style="2"/>
    <col min="15367" max="15367" width="9.33203125" style="2" bestFit="1" customWidth="1"/>
    <col min="15368" max="15368" width="12.109375" style="2" customWidth="1"/>
    <col min="15369" max="15616" width="8.88671875" style="2"/>
    <col min="15617" max="15617" width="5.6640625" style="2" customWidth="1"/>
    <col min="15618" max="15618" width="10.6640625" style="2" customWidth="1"/>
    <col min="15619" max="15619" width="26.88671875" style="2" bestFit="1" customWidth="1"/>
    <col min="15620" max="15620" width="13.77734375" style="2" customWidth="1"/>
    <col min="15621" max="15621" width="5.44140625" style="2" bestFit="1" customWidth="1"/>
    <col min="15622" max="15622" width="8.88671875" style="2"/>
    <col min="15623" max="15623" width="9.33203125" style="2" bestFit="1" customWidth="1"/>
    <col min="15624" max="15624" width="12.109375" style="2" customWidth="1"/>
    <col min="15625" max="15872" width="8.88671875" style="2"/>
    <col min="15873" max="15873" width="5.6640625" style="2" customWidth="1"/>
    <col min="15874" max="15874" width="10.6640625" style="2" customWidth="1"/>
    <col min="15875" max="15875" width="26.88671875" style="2" bestFit="1" customWidth="1"/>
    <col min="15876" max="15876" width="13.77734375" style="2" customWidth="1"/>
    <col min="15877" max="15877" width="5.44140625" style="2" bestFit="1" customWidth="1"/>
    <col min="15878" max="15878" width="8.88671875" style="2"/>
    <col min="15879" max="15879" width="9.33203125" style="2" bestFit="1" customWidth="1"/>
    <col min="15880" max="15880" width="12.109375" style="2" customWidth="1"/>
    <col min="15881" max="16128" width="8.88671875" style="2"/>
    <col min="16129" max="16129" width="5.6640625" style="2" customWidth="1"/>
    <col min="16130" max="16130" width="10.6640625" style="2" customWidth="1"/>
    <col min="16131" max="16131" width="26.88671875" style="2" bestFit="1" customWidth="1"/>
    <col min="16132" max="16132" width="13.77734375" style="2" customWidth="1"/>
    <col min="16133" max="16133" width="5.44140625" style="2" bestFit="1" customWidth="1"/>
    <col min="16134" max="16134" width="8.88671875" style="2"/>
    <col min="16135" max="16135" width="9.33203125" style="2" bestFit="1" customWidth="1"/>
    <col min="16136" max="16136" width="12.109375" style="2" customWidth="1"/>
    <col min="16137" max="16384" width="8.88671875" style="2"/>
  </cols>
  <sheetData>
    <row r="1" spans="1:13" ht="22.2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09"/>
    </row>
    <row r="2" spans="1:13" ht="15.6">
      <c r="A2" s="231" t="s">
        <v>272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10"/>
    </row>
    <row r="3" spans="1:13" ht="15.6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11"/>
    </row>
    <row r="4" spans="1:13" ht="15.6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11"/>
    </row>
    <row r="5" spans="1:13" ht="28.5" customHeight="1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12"/>
    </row>
    <row r="6" spans="1:13" ht="15.6">
      <c r="A6" s="229" t="s">
        <v>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08"/>
    </row>
    <row r="7" spans="1:13" ht="39" customHeight="1">
      <c r="A7" s="238" t="s">
        <v>5</v>
      </c>
      <c r="B7" s="239" t="s">
        <v>6</v>
      </c>
      <c r="C7" s="240" t="s">
        <v>7</v>
      </c>
      <c r="D7" s="240" t="s">
        <v>8</v>
      </c>
      <c r="E7" s="242" t="s">
        <v>243</v>
      </c>
      <c r="F7" s="242"/>
      <c r="G7" s="245" t="s">
        <v>244</v>
      </c>
      <c r="H7" s="245"/>
      <c r="I7" s="245"/>
      <c r="J7" s="182" t="s">
        <v>245</v>
      </c>
      <c r="K7" s="234" t="s">
        <v>11</v>
      </c>
      <c r="L7" s="7"/>
    </row>
    <row r="8" spans="1:13" ht="30" customHeight="1">
      <c r="A8" s="238"/>
      <c r="B8" s="239"/>
      <c r="C8" s="240"/>
      <c r="D8" s="240"/>
      <c r="E8" s="207" t="s">
        <v>74</v>
      </c>
      <c r="F8" s="207" t="s">
        <v>122</v>
      </c>
      <c r="G8" s="183" t="s">
        <v>246</v>
      </c>
      <c r="H8" s="183" t="s">
        <v>247</v>
      </c>
      <c r="I8" s="183" t="s">
        <v>248</v>
      </c>
      <c r="J8" s="182" t="s">
        <v>122</v>
      </c>
      <c r="K8" s="234"/>
      <c r="L8" s="7"/>
    </row>
    <row r="9" spans="1:13" s="50" customFormat="1" ht="51" customHeight="1">
      <c r="A9" s="184">
        <v>1</v>
      </c>
      <c r="B9" s="185" t="s">
        <v>267</v>
      </c>
      <c r="C9" s="185" t="s">
        <v>268</v>
      </c>
      <c r="D9" s="186"/>
      <c r="E9" s="188"/>
      <c r="F9" s="189">
        <f>0.1291*9</f>
        <v>1.1618999999999999</v>
      </c>
      <c r="G9" s="190">
        <v>0</v>
      </c>
      <c r="H9" s="189">
        <v>0</v>
      </c>
      <c r="I9" s="189">
        <v>0</v>
      </c>
      <c r="J9" s="189">
        <f t="shared" ref="J9:J10" si="0">F9+H9</f>
        <v>1.1618999999999999</v>
      </c>
      <c r="K9" s="185" t="s">
        <v>249</v>
      </c>
      <c r="L9" s="49"/>
      <c r="M9" s="194"/>
    </row>
    <row r="10" spans="1:13" s="50" customFormat="1" ht="51" customHeight="1">
      <c r="A10" s="184">
        <v>2</v>
      </c>
      <c r="B10" s="185" t="s">
        <v>269</v>
      </c>
      <c r="C10" s="185" t="s">
        <v>270</v>
      </c>
      <c r="D10" s="186"/>
      <c r="E10" s="188"/>
      <c r="F10" s="189">
        <f>0.1291*9</f>
        <v>1.1618999999999999</v>
      </c>
      <c r="G10" s="190">
        <v>0</v>
      </c>
      <c r="H10" s="189">
        <v>0</v>
      </c>
      <c r="I10" s="189">
        <v>0</v>
      </c>
      <c r="J10" s="189">
        <f t="shared" si="0"/>
        <v>1.1618999999999999</v>
      </c>
      <c r="K10" s="185" t="s">
        <v>249</v>
      </c>
      <c r="L10" s="48"/>
      <c r="M10" s="194"/>
    </row>
    <row r="11" spans="1:13" ht="36.6" customHeight="1">
      <c r="A11" s="235" t="s">
        <v>25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04"/>
    </row>
    <row r="12" spans="1:13" ht="35.4" customHeight="1">
      <c r="A12" s="236" t="s">
        <v>260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05"/>
    </row>
    <row r="13" spans="1:13" ht="40.799999999999997" customHeight="1">
      <c r="A13" s="236" t="s">
        <v>27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05"/>
    </row>
    <row r="14" spans="1:13" ht="21" customHeight="1">
      <c r="A14" s="237" t="s">
        <v>28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06"/>
    </row>
    <row r="15" spans="1:13" ht="15.6">
      <c r="A15" s="206"/>
      <c r="B15" s="21"/>
      <c r="C15" s="206"/>
      <c r="D15" s="206"/>
      <c r="E15" s="22"/>
      <c r="F15" s="22"/>
      <c r="G15" s="22"/>
      <c r="H15" s="22"/>
      <c r="I15" s="22"/>
      <c r="J15" s="22"/>
      <c r="K15" s="23"/>
      <c r="L15" s="23"/>
    </row>
    <row r="16" spans="1:13" ht="15.6">
      <c r="A16" s="24" t="s">
        <v>29</v>
      </c>
      <c r="B16" s="25"/>
      <c r="C16" s="26"/>
      <c r="D16" s="27" t="s">
        <v>30</v>
      </c>
      <c r="E16" s="28"/>
      <c r="F16" s="28"/>
      <c r="G16" s="28"/>
      <c r="H16" s="28"/>
      <c r="I16" s="28"/>
      <c r="J16" s="28"/>
      <c r="K16" s="29"/>
      <c r="L16" s="29"/>
    </row>
    <row r="17" spans="1:12" ht="15.6">
      <c r="A17" s="24"/>
      <c r="B17" s="25"/>
      <c r="C17" s="26"/>
      <c r="D17" s="27"/>
      <c r="E17" s="28"/>
      <c r="F17" s="28"/>
      <c r="G17" s="28"/>
      <c r="H17" s="28"/>
      <c r="I17" s="28"/>
      <c r="J17" s="28"/>
      <c r="K17" s="29"/>
      <c r="L17" s="29"/>
    </row>
    <row r="18" spans="1:12" ht="15.6">
      <c r="A18" s="24" t="s">
        <v>31</v>
      </c>
      <c r="B18" s="24"/>
      <c r="C18" s="206"/>
      <c r="D18" s="24" t="s">
        <v>31</v>
      </c>
      <c r="E18" s="28"/>
      <c r="F18" s="28"/>
      <c r="G18" s="28"/>
      <c r="H18" s="28"/>
      <c r="I18" s="28"/>
      <c r="J18" s="28"/>
      <c r="K18" s="29"/>
      <c r="L18" s="29"/>
    </row>
  </sheetData>
  <mergeCells count="17">
    <mergeCell ref="A14:K14"/>
    <mergeCell ref="A7:A8"/>
    <mergeCell ref="B7:B8"/>
    <mergeCell ref="C7:C8"/>
    <mergeCell ref="D7:D8"/>
    <mergeCell ref="E7:F7"/>
    <mergeCell ref="G7:I7"/>
    <mergeCell ref="K7:K8"/>
    <mergeCell ref="A11:K11"/>
    <mergeCell ref="A12:K12"/>
    <mergeCell ref="A13:K13"/>
    <mergeCell ref="A6:K6"/>
    <mergeCell ref="A1:K1"/>
    <mergeCell ref="A2:K2"/>
    <mergeCell ref="A3:K3"/>
    <mergeCell ref="A4:K4"/>
    <mergeCell ref="A5:K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中盛1-</vt:lpstr>
      <vt:lpstr>中盛2</vt:lpstr>
      <vt:lpstr>中盛3-</vt:lpstr>
      <vt:lpstr>中盛4-</vt:lpstr>
      <vt:lpstr>中盛5-</vt:lpstr>
      <vt:lpstr>中盛6-</vt:lpstr>
      <vt:lpstr>中盛7</vt:lpstr>
      <vt:lpstr>中盛8</vt:lpstr>
      <vt:lpstr>中盛9</vt:lpstr>
      <vt:lpstr>中盛9（假）</vt:lpstr>
      <vt:lpstr>Sheet1</vt:lpstr>
      <vt:lpstr>'中盛1-'!Print_Area</vt:lpstr>
      <vt:lpstr>中盛2!Print_Area</vt:lpstr>
      <vt:lpstr>'中盛3-'!Print_Area</vt:lpstr>
      <vt:lpstr>'中盛4-'!Print_Area</vt:lpstr>
      <vt:lpstr>'中盛5-'!Print_Area</vt:lpstr>
      <vt:lpstr>中盛8!Print_Area</vt:lpstr>
      <vt:lpstr>中盛9!Print_Area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2022-06-09T12:33:54Z</cp:lastPrinted>
  <dcterms:created xsi:type="dcterms:W3CDTF">2015-06-05T18:19:34Z</dcterms:created>
  <dcterms:modified xsi:type="dcterms:W3CDTF">2022-06-15T12:41:04Z</dcterms:modified>
</cp:coreProperties>
</file>