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540"/>
  </bookViews>
  <sheets>
    <sheet name="无忧换挡扶手工艺BOM" sheetId="13" r:id="rId1"/>
    <sheet name="注塑件测算" sheetId="14" r:id="rId2"/>
    <sheet name="Sheet1" sheetId="8" state="hidden" r:id="rId3"/>
  </sheets>
  <definedNames>
    <definedName name="_xlnm._FilterDatabase" localSheetId="0" hidden="1">无忧换挡扶手工艺BOM!$A$10:$BA$42</definedName>
    <definedName name="_xlnm.Print_Area" localSheetId="0">无忧换挡扶手工艺BOM!$A$1:$BF$42</definedName>
  </definedNames>
  <calcPr calcId="145621"/>
</workbook>
</file>

<file path=xl/calcChain.xml><?xml version="1.0" encoding="utf-8"?>
<calcChain xmlns="http://schemas.openxmlformats.org/spreadsheetml/2006/main">
  <c r="AU45" i="13" l="1"/>
  <c r="AV27" i="13"/>
  <c r="AS17" i="13" l="1"/>
  <c r="AQ15" i="13"/>
  <c r="AS15" i="13" s="1"/>
  <c r="AS13" i="13" l="1"/>
  <c r="AW31" i="13"/>
  <c r="AX31" i="13" s="1"/>
  <c r="AW30" i="13"/>
  <c r="AX30" i="13" s="1"/>
  <c r="AW28" i="13"/>
  <c r="AX28" i="13" s="1"/>
  <c r="AW27" i="13"/>
  <c r="AX27" i="13" s="1"/>
  <c r="AX24" i="13"/>
  <c r="AW24" i="13"/>
  <c r="AW14" i="13"/>
  <c r="AX14" i="13" s="1"/>
  <c r="AS11" i="13"/>
  <c r="AV19" i="13" l="1"/>
  <c r="AV26" i="13" l="1"/>
  <c r="AW26" i="13" s="1"/>
  <c r="AX26" i="13" s="1"/>
  <c r="AV25" i="13"/>
  <c r="AW25" i="13" s="1"/>
  <c r="AX25" i="13" s="1"/>
  <c r="AP21" i="13" l="1"/>
  <c r="AT22" i="13"/>
  <c r="AT23" i="13"/>
  <c r="AT25" i="13"/>
  <c r="AT26" i="13"/>
  <c r="AT27" i="13"/>
  <c r="AT28" i="13"/>
  <c r="AT29" i="13"/>
  <c r="AT32" i="13"/>
  <c r="AT33" i="13"/>
  <c r="AT34" i="13"/>
  <c r="AT35" i="13"/>
  <c r="AT36" i="13"/>
  <c r="AT37" i="13"/>
  <c r="AT38" i="13"/>
  <c r="AT39" i="13"/>
  <c r="AT40" i="13"/>
  <c r="AT41" i="13"/>
  <c r="AT42" i="13"/>
  <c r="AT14" i="13"/>
  <c r="AT15" i="13"/>
  <c r="AT18" i="13"/>
  <c r="AT19" i="13"/>
  <c r="AT13" i="13"/>
  <c r="AV42" i="13"/>
  <c r="AW42" i="13" s="1"/>
  <c r="AX42" i="13" s="1"/>
  <c r="AV41" i="13"/>
  <c r="AW41" i="13" s="1"/>
  <c r="AX41" i="13" s="1"/>
  <c r="AV40" i="13"/>
  <c r="AW40" i="13" s="1"/>
  <c r="AX40" i="13" s="1"/>
  <c r="AV39" i="13"/>
  <c r="AW39" i="13" s="1"/>
  <c r="AX39" i="13" s="1"/>
  <c r="AV38" i="13"/>
  <c r="AW38" i="13" s="1"/>
  <c r="AX38" i="13" s="1"/>
  <c r="AV37" i="13"/>
  <c r="AW37" i="13" s="1"/>
  <c r="AX37" i="13" s="1"/>
  <c r="AV36" i="13"/>
  <c r="AW36" i="13" s="1"/>
  <c r="AX36" i="13" s="1"/>
  <c r="AV35" i="13"/>
  <c r="AW35" i="13" s="1"/>
  <c r="AX35" i="13" s="1"/>
  <c r="AV34" i="13"/>
  <c r="AW34" i="13" s="1"/>
  <c r="AX34" i="13" s="1"/>
  <c r="AV33" i="13"/>
  <c r="AW33" i="13" s="1"/>
  <c r="AX33" i="13" s="1"/>
  <c r="AV32" i="13"/>
  <c r="AW32" i="13" s="1"/>
  <c r="AX32" i="13" s="1"/>
  <c r="AV29" i="13"/>
  <c r="AV23" i="13"/>
  <c r="AW23" i="13" s="1"/>
  <c r="AX23" i="13" s="1"/>
  <c r="AP17" i="13"/>
  <c r="AV22" i="13" l="1"/>
  <c r="AW22" i="13" s="1"/>
  <c r="AX22" i="13" s="1"/>
  <c r="U4" i="14"/>
  <c r="AA4" i="14" s="1"/>
  <c r="H4" i="14"/>
  <c r="R4" i="14" s="1"/>
  <c r="S4" i="14" s="1"/>
  <c r="AB4" i="14" s="1"/>
  <c r="U3" i="14"/>
  <c r="AA3" i="14" s="1"/>
  <c r="H3" i="14"/>
  <c r="W3" i="14" s="1"/>
  <c r="R3" i="14" l="1"/>
  <c r="S3" i="14" s="1"/>
  <c r="AB3" i="14" s="1"/>
  <c r="W4" i="14"/>
  <c r="X3" i="14"/>
  <c r="AD3" i="14" s="1"/>
  <c r="AE3" i="14" s="1"/>
  <c r="X4" i="14"/>
  <c r="Y3" i="14"/>
  <c r="Y4" i="14"/>
  <c r="AH3" i="14" l="1"/>
  <c r="AD4" i="14"/>
  <c r="AE4" i="14" s="1"/>
  <c r="AH4" i="14" l="1"/>
  <c r="AQ21" i="13"/>
  <c r="AV13" i="13"/>
  <c r="AW13" i="13" l="1"/>
  <c r="AX13" i="13" s="1"/>
  <c r="AV21" i="13"/>
  <c r="AW21" i="13" s="1"/>
  <c r="AX21" i="13" s="1"/>
  <c r="AV20" i="13"/>
  <c r="AW20" i="13" s="1"/>
  <c r="AX20" i="13" s="1"/>
  <c r="AV18" i="13"/>
  <c r="AW18" i="13" s="1"/>
  <c r="AX18" i="13" s="1"/>
  <c r="AV17" i="13"/>
  <c r="AW17" i="13" s="1"/>
  <c r="AX17" i="13" s="1"/>
  <c r="AV16" i="13"/>
  <c r="AV15" i="13"/>
  <c r="AW15" i="13" s="1"/>
  <c r="AX15" i="13" s="1"/>
  <c r="AV12" i="13" l="1"/>
  <c r="AW12" i="13" s="1"/>
  <c r="AX12" i="13" s="1"/>
  <c r="AV11" i="13"/>
  <c r="AW11" i="13" s="1"/>
  <c r="AX11" i="13" s="1"/>
  <c r="AF31" i="13"/>
  <c r="AE31" i="13"/>
  <c r="AH31" i="13" s="1"/>
  <c r="AH30" i="13"/>
  <c r="AQ30" i="13" s="1"/>
  <c r="AA27" i="13"/>
  <c r="AA22" i="13" s="1"/>
  <c r="AH24" i="13"/>
  <c r="AH21" i="13"/>
  <c r="AH20" i="13"/>
  <c r="AQ20" i="13" s="1"/>
  <c r="AS19" i="13" s="1"/>
  <c r="AW19" i="13" s="1"/>
  <c r="AX19" i="13" s="1"/>
  <c r="AA18" i="13"/>
  <c r="AA12" i="13" s="1"/>
  <c r="AH17" i="13"/>
  <c r="AQ17" i="13" s="1"/>
  <c r="AH16" i="13"/>
  <c r="AI16" i="13" s="1"/>
  <c r="AT16" i="13" l="1"/>
  <c r="AQ16" i="13"/>
  <c r="AS16" i="13" s="1"/>
  <c r="AW16" i="13" s="1"/>
  <c r="AX16" i="13" s="1"/>
  <c r="AI20" i="13"/>
  <c r="AT20" i="13"/>
  <c r="AI30" i="13"/>
  <c r="AT30" i="13"/>
  <c r="AI21" i="13"/>
  <c r="AT21" i="13"/>
  <c r="AI31" i="13"/>
  <c r="AQ31" i="13"/>
  <c r="AT31" i="13"/>
  <c r="AI17" i="13"/>
  <c r="AT17" i="13"/>
  <c r="AI24" i="13"/>
  <c r="AT24" i="13"/>
  <c r="AS29" i="13" l="1"/>
  <c r="AW29" i="13" s="1"/>
  <c r="AX29" i="13" s="1"/>
</calcChain>
</file>

<file path=xl/comments1.xml><?xml version="1.0" encoding="utf-8"?>
<comments xmlns="http://schemas.openxmlformats.org/spreadsheetml/2006/main">
  <authors>
    <author>田健</author>
  </authors>
  <commentList>
    <comment ref="N1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MA1200：22.75KW
MA2000：32.75KW
MA5300：97.35KW</t>
        </r>
      </text>
    </comment>
    <comment ref="U1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生产时间12h一班</t>
        </r>
      </text>
    </comment>
    <comment ref="W1" authorId="0">
      <text>
        <r>
          <rPr>
            <b/>
            <sz val="9"/>
            <rFont val="宋体"/>
            <family val="3"/>
            <charset val="134"/>
          </rPr>
          <t>田健:不含税</t>
        </r>
        <r>
          <rPr>
            <sz val="9"/>
            <rFont val="宋体"/>
            <family val="3"/>
            <charset val="134"/>
          </rPr>
          <t xml:space="preserve">
料费=毛重*1.05*料费
PA66+GF30：9.25
ABS757：15.2
TP10：10.65</t>
        </r>
      </text>
    </comment>
    <comment ref="AA1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注塑1H14元</t>
        </r>
      </text>
    </comment>
    <comment ref="AB1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液压油、润滑油等
</t>
        </r>
      </text>
    </comment>
    <comment ref="X2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烘料费用=烘料时间*0.76*（烘热功率+马达功率）/（开模数*单模数量）</t>
        </r>
      </text>
    </comment>
    <comment ref="Y2" authorId="0">
      <text>
        <r>
          <rPr>
            <b/>
            <sz val="9"/>
            <rFont val="宋体"/>
            <family val="3"/>
            <charset val="134"/>
          </rPr>
          <t>田健:</t>
        </r>
        <r>
          <rPr>
            <sz val="9"/>
            <rFont val="宋体"/>
            <family val="3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<sst xmlns="http://schemas.openxmlformats.org/spreadsheetml/2006/main" count="635" uniqueCount="251">
  <si>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</si>
  <si>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</si>
  <si>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</si>
  <si>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重汽无忧换挡扶手总成</t>
  </si>
  <si>
    <t>零件号</t>
  </si>
  <si>
    <t>会签：</t>
  </si>
  <si>
    <t>中文名称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</si>
  <si>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</si>
  <si>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日期：</t>
  </si>
  <si>
    <t>规格型号</t>
  </si>
  <si>
    <t>版本：A</t>
  </si>
  <si>
    <t>车型配置</t>
  </si>
  <si>
    <t>描述</t>
  </si>
  <si>
    <t>说明：1、原四个阻尼橡胶块改为一个阻尼O型圈，图号不变；
     2、增加一个O型圈，图号BPC0010230;
     3、BFA0010079内六角圆柱头螺钉M8*12数量5个改为4个；
     4、增加BFA0000018内六角圆柱头螺钉M8*16.数量1个；</t>
  </si>
  <si>
    <t>重量</t>
  </si>
  <si>
    <t>价格</t>
  </si>
  <si>
    <t>序号</t>
  </si>
  <si>
    <t>装配等级</t>
  </si>
  <si>
    <t>零件名称</t>
  </si>
  <si>
    <t>零件描述</t>
  </si>
  <si>
    <t>重要度</t>
  </si>
  <si>
    <t>单位</t>
  </si>
  <si>
    <t>图示</t>
  </si>
  <si>
    <t>数据版本</t>
  </si>
  <si>
    <t>是否申请新零件号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</si>
  <si>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</si>
  <si>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</si>
  <si>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</si>
  <si>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</si>
  <si>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</si>
  <si>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</si>
  <si>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</si>
  <si>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</si>
  <si>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</si>
  <si>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</si>
  <si>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</si>
  <si>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</si>
  <si>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</si>
  <si>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</si>
  <si>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</si>
  <si>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</si>
  <si>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采购价格比重</t>
  </si>
  <si>
    <t>差异价格</t>
  </si>
  <si>
    <t>用量</t>
  </si>
  <si>
    <t>长</t>
  </si>
  <si>
    <t>宽</t>
  </si>
  <si>
    <t>高</t>
  </si>
  <si>
    <t>SHT0012393</t>
  </si>
  <si>
    <t>上盖总成</t>
  </si>
  <si>
    <t>A</t>
  </si>
  <si>
    <t>ea</t>
  </si>
  <si>
    <t>——</t>
  </si>
  <si>
    <t>Y</t>
  </si>
  <si>
    <t>N</t>
  </si>
  <si>
    <t>装配总成件</t>
  </si>
  <si>
    <t>组装</t>
  </si>
  <si>
    <t>安路普自制</t>
  </si>
  <si>
    <t>组装车间</t>
  </si>
  <si>
    <t>消音垫C</t>
  </si>
  <si>
    <t>B</t>
  </si>
  <si>
    <t>φ40*1.5</t>
  </si>
  <si>
    <t>安路普外购</t>
  </si>
  <si>
    <t>SHT0012400</t>
  </si>
  <si>
    <t>发泡包覆总成</t>
  </si>
  <si>
    <t>新梦顶（上海）汽车零部件有限公司</t>
  </si>
  <si>
    <t>SHT0012394</t>
  </si>
  <si>
    <t>蒙皮</t>
  </si>
  <si>
    <t>PVC</t>
  </si>
  <si>
    <t>裁剪</t>
  </si>
  <si>
    <t>SHT0012395</t>
  </si>
  <si>
    <t>发泡</t>
  </si>
  <si>
    <t>塑料件</t>
  </si>
  <si>
    <t>PUR</t>
  </si>
  <si>
    <t>8%损耗</t>
  </si>
  <si>
    <t>SHT0012396</t>
  </si>
  <si>
    <t>发泡内定板</t>
  </si>
  <si>
    <t>ABS</t>
  </si>
  <si>
    <t>注塑</t>
  </si>
  <si>
    <t>2%损耗</t>
  </si>
  <si>
    <t>BFA0010038</t>
  </si>
  <si>
    <t>内梅花盘头带介自攻螺钉</t>
  </si>
  <si>
    <t>C</t>
  </si>
  <si>
    <t>标准件</t>
  </si>
  <si>
    <t>K50x12</t>
  </si>
  <si>
    <t>上锐（常州）供应链管理有限公司</t>
  </si>
  <si>
    <t>SHT0012399</t>
  </si>
  <si>
    <t>上盖板含嵌件</t>
  </si>
  <si>
    <t>天津勃辉</t>
  </si>
  <si>
    <t>SHT0012397</t>
  </si>
  <si>
    <t>内嵌螺母M4</t>
  </si>
  <si>
    <t>机加工件</t>
  </si>
  <si>
    <t>Cu</t>
  </si>
  <si>
    <t>机加</t>
  </si>
  <si>
    <t>SHT0012398</t>
  </si>
  <si>
    <t>上盖板不含嵌件</t>
  </si>
  <si>
    <t>PC+ABS</t>
  </si>
  <si>
    <t>EMBO</t>
  </si>
  <si>
    <t>SHT0012401</t>
  </si>
  <si>
    <t>扶手本体</t>
  </si>
  <si>
    <t>SHT0012406</t>
  </si>
  <si>
    <t>扶手底支架</t>
  </si>
  <si>
    <t>镁合金压铸件</t>
  </si>
  <si>
    <t>AZ91</t>
  </si>
  <si>
    <t>喷塑</t>
  </si>
  <si>
    <t>大同高镁科技有限公司</t>
  </si>
  <si>
    <t>SHT0014587</t>
  </si>
  <si>
    <t>底支架本体</t>
  </si>
  <si>
    <t>压铸</t>
  </si>
  <si>
    <t>5%损耗</t>
  </si>
  <si>
    <t>SHT0014584</t>
  </si>
  <si>
    <t>消音垫A</t>
  </si>
  <si>
    <t>环氧树脂</t>
  </si>
  <si>
    <t>复合环氧树脂胶</t>
  </si>
  <si>
    <t>60*45*1.5</t>
  </si>
  <si>
    <t>SHT0014585</t>
  </si>
  <si>
    <t>消音垫B</t>
  </si>
  <si>
    <t>160*55*1.5</t>
  </si>
  <si>
    <t>BFA0010079</t>
  </si>
  <si>
    <t>内六角圆柱头螺钉</t>
  </si>
  <si>
    <t>M8*12</t>
  </si>
  <si>
    <t>8.8级</t>
  </si>
  <si>
    <t>M8x12</t>
  </si>
  <si>
    <t>涂固体防松胶</t>
  </si>
  <si>
    <t>北京三浦</t>
  </si>
  <si>
    <t>SHT0012417</t>
  </si>
  <si>
    <t>旋转档位控制总成</t>
  </si>
  <si>
    <t>ASSY</t>
  </si>
  <si>
    <t>过程虚拟件</t>
  </si>
  <si>
    <t>SHT0012409</t>
  </si>
  <si>
    <t>扶手安装支架焊接总成</t>
  </si>
  <si>
    <t>105.7*148.1
*75.6</t>
  </si>
  <si>
    <t>焊接总成件</t>
  </si>
  <si>
    <t>焊接</t>
  </si>
  <si>
    <t>霸州新锐亿科机械有限公司</t>
  </si>
  <si>
    <t>SHT0012410</t>
  </si>
  <si>
    <t>旋转固定轴</t>
  </si>
  <si>
    <t>35#</t>
  </si>
  <si>
    <t>φ25-GB/T 342
35-GB/T 699</t>
  </si>
  <si>
    <t>SHT0012411</t>
  </si>
  <si>
    <t>扶手安装支架</t>
  </si>
  <si>
    <t>钣金件</t>
  </si>
  <si>
    <t>SPFH590 t=3.0</t>
  </si>
  <si>
    <t>3.0-Q/BQB 301
SPFH590-Q/BQB 310</t>
  </si>
  <si>
    <t>冲压</t>
  </si>
  <si>
    <t>162*102*3</t>
  </si>
  <si>
    <t>SHT0012418</t>
  </si>
  <si>
    <t>外棘轮</t>
  </si>
  <si>
    <t>92*79*60</t>
  </si>
  <si>
    <t>ZG-20CrNiMo</t>
  </si>
  <si>
    <t>上海振高汽车科技有限公司</t>
  </si>
  <si>
    <t>SHT0012419</t>
  </si>
  <si>
    <t>棘爪座</t>
  </si>
  <si>
    <t>ZDC2</t>
  </si>
  <si>
    <t>无锡汇源机械科技有限公司</t>
  </si>
  <si>
    <t>SHT0012420</t>
  </si>
  <si>
    <t>棘爪</t>
  </si>
  <si>
    <t>18.6*9.3*22.1</t>
  </si>
  <si>
    <t>正大纺织机械有限公司</t>
  </si>
  <si>
    <t>SHT0012421</t>
  </si>
  <si>
    <t>支撑圈</t>
  </si>
  <si>
    <t>BSP0010033</t>
  </si>
  <si>
    <t>压簧</t>
  </si>
  <si>
    <t>五金件</t>
  </si>
  <si>
    <t>海兴中盛</t>
  </si>
  <si>
    <t>SHT0012422</t>
  </si>
  <si>
    <t>BAS0010027</t>
  </si>
  <si>
    <t>深沟球轴承6207</t>
  </si>
  <si>
    <t>Gr15</t>
  </si>
  <si>
    <t>BAS0010028</t>
  </si>
  <si>
    <t>阻尼O型圈</t>
  </si>
  <si>
    <t>φ59.95*3.53
（内径*线径）硬度70</t>
  </si>
  <si>
    <t>橡胶件</t>
  </si>
  <si>
    <t>NBR</t>
  </si>
  <si>
    <t>深州市安广顺机械配件有限公司</t>
  </si>
  <si>
    <t>BPC0010230</t>
  </si>
  <si>
    <t>O型圈</t>
  </si>
  <si>
    <t>φ21*2.5
（内径*线径）硬度70</t>
  </si>
  <si>
    <t>BFA0000018</t>
  </si>
  <si>
    <t>内六角圆柱头螺钉M8*16</t>
  </si>
  <si>
    <t>M8*16</t>
  </si>
  <si>
    <t>M8x12黑色</t>
  </si>
  <si>
    <t>BTM0010001</t>
  </si>
  <si>
    <t>键C 6*6*20</t>
  </si>
  <si>
    <t>C 6*6*20</t>
  </si>
  <si>
    <t>φ65.8*15.8</t>
  </si>
  <si>
    <t>ф72*9</t>
  </si>
  <si>
    <t>ф5*20</t>
  </si>
  <si>
    <r>
      <t>不锈钢球S</t>
    </r>
    <r>
      <rPr>
        <sz val="10"/>
        <color theme="1"/>
        <rFont val="宋体"/>
        <family val="3"/>
        <charset val="134"/>
      </rPr>
      <t>φ5</t>
    </r>
  </si>
  <si>
    <r>
      <t>S</t>
    </r>
    <r>
      <rPr>
        <sz val="10"/>
        <color theme="1"/>
        <rFont val="宋体"/>
        <family val="3"/>
        <charset val="134"/>
      </rPr>
      <t>ф5</t>
    </r>
  </si>
  <si>
    <t>未税采购价格</t>
    <phoneticPr fontId="19" type="noConversion"/>
  </si>
  <si>
    <r>
      <rPr>
        <sz val="10"/>
        <rFont val="宋体"/>
        <family val="3"/>
        <charset val="134"/>
      </rPr>
      <t>图纸号</t>
    </r>
  </si>
  <si>
    <r>
      <rPr>
        <sz val="10"/>
        <rFont val="宋体"/>
        <family val="3"/>
        <charset val="134"/>
      </rPr>
      <t>图纸版本</t>
    </r>
  </si>
  <si>
    <r>
      <rPr>
        <sz val="10"/>
        <rFont val="宋体"/>
        <family val="3"/>
        <charset val="134"/>
      </rPr>
      <t>沿用件</t>
    </r>
    <r>
      <rPr>
        <sz val="10"/>
        <rFont val="Arial"/>
        <family val="2"/>
      </rPr>
      <t xml:space="preserve">            Y/N</t>
    </r>
  </si>
  <si>
    <r>
      <rPr>
        <sz val="10"/>
        <rFont val="宋体"/>
        <family val="3"/>
        <charset val="134"/>
      </rPr>
      <t>备注</t>
    </r>
  </si>
  <si>
    <t>QAD编码</t>
  </si>
  <si>
    <t>零部件名称</t>
  </si>
  <si>
    <t>产品图片（加链接）</t>
  </si>
  <si>
    <t>数量</t>
  </si>
  <si>
    <t>净重kg</t>
  </si>
  <si>
    <t>毛重kg</t>
  </si>
  <si>
    <t>模穴</t>
  </si>
  <si>
    <t>原料单价</t>
  </si>
  <si>
    <t>烘料时间</t>
  </si>
  <si>
    <t>周期</t>
  </si>
  <si>
    <t>人员</t>
  </si>
  <si>
    <t>设备</t>
    <phoneticPr fontId="24" type="noConversion"/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</si>
  <si>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</si>
  <si>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</si>
  <si>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</si>
  <si>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</si>
  <si>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</si>
  <si>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</si>
  <si>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  <phoneticPr fontId="24" type="noConversion"/>
  </si>
  <si>
    <t>一模数量</t>
  </si>
  <si>
    <t>料费(元)</t>
  </si>
  <si>
    <t>电费（元）</t>
  </si>
  <si>
    <t>定岗</t>
  </si>
  <si>
    <t>人工成本</t>
  </si>
  <si>
    <t>其他损耗</t>
  </si>
  <si>
    <t>镶件/丝印</t>
    <phoneticPr fontId="24" type="noConversion"/>
  </si>
  <si>
    <t>合计（元）</t>
  </si>
  <si>
    <t>核算价格 A</t>
  </si>
  <si>
    <t>自制/采购</t>
  </si>
  <si>
    <t>供应商</t>
  </si>
  <si>
    <t>原材料倍数</t>
    <phoneticPr fontId="24" type="noConversion"/>
  </si>
  <si>
    <t>烘料</t>
  </si>
  <si>
    <t>机台</t>
  </si>
  <si>
    <r>
      <t>1*</t>
    </r>
    <r>
      <rPr>
        <sz val="11"/>
        <color indexed="8"/>
        <rFont val="宋体"/>
        <family val="3"/>
        <charset val="134"/>
      </rPr>
      <t>2</t>
    </r>
    <phoneticPr fontId="24" type="noConversion"/>
  </si>
  <si>
    <r>
      <t>A</t>
    </r>
    <r>
      <rPr>
        <sz val="11"/>
        <color indexed="8"/>
        <rFont val="宋体"/>
        <family val="3"/>
        <charset val="134"/>
      </rPr>
      <t>BS</t>
    </r>
    <phoneticPr fontId="24" type="noConversion"/>
  </si>
  <si>
    <r>
      <t>1*</t>
    </r>
    <r>
      <rPr>
        <sz val="11"/>
        <color indexed="8"/>
        <rFont val="宋体"/>
        <family val="3"/>
        <charset val="134"/>
      </rPr>
      <t>1</t>
    </r>
    <phoneticPr fontId="24" type="noConversion"/>
  </si>
  <si>
    <t>ZG-20CrNiMo</t>
    <phoneticPr fontId="19" type="noConversion"/>
  </si>
  <si>
    <t>ZDC2</t>
    <phoneticPr fontId="19" type="noConversion"/>
  </si>
  <si>
    <t>换挡扶手总成</t>
    <phoneticPr fontId="19" type="noConversion"/>
  </si>
  <si>
    <t>实物重量kg</t>
    <phoneticPr fontId="19" type="noConversion"/>
  </si>
  <si>
    <t>未税成本</t>
    <phoneticPr fontId="19" type="noConversion"/>
  </si>
  <si>
    <t>差价比率</t>
    <phoneticPr fontId="19" type="noConversion"/>
  </si>
  <si>
    <t>复合丁晴胶</t>
    <phoneticPr fontId="19" type="noConversion"/>
  </si>
  <si>
    <t>原材料价格</t>
    <phoneticPr fontId="19" type="noConversion"/>
  </si>
  <si>
    <t>材料成本</t>
    <phoneticPr fontId="19" type="noConversion"/>
  </si>
  <si>
    <t>系数</t>
    <phoneticPr fontId="19" type="noConversion"/>
  </si>
  <si>
    <t>未税目标价</t>
    <phoneticPr fontId="19" type="noConversion"/>
  </si>
  <si>
    <t>是否有价格协议</t>
  </si>
  <si>
    <t>模摊</t>
  </si>
  <si>
    <t>模具费</t>
  </si>
  <si>
    <t>模摊件数</t>
  </si>
  <si>
    <t>模摊费用</t>
  </si>
  <si>
    <t>不含模摊未税单价</t>
    <phoneticPr fontId="19" type="noConversion"/>
  </si>
  <si>
    <t>-</t>
  </si>
  <si>
    <t>是</t>
    <phoneticPr fontId="19" type="noConversion"/>
  </si>
  <si>
    <t>-</t>
    <phoneticPr fontId="19" type="noConversion"/>
  </si>
  <si>
    <t>SHT0014586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</si>
</sst>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76" formatCode="0.0000_ "/>
    <numFmt numFmtId="177" formatCode="0.0000_);[Red]\(0.0000\)"/>
    <numFmt numFmtId="178" formatCode="0.00_);[Red]\(0.00\)"/>
    <numFmt numFmtId="179" formatCode="0.0_);[Red]\(0.0\)"/>
    <numFmt numFmtId="180" formatCode="0_ "/>
    <numFmt numFmtId="181" formatCode="0.00000_);[Red]\(0.00000\)"/>
    <numFmt numFmtId="182" formatCode="0.00000_ "/>
    <numFmt numFmtId="183" formatCode="0.000_);[Red]\(0.000\)"/>
    <numFmt numFmtId="184" formatCode="0.000000_);[Red]\(0.000000\)"/>
    <numFmt numFmtId="185" formatCode="0.00_ "/>
    <numFmt numFmtId="186" formatCode="_ * #,##0.0000_ ;_ * \-#,##0.0000_ ;_ * &quot;-&quot;??_ ;_ @_ "/>
    <numFmt numFmtId="187" formatCode="0.0%"/>
    <numFmt numFmtId="188" formatCode="_ * #,##0.0_ ;_ * \-#,##0.0_ ;_ * &quot;-&quot;??_ ;_ @_ "/>
  </numFmts>
  <fonts count="64">
    <font>
      <sz val="11"/>
      <color theme="1"/>
      <name val="宋体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2"/>
      <name val="新細明體"/>
      <charset val="136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00206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indexed="62"/>
      <name val="Tahoma"/>
      <family val="2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Tahoma"/>
      <family val="2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sz val="11"/>
      <color indexed="10"/>
      <name val="Tahoma"/>
      <family val="2"/>
    </font>
    <font>
      <b/>
      <sz val="13"/>
      <color indexed="56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56"/>
      <name val="Tahoma"/>
      <family val="2"/>
    </font>
    <font>
      <b/>
      <sz val="15"/>
      <color indexed="56"/>
      <name val="Tahoma"/>
      <family val="2"/>
    </font>
    <font>
      <sz val="11"/>
      <color indexed="20"/>
      <name val="Tahoma"/>
      <family val="2"/>
    </font>
    <font>
      <i/>
      <sz val="11"/>
      <color indexed="23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63"/>
      <name val="Tahoma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6"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4" fillId="0" borderId="5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2" fillId="0" borderId="0"/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0" borderId="0" applyNumberFormat="0" applyBorder="0" applyProtection="0">
      <alignment vertical="center"/>
    </xf>
    <xf numFmtId="0" fontId="17" fillId="0" borderId="0"/>
    <xf numFmtId="0" fontId="12" fillId="0" borderId="0"/>
    <xf numFmtId="0" fontId="12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12" fillId="0" borderId="0"/>
    <xf numFmtId="0" fontId="3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12" fillId="0" borderId="0">
      <alignment vertical="center"/>
    </xf>
    <xf numFmtId="0" fontId="32" fillId="0" borderId="27" applyNumberFormat="0" applyFill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25" fillId="0" borderId="0">
      <alignment vertical="center"/>
    </xf>
    <xf numFmtId="0" fontId="39" fillId="0" borderId="29" applyNumberFormat="0" applyFill="0" applyAlignment="0" applyProtection="0">
      <alignment vertical="center"/>
    </xf>
    <xf numFmtId="0" fontId="12" fillId="0" borderId="0"/>
    <xf numFmtId="0" fontId="12" fillId="0" borderId="0"/>
    <xf numFmtId="0" fontId="25" fillId="24" borderId="0" applyNumberFormat="0" applyBorder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32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2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2" fillId="0" borderId="0"/>
    <xf numFmtId="0" fontId="25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0" borderId="0" applyNumberFormat="0" applyBorder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3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4" fillId="26" borderId="3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33" fillId="9" borderId="0" applyNumberFormat="0" applyBorder="0" applyAlignment="0" applyProtection="0">
      <alignment vertical="center"/>
    </xf>
    <xf numFmtId="0" fontId="12" fillId="0" borderId="0"/>
    <xf numFmtId="0" fontId="25" fillId="1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3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0" borderId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2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0" borderId="0"/>
    <xf numFmtId="0" fontId="25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12" fillId="0" borderId="0"/>
    <xf numFmtId="0" fontId="25" fillId="21" borderId="0" applyNumberFormat="0" applyBorder="0" applyAlignment="0" applyProtection="0">
      <alignment vertical="center"/>
    </xf>
    <xf numFmtId="0" fontId="12" fillId="0" borderId="0"/>
    <xf numFmtId="0" fontId="33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45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2" borderId="26" applyNumberFormat="0" applyFon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47" fillId="18" borderId="31" applyNumberFormat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12" fillId="0" borderId="0"/>
    <xf numFmtId="0" fontId="47" fillId="18" borderId="31" applyNumberFormat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2" fillId="0" borderId="0"/>
    <xf numFmtId="0" fontId="12" fillId="0" borderId="0"/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25" fillId="0" borderId="0">
      <alignment vertical="center"/>
    </xf>
    <xf numFmtId="0" fontId="54" fillId="0" borderId="33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12" fillId="0" borderId="0"/>
    <xf numFmtId="0" fontId="52" fillId="0" borderId="33" applyNumberFormat="0" applyFill="0" applyAlignment="0" applyProtection="0">
      <alignment vertical="center"/>
    </xf>
    <xf numFmtId="0" fontId="12" fillId="0" borderId="0"/>
    <xf numFmtId="0" fontId="52" fillId="0" borderId="33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33" applyNumberFormat="0" applyFill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53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2" fillId="0" borderId="0"/>
    <xf numFmtId="0" fontId="12" fillId="0" borderId="0"/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8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8" fillId="0" borderId="28" applyNumberFormat="0" applyFill="0" applyAlignment="0" applyProtection="0">
      <alignment vertical="center"/>
    </xf>
    <xf numFmtId="0" fontId="37" fillId="18" borderId="25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31" fillId="2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3" fillId="26" borderId="30" applyNumberForma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9" borderId="25" applyNumberFormat="0" applyAlignment="0" applyProtection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18" borderId="25" applyNumberFormat="0" applyAlignment="0" applyProtection="0">
      <alignment vertical="center"/>
    </xf>
    <xf numFmtId="0" fontId="1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18" borderId="25" applyNumberForma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12" borderId="26" applyNumberFormat="0" applyFont="0" applyAlignment="0" applyProtection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3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12" fillId="0" borderId="0">
      <alignment vertical="center"/>
    </xf>
    <xf numFmtId="0" fontId="36" fillId="9" borderId="25" applyNumberFormat="0" applyAlignment="0" applyProtection="0">
      <alignment vertical="center"/>
    </xf>
    <xf numFmtId="0" fontId="12" fillId="0" borderId="0">
      <alignment vertical="center"/>
    </xf>
    <xf numFmtId="0" fontId="30" fillId="9" borderId="2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2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2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9" borderId="25" applyNumberFormat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4" fillId="26" borderId="30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37" fillId="18" borderId="25" applyNumberFormat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43" fillId="26" borderId="30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61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61" fillId="18" borderId="31" applyNumberFormat="0" applyAlignment="0" applyProtection="0">
      <alignment vertical="center"/>
    </xf>
    <xf numFmtId="0" fontId="61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47" fillId="18" borderId="31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0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9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25" fillId="12" borderId="26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1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3" fillId="0" borderId="6" xfId="13" applyFont="1" applyFill="1" applyBorder="1" applyAlignment="1" applyProtection="1">
      <alignment horizontal="center" vertical="center" wrapText="1"/>
      <protection locked="0"/>
    </xf>
    <xf numFmtId="0" fontId="3" fillId="0" borderId="7" xfId="13" applyFont="1" applyFill="1" applyBorder="1" applyAlignment="1" applyProtection="1">
      <alignment horizontal="center" vertical="center" wrapText="1"/>
      <protection locked="0"/>
    </xf>
    <xf numFmtId="0" fontId="5" fillId="0" borderId="5" xfId="13" applyFont="1" applyFill="1" applyBorder="1" applyAlignment="1" applyProtection="1">
      <alignment horizontal="center" vertical="center" wrapText="1"/>
      <protection locked="0"/>
    </xf>
    <xf numFmtId="0" fontId="3" fillId="0" borderId="12" xfId="13" applyFont="1" applyFill="1" applyBorder="1" applyAlignment="1" applyProtection="1">
      <alignment horizontal="left" vertical="center" wrapText="1"/>
      <protection locked="0"/>
    </xf>
    <xf numFmtId="0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13" applyFont="1" applyFill="1" applyBorder="1" applyAlignment="1" applyProtection="1">
      <alignment horizontal="center" vertical="center" wrapText="1"/>
      <protection locked="0"/>
    </xf>
    <xf numFmtId="0" fontId="4" fillId="0" borderId="9" xfId="13" applyFont="1" applyFill="1" applyBorder="1" applyAlignment="1" applyProtection="1">
      <alignment horizontal="center" vertical="center" wrapText="1"/>
      <protection locked="0"/>
    </xf>
    <xf numFmtId="0" fontId="10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49" fontId="15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horizontal="center" vertical="center"/>
    </xf>
    <xf numFmtId="177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>
      <alignment horizontal="center" vertical="center" wrapText="1"/>
    </xf>
    <xf numFmtId="176" fontId="20" fillId="5" borderId="10" xfId="0" applyNumberFormat="1" applyFont="1" applyFill="1" applyBorder="1" applyAlignment="1">
      <alignment horizontal="center" vertical="center" wrapText="1"/>
    </xf>
    <xf numFmtId="10" fontId="20" fillId="5" borderId="10" xfId="0" applyNumberFormat="1" applyFont="1" applyFill="1" applyBorder="1" applyAlignment="1">
      <alignment horizontal="center" vertical="center" wrapText="1"/>
    </xf>
    <xf numFmtId="0" fontId="10" fillId="6" borderId="10" xfId="13" applyFont="1" applyFill="1" applyBorder="1" applyAlignment="1" applyProtection="1">
      <alignment horizontal="center" vertical="center" wrapText="1"/>
      <protection locked="0"/>
    </xf>
    <xf numFmtId="0" fontId="10" fillId="6" borderId="8" xfId="13" applyFont="1" applyFill="1" applyBorder="1" applyAlignment="1" applyProtection="1">
      <alignment horizontal="center" vertical="center" wrapText="1"/>
      <protection locked="0"/>
    </xf>
    <xf numFmtId="0" fontId="10" fillId="0" borderId="8" xfId="13" applyFont="1" applyFill="1" applyBorder="1" applyAlignment="1" applyProtection="1">
      <alignment horizontal="center" vertical="center" wrapText="1"/>
      <protection locked="0"/>
    </xf>
    <xf numFmtId="0" fontId="15" fillId="0" borderId="10" xfId="3" applyFont="1" applyFill="1" applyBorder="1" applyAlignment="1" applyProtection="1">
      <alignment horizontal="center" vertical="center" wrapText="1" shrinkToFit="1"/>
      <protection locked="0"/>
    </xf>
    <xf numFmtId="0" fontId="15" fillId="0" borderId="0" xfId="3" applyFont="1" applyFill="1" applyBorder="1" applyAlignment="1" applyProtection="1">
      <alignment horizontal="center" vertical="center" wrapText="1"/>
      <protection locked="0"/>
    </xf>
    <xf numFmtId="49" fontId="10" fillId="3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3" borderId="10" xfId="13" applyNumberFormat="1" applyFont="1" applyFill="1" applyBorder="1" applyAlignment="1" applyProtection="1">
      <alignment horizontal="left" vertical="center" wrapText="1"/>
      <protection locked="0"/>
    </xf>
    <xf numFmtId="0" fontId="10" fillId="4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49" fontId="10" fillId="2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>
      <alignment horizontal="center" vertical="center"/>
    </xf>
    <xf numFmtId="49" fontId="5" fillId="2" borderId="5" xfId="3" applyNumberFormat="1" applyFont="1" applyFill="1" applyBorder="1" applyAlignment="1" applyProtection="1">
      <alignment horizontal="center" vertical="center" wrapText="1"/>
      <protection locked="0"/>
    </xf>
    <xf numFmtId="177" fontId="10" fillId="2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3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10" fillId="6" borderId="14" xfId="13" applyFont="1" applyFill="1" applyBorder="1" applyAlignment="1" applyProtection="1">
      <alignment horizontal="center" vertical="center" wrapText="1"/>
      <protection locked="0"/>
    </xf>
    <xf numFmtId="49" fontId="10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13" applyNumberFormat="1" applyFont="1" applyFill="1" applyBorder="1" applyAlignment="1" applyProtection="1">
      <alignment horizontal="center" vertical="center" wrapText="1"/>
      <protection locked="0"/>
    </xf>
    <xf numFmtId="177" fontId="2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>
      <alignment horizontal="center" vertical="center"/>
    </xf>
    <xf numFmtId="0" fontId="20" fillId="0" borderId="5" xfId="0" applyFont="1" applyFill="1" applyBorder="1">
      <alignment vertical="center"/>
    </xf>
    <xf numFmtId="177" fontId="20" fillId="0" borderId="5" xfId="0" applyNumberFormat="1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5" xfId="0" applyFont="1" applyFill="1" applyBorder="1">
      <alignment vertical="center"/>
    </xf>
    <xf numFmtId="176" fontId="20" fillId="5" borderId="5" xfId="0" applyNumberFormat="1" applyFont="1" applyFill="1" applyBorder="1">
      <alignment vertical="center"/>
    </xf>
    <xf numFmtId="10" fontId="20" fillId="5" borderId="5" xfId="0" applyNumberFormat="1" applyFont="1" applyFill="1" applyBorder="1">
      <alignment vertical="center"/>
    </xf>
    <xf numFmtId="0" fontId="20" fillId="6" borderId="5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49" fontId="10" fillId="2" borderId="5" xfId="3" applyNumberFormat="1" applyFont="1" applyFill="1" applyBorder="1" applyAlignment="1" applyProtection="1">
      <alignment horizontal="center" vertical="center" wrapText="1"/>
      <protection locked="0"/>
    </xf>
    <xf numFmtId="177" fontId="20" fillId="2" borderId="5" xfId="0" applyNumberFormat="1" applyFont="1" applyFill="1" applyBorder="1" applyAlignment="1">
      <alignment horizontal="center" vertical="center"/>
    </xf>
    <xf numFmtId="0" fontId="20" fillId="6" borderId="5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15" xfId="0" applyFont="1" applyFill="1" applyBorder="1">
      <alignment vertical="center"/>
    </xf>
    <xf numFmtId="177" fontId="10" fillId="5" borderId="5" xfId="3" applyNumberFormat="1" applyFont="1" applyFill="1" applyBorder="1" applyAlignment="1" applyProtection="1">
      <alignment horizontal="center" vertical="center" wrapText="1"/>
      <protection locked="0"/>
    </xf>
    <xf numFmtId="10" fontId="10" fillId="5" borderId="5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>
      <alignment vertical="center"/>
    </xf>
    <xf numFmtId="176" fontId="22" fillId="5" borderId="5" xfId="0" applyNumberFormat="1" applyFont="1" applyFill="1" applyBorder="1">
      <alignment vertical="center"/>
    </xf>
    <xf numFmtId="10" fontId="22" fillId="5" borderId="5" xfId="0" applyNumberFormat="1" applyFont="1" applyFill="1" applyBorder="1">
      <alignment vertical="center"/>
    </xf>
    <xf numFmtId="0" fontId="5" fillId="6" borderId="5" xfId="0" applyFont="1" applyFill="1" applyBorder="1" applyAlignment="1">
      <alignment horizontal="center" vertical="center" wrapText="1"/>
    </xf>
    <xf numFmtId="0" fontId="22" fillId="0" borderId="5" xfId="0" applyFont="1" applyFill="1" applyBorder="1">
      <alignment vertical="center"/>
    </xf>
    <xf numFmtId="177" fontId="23" fillId="2" borderId="5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15" fillId="0" borderId="0" xfId="13" applyNumberFormat="1" applyFont="1" applyFill="1" applyBorder="1" applyAlignment="1" applyProtection="1">
      <alignment horizontal="center" vertical="center" wrapText="1"/>
      <protection locked="0"/>
    </xf>
    <xf numFmtId="179" fontId="10" fillId="5" borderId="4" xfId="11" applyNumberFormat="1" applyFont="1" applyFill="1" applyBorder="1" applyAlignment="1">
      <alignment horizontal="center" vertical="center" wrapText="1"/>
    </xf>
    <xf numFmtId="179" fontId="10" fillId="5" borderId="5" xfId="11" applyNumberFormat="1" applyFont="1" applyFill="1" applyBorder="1" applyAlignment="1">
      <alignment horizontal="center" vertical="center" wrapText="1"/>
    </xf>
    <xf numFmtId="0" fontId="12" fillId="0" borderId="0" xfId="16">
      <alignment vertical="center"/>
    </xf>
    <xf numFmtId="182" fontId="4" fillId="7" borderId="22" xfId="14" applyNumberFormat="1" applyFont="1" applyFill="1" applyBorder="1" applyAlignment="1">
      <alignment horizontal="center" vertical="center" wrapText="1"/>
    </xf>
    <xf numFmtId="0" fontId="25" fillId="0" borderId="5" xfId="14" applyFont="1" applyBorder="1" applyAlignment="1">
      <alignment horizontal="center" vertical="center" wrapText="1"/>
    </xf>
    <xf numFmtId="49" fontId="4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14" applyNumberFormat="1" applyFont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left" vertical="center" wrapText="1"/>
    </xf>
    <xf numFmtId="180" fontId="25" fillId="0" borderId="5" xfId="14" applyNumberFormat="1" applyFont="1" applyBorder="1" applyAlignment="1">
      <alignment horizontal="center" vertical="center" wrapText="1"/>
    </xf>
    <xf numFmtId="177" fontId="25" fillId="0" borderId="5" xfId="14" applyNumberFormat="1" applyFont="1" applyFill="1" applyBorder="1" applyAlignment="1">
      <alignment horizontal="center" vertical="center" wrapText="1"/>
    </xf>
    <xf numFmtId="181" fontId="25" fillId="5" borderId="5" xfId="14" applyNumberFormat="1" applyFont="1" applyFill="1" applyBorder="1" applyAlignment="1">
      <alignment horizontal="center" vertical="center" wrapText="1"/>
    </xf>
    <xf numFmtId="180" fontId="25" fillId="0" borderId="5" xfId="14" applyNumberFormat="1" applyFont="1" applyFill="1" applyBorder="1" applyAlignment="1">
      <alignment horizontal="center" vertical="center" wrapText="1"/>
    </xf>
    <xf numFmtId="43" fontId="26" fillId="0" borderId="5" xfId="15" applyFont="1" applyFill="1" applyBorder="1" applyAlignment="1">
      <alignment horizontal="center" vertical="center" wrapText="1"/>
    </xf>
    <xf numFmtId="185" fontId="27" fillId="0" borderId="5" xfId="18" applyNumberFormat="1" applyFont="1" applyFill="1" applyBorder="1" applyAlignment="1">
      <alignment horizontal="center" vertical="center"/>
    </xf>
    <xf numFmtId="180" fontId="25" fillId="5" borderId="5" xfId="14" applyNumberFormat="1" applyFont="1" applyFill="1" applyBorder="1" applyAlignment="1">
      <alignment horizontal="center" vertical="center" wrapText="1"/>
    </xf>
    <xf numFmtId="0" fontId="4" fillId="5" borderId="5" xfId="14" applyFont="1" applyFill="1" applyBorder="1" applyAlignment="1">
      <alignment horizontal="center" vertical="center"/>
    </xf>
    <xf numFmtId="0" fontId="25" fillId="5" borderId="5" xfId="14" applyFont="1" applyFill="1" applyBorder="1" applyAlignment="1">
      <alignment horizontal="center" vertical="center"/>
    </xf>
    <xf numFmtId="9" fontId="25" fillId="5" borderId="5" xfId="14" applyNumberFormat="1" applyFont="1" applyFill="1" applyBorder="1" applyAlignment="1">
      <alignment horizontal="center" vertical="center"/>
    </xf>
    <xf numFmtId="185" fontId="25" fillId="0" borderId="5" xfId="14" applyNumberFormat="1" applyFont="1" applyBorder="1" applyAlignment="1">
      <alignment horizontal="center" vertical="center"/>
    </xf>
    <xf numFmtId="0" fontId="25" fillId="0" borderId="5" xfId="14" applyNumberFormat="1" applyFont="1" applyBorder="1" applyAlignment="1">
      <alignment horizontal="center" vertical="center" wrapText="1"/>
    </xf>
    <xf numFmtId="0" fontId="25" fillId="5" borderId="5" xfId="14" applyFont="1" applyFill="1" applyBorder="1" applyAlignment="1">
      <alignment horizontal="center" vertical="center" wrapText="1"/>
    </xf>
    <xf numFmtId="185" fontId="26" fillId="0" borderId="5" xfId="14" applyNumberFormat="1" applyFont="1" applyBorder="1" applyAlignment="1">
      <alignment horizontal="center" vertical="center" wrapText="1"/>
    </xf>
    <xf numFmtId="182" fontId="26" fillId="0" borderId="5" xfId="14" applyNumberFormat="1" applyFont="1" applyBorder="1" applyAlignment="1">
      <alignment horizontal="center" vertical="center" wrapText="1"/>
    </xf>
    <xf numFmtId="180" fontId="26" fillId="0" borderId="5" xfId="14" applyNumberFormat="1" applyFont="1" applyBorder="1" applyAlignment="1">
      <alignment horizontal="center" vertical="center" wrapText="1"/>
    </xf>
    <xf numFmtId="186" fontId="25" fillId="8" borderId="5" xfId="15" applyNumberFormat="1" applyFont="1" applyFill="1" applyBorder="1" applyAlignment="1">
      <alignment horizontal="center" vertical="center" wrapText="1"/>
    </xf>
    <xf numFmtId="0" fontId="25" fillId="0" borderId="5" xfId="14" applyNumberFormat="1" applyFont="1" applyFill="1" applyBorder="1" applyAlignment="1">
      <alignment horizontal="center" vertical="center" wrapText="1"/>
    </xf>
    <xf numFmtId="0" fontId="26" fillId="0" borderId="5" xfId="14" applyNumberFormat="1" applyFont="1" applyFill="1" applyBorder="1" applyAlignment="1">
      <alignment horizontal="center" vertical="center" wrapText="1"/>
    </xf>
    <xf numFmtId="43" fontId="25" fillId="0" borderId="5" xfId="14" applyNumberFormat="1" applyFont="1" applyBorder="1" applyAlignment="1">
      <alignment horizontal="center" vertical="center" wrapText="1"/>
    </xf>
    <xf numFmtId="177" fontId="12" fillId="0" borderId="0" xfId="16" applyNumberFormat="1">
      <alignment vertical="center"/>
    </xf>
    <xf numFmtId="0" fontId="4" fillId="5" borderId="5" xfId="14" applyFont="1" applyFill="1" applyBorder="1" applyAlignment="1">
      <alignment horizontal="center" vertical="center"/>
    </xf>
    <xf numFmtId="0" fontId="25" fillId="5" borderId="5" xfId="14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0" fillId="31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31" borderId="5" xfId="13" applyFont="1" applyFill="1" applyBorder="1" applyAlignment="1" applyProtection="1">
      <alignment horizontal="center" vertical="center" wrapText="1"/>
      <protection locked="0"/>
    </xf>
    <xf numFmtId="0" fontId="5" fillId="31" borderId="2" xfId="3" applyNumberFormat="1" applyFont="1" applyFill="1" applyBorder="1" applyAlignment="1" applyProtection="1">
      <alignment horizontal="center" vertical="center" wrapText="1"/>
      <protection locked="0"/>
    </xf>
    <xf numFmtId="49" fontId="10" fillId="31" borderId="10" xfId="13" applyNumberFormat="1" applyFont="1" applyFill="1" applyBorder="1" applyAlignment="1" applyProtection="1">
      <alignment horizontal="center" vertical="center" wrapText="1"/>
      <protection locked="0"/>
    </xf>
    <xf numFmtId="0" fontId="10" fillId="31" borderId="10" xfId="13" applyNumberFormat="1" applyFont="1" applyFill="1" applyBorder="1" applyAlignment="1" applyProtection="1">
      <alignment horizontal="left" vertical="center" wrapText="1"/>
      <protection locked="0"/>
    </xf>
    <xf numFmtId="0" fontId="10" fillId="31" borderId="10" xfId="13" applyNumberFormat="1" applyFont="1" applyFill="1" applyBorder="1" applyAlignment="1" applyProtection="1">
      <alignment horizontal="center" vertical="center" wrapText="1"/>
      <protection locked="0"/>
    </xf>
    <xf numFmtId="0" fontId="5" fillId="31" borderId="5" xfId="0" applyFont="1" applyFill="1" applyBorder="1" applyAlignment="1">
      <alignment horizontal="center" vertical="center" wrapText="1"/>
    </xf>
    <xf numFmtId="0" fontId="15" fillId="31" borderId="10" xfId="13" applyNumberFormat="1" applyFont="1" applyFill="1" applyBorder="1" applyAlignment="1" applyProtection="1">
      <alignment horizontal="center" vertical="center" wrapText="1"/>
      <protection locked="0"/>
    </xf>
    <xf numFmtId="49" fontId="15" fillId="31" borderId="10" xfId="13" applyNumberFormat="1" applyFont="1" applyFill="1" applyBorder="1" applyAlignment="1" applyProtection="1">
      <alignment horizontal="center" vertical="center" wrapText="1"/>
      <protection locked="0"/>
    </xf>
    <xf numFmtId="49" fontId="5" fillId="31" borderId="5" xfId="3" applyNumberFormat="1" applyFont="1" applyFill="1" applyBorder="1" applyAlignment="1" applyProtection="1">
      <alignment horizontal="center" vertical="center" wrapText="1"/>
      <protection locked="0"/>
    </xf>
    <xf numFmtId="0" fontId="20" fillId="31" borderId="5" xfId="0" applyFont="1" applyFill="1" applyBorder="1" applyAlignment="1">
      <alignment horizontal="center" vertical="center"/>
    </xf>
    <xf numFmtId="177" fontId="10" fillId="31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31" borderId="10" xfId="0" applyFont="1" applyFill="1" applyBorder="1" applyAlignment="1">
      <alignment horizontal="center" vertical="center" wrapText="1"/>
    </xf>
    <xf numFmtId="176" fontId="20" fillId="31" borderId="10" xfId="0" applyNumberFormat="1" applyFont="1" applyFill="1" applyBorder="1" applyAlignment="1">
      <alignment horizontal="center" vertical="center" wrapText="1"/>
    </xf>
    <xf numFmtId="10" fontId="20" fillId="31" borderId="10" xfId="0" applyNumberFormat="1" applyFont="1" applyFill="1" applyBorder="1" applyAlignment="1">
      <alignment horizontal="center" vertical="center" wrapText="1"/>
    </xf>
    <xf numFmtId="0" fontId="10" fillId="31" borderId="10" xfId="13" applyFont="1" applyFill="1" applyBorder="1" applyAlignment="1" applyProtection="1">
      <alignment horizontal="center" vertical="center" wrapText="1"/>
      <protection locked="0"/>
    </xf>
    <xf numFmtId="0" fontId="10" fillId="31" borderId="8" xfId="13" applyFont="1" applyFill="1" applyBorder="1" applyAlignment="1" applyProtection="1">
      <alignment horizontal="center" vertical="center" wrapText="1"/>
      <protection locked="0"/>
    </xf>
    <xf numFmtId="0" fontId="15" fillId="31" borderId="10" xfId="3" applyFont="1" applyFill="1" applyBorder="1" applyAlignment="1" applyProtection="1">
      <alignment horizontal="center" vertical="center" wrapText="1" shrinkToFit="1"/>
      <protection locked="0"/>
    </xf>
    <xf numFmtId="0" fontId="15" fillId="31" borderId="0" xfId="3" applyFont="1" applyFill="1" applyBorder="1" applyAlignment="1" applyProtection="1">
      <alignment horizontal="center" vertical="center" wrapText="1"/>
      <protection locked="0"/>
    </xf>
    <xf numFmtId="0" fontId="5" fillId="31" borderId="5" xfId="0" applyFont="1" applyFill="1" applyBorder="1" applyAlignment="1">
      <alignment horizontal="left" vertical="center" wrapText="1"/>
    </xf>
    <xf numFmtId="0" fontId="20" fillId="31" borderId="10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center" vertical="center"/>
    </xf>
    <xf numFmtId="0" fontId="0" fillId="0" borderId="34" xfId="0" applyFill="1" applyBorder="1">
      <alignment vertical="center"/>
    </xf>
    <xf numFmtId="176" fontId="0" fillId="0" borderId="34" xfId="0" applyNumberFormat="1" applyFill="1" applyBorder="1">
      <alignment vertical="center"/>
    </xf>
    <xf numFmtId="10" fontId="0" fillId="0" borderId="34" xfId="0" applyNumberFormat="1" applyFill="1" applyBorder="1">
      <alignment vertical="center"/>
    </xf>
    <xf numFmtId="0" fontId="9" fillId="0" borderId="34" xfId="0" applyFont="1" applyFill="1" applyBorder="1" applyAlignment="1">
      <alignment horizontal="left" vertical="center" wrapText="1"/>
    </xf>
    <xf numFmtId="187" fontId="10" fillId="6" borderId="8" xfId="1145" applyNumberFormat="1" applyFont="1" applyFill="1" applyBorder="1" applyAlignment="1" applyProtection="1">
      <alignment horizontal="center" vertical="center" wrapText="1"/>
      <protection locked="0"/>
    </xf>
    <xf numFmtId="187" fontId="0" fillId="0" borderId="34" xfId="1145" applyNumberFormat="1" applyFont="1" applyFill="1" applyBorder="1">
      <alignment vertical="center"/>
    </xf>
    <xf numFmtId="187" fontId="10" fillId="31" borderId="8" xfId="1145" applyNumberFormat="1" applyFont="1" applyFill="1" applyBorder="1" applyAlignment="1" applyProtection="1">
      <alignment horizontal="center" vertical="center" wrapText="1"/>
      <protection locked="0"/>
    </xf>
    <xf numFmtId="187" fontId="20" fillId="6" borderId="5" xfId="1145" applyNumberFormat="1" applyFont="1" applyFill="1" applyBorder="1" applyAlignment="1">
      <alignment vertical="center" wrapText="1"/>
    </xf>
    <xf numFmtId="187" fontId="10" fillId="6" borderId="10" xfId="1145" applyNumberFormat="1" applyFont="1" applyFill="1" applyBorder="1" applyAlignment="1" applyProtection="1">
      <alignment horizontal="center" vertical="center" wrapText="1"/>
      <protection locked="0"/>
    </xf>
    <xf numFmtId="187" fontId="20" fillId="6" borderId="5" xfId="1145" applyNumberFormat="1" applyFont="1" applyFill="1" applyBorder="1">
      <alignment vertical="center"/>
    </xf>
    <xf numFmtId="187" fontId="20" fillId="6" borderId="5" xfId="1145" applyNumberFormat="1" applyFont="1" applyFill="1" applyBorder="1" applyAlignment="1">
      <alignment horizontal="center" vertical="center" wrapText="1"/>
    </xf>
    <xf numFmtId="187" fontId="5" fillId="6" borderId="5" xfId="1145" applyNumberFormat="1" applyFont="1" applyFill="1" applyBorder="1" applyAlignment="1">
      <alignment horizontal="center" vertical="center" wrapText="1"/>
    </xf>
    <xf numFmtId="187" fontId="0" fillId="0" borderId="0" xfId="1145" applyNumberFormat="1" applyFont="1" applyFill="1">
      <alignment vertical="center"/>
    </xf>
    <xf numFmtId="43" fontId="0" fillId="4" borderId="34" xfId="1144" applyFont="1" applyFill="1" applyBorder="1">
      <alignment vertical="center"/>
    </xf>
    <xf numFmtId="43" fontId="62" fillId="31" borderId="8" xfId="1144" applyFont="1" applyFill="1" applyBorder="1" applyAlignment="1" applyProtection="1">
      <alignment horizontal="center" vertical="center" wrapText="1"/>
      <protection locked="0"/>
    </xf>
    <xf numFmtId="43" fontId="10" fillId="6" borderId="8" xfId="1144" applyFont="1" applyFill="1" applyBorder="1" applyAlignment="1" applyProtection="1">
      <alignment horizontal="center" vertical="center" wrapText="1"/>
      <protection locked="0"/>
    </xf>
    <xf numFmtId="43" fontId="10" fillId="6" borderId="10" xfId="1144" applyFont="1" applyFill="1" applyBorder="1" applyAlignment="1" applyProtection="1">
      <alignment horizontal="center" vertical="center" wrapText="1"/>
      <protection locked="0"/>
    </xf>
    <xf numFmtId="43" fontId="20" fillId="6" borderId="5" xfId="1144" applyFont="1" applyFill="1" applyBorder="1">
      <alignment vertical="center"/>
    </xf>
    <xf numFmtId="43" fontId="0" fillId="0" borderId="0" xfId="1144" applyFont="1" applyFill="1">
      <alignment vertical="center"/>
    </xf>
    <xf numFmtId="43" fontId="0" fillId="0" borderId="34" xfId="1144" applyFont="1" applyFill="1" applyBorder="1">
      <alignment vertical="center"/>
    </xf>
    <xf numFmtId="43" fontId="10" fillId="31" borderId="8" xfId="1144" applyFont="1" applyFill="1" applyBorder="1" applyAlignment="1" applyProtection="1">
      <alignment horizontal="center" vertical="center" wrapText="1"/>
      <protection locked="0"/>
    </xf>
    <xf numFmtId="43" fontId="20" fillId="6" borderId="5" xfId="1144" applyFont="1" applyFill="1" applyBorder="1" applyAlignment="1">
      <alignment vertical="center" wrapText="1"/>
    </xf>
    <xf numFmtId="43" fontId="20" fillId="6" borderId="5" xfId="1144" applyFont="1" applyFill="1" applyBorder="1" applyAlignment="1">
      <alignment horizontal="center" vertical="center" wrapText="1"/>
    </xf>
    <xf numFmtId="43" fontId="5" fillId="6" borderId="5" xfId="1144" applyFont="1" applyFill="1" applyBorder="1" applyAlignment="1">
      <alignment horizontal="center" vertical="center" wrapText="1"/>
    </xf>
    <xf numFmtId="188" fontId="0" fillId="0" borderId="34" xfId="1144" applyNumberFormat="1" applyFont="1" applyFill="1" applyBorder="1">
      <alignment vertical="center"/>
    </xf>
    <xf numFmtId="188" fontId="10" fillId="31" borderId="8" xfId="1144" applyNumberFormat="1" applyFont="1" applyFill="1" applyBorder="1" applyAlignment="1" applyProtection="1">
      <alignment horizontal="center" vertical="center" wrapText="1"/>
      <protection locked="0"/>
    </xf>
    <xf numFmtId="188" fontId="10" fillId="6" borderId="8" xfId="1144" applyNumberFormat="1" applyFont="1" applyFill="1" applyBorder="1" applyAlignment="1" applyProtection="1">
      <alignment horizontal="center" vertical="center" wrapText="1"/>
      <protection locked="0"/>
    </xf>
    <xf numFmtId="188" fontId="20" fillId="6" borderId="5" xfId="1144" applyNumberFormat="1" applyFont="1" applyFill="1" applyBorder="1" applyAlignment="1">
      <alignment vertical="center" wrapText="1"/>
    </xf>
    <xf numFmtId="188" fontId="10" fillId="6" borderId="10" xfId="1144" applyNumberFormat="1" applyFont="1" applyFill="1" applyBorder="1" applyAlignment="1" applyProtection="1">
      <alignment horizontal="center" vertical="center" wrapText="1"/>
      <protection locked="0"/>
    </xf>
    <xf numFmtId="188" fontId="20" fillId="6" borderId="5" xfId="1144" applyNumberFormat="1" applyFont="1" applyFill="1" applyBorder="1">
      <alignment vertical="center"/>
    </xf>
    <xf numFmtId="188" fontId="20" fillId="6" borderId="5" xfId="1144" applyNumberFormat="1" applyFont="1" applyFill="1" applyBorder="1" applyAlignment="1">
      <alignment horizontal="center" vertical="center" wrapText="1"/>
    </xf>
    <xf numFmtId="188" fontId="5" fillId="6" borderId="5" xfId="1144" applyNumberFormat="1" applyFont="1" applyFill="1" applyBorder="1" applyAlignment="1">
      <alignment horizontal="center" vertical="center" wrapText="1"/>
    </xf>
    <xf numFmtId="188" fontId="0" fillId="0" borderId="0" xfId="1144" applyNumberFormat="1" applyFont="1" applyFill="1">
      <alignment vertical="center"/>
    </xf>
    <xf numFmtId="0" fontId="20" fillId="2" borderId="5" xfId="0" applyFont="1" applyFill="1" applyBorder="1" applyAlignment="1">
      <alignment horizontal="center" vertical="center" wrapText="1"/>
    </xf>
    <xf numFmtId="43" fontId="10" fillId="32" borderId="8" xfId="1144" applyFont="1" applyFill="1" applyBorder="1" applyAlignment="1" applyProtection="1">
      <alignment horizontal="center" vertical="center" wrapText="1"/>
      <protection locked="0"/>
    </xf>
    <xf numFmtId="0" fontId="4" fillId="32" borderId="5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>
      <alignment vertical="center"/>
    </xf>
    <xf numFmtId="0" fontId="15" fillId="31" borderId="5" xfId="3" applyFont="1" applyFill="1" applyBorder="1" applyAlignment="1" applyProtection="1">
      <alignment horizontal="center" vertical="center" wrapText="1"/>
      <protection locked="0"/>
    </xf>
    <xf numFmtId="0" fontId="15" fillId="0" borderId="5" xfId="3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0" fontId="4" fillId="32" borderId="5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13" applyFont="1" applyFill="1" applyBorder="1" applyAlignment="1" applyProtection="1">
      <alignment horizontal="center" vertical="center" wrapText="1"/>
      <protection locked="0"/>
    </xf>
    <xf numFmtId="0" fontId="10" fillId="0" borderId="10" xfId="13" applyFont="1" applyFill="1" applyBorder="1" applyAlignment="1" applyProtection="1">
      <alignment horizontal="center" vertical="center" wrapText="1"/>
      <protection locked="0"/>
    </xf>
    <xf numFmtId="0" fontId="15" fillId="0" borderId="9" xfId="3" applyFont="1" applyFill="1" applyBorder="1" applyAlignment="1" applyProtection="1">
      <alignment horizontal="center" vertical="center" wrapText="1" shrinkToFit="1"/>
      <protection locked="0"/>
    </xf>
    <xf numFmtId="0" fontId="15" fillId="0" borderId="10" xfId="3" applyFont="1" applyFill="1" applyBorder="1" applyAlignment="1" applyProtection="1">
      <alignment horizontal="center" vertical="center" wrapText="1" shrinkToFit="1"/>
      <protection locked="0"/>
    </xf>
    <xf numFmtId="0" fontId="10" fillId="0" borderId="9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3" applyFont="1" applyFill="1" applyBorder="1" applyAlignment="1" applyProtection="1">
      <alignment horizontal="left" vertical="top" wrapText="1"/>
      <protection locked="0"/>
    </xf>
    <xf numFmtId="0" fontId="3" fillId="0" borderId="7" xfId="13" applyFont="1" applyFill="1" applyBorder="1" applyAlignment="1" applyProtection="1">
      <alignment horizontal="left" vertical="top" wrapText="1"/>
      <protection locked="0"/>
    </xf>
    <xf numFmtId="0" fontId="3" fillId="0" borderId="12" xfId="13" applyFont="1" applyFill="1" applyBorder="1" applyAlignment="1" applyProtection="1">
      <alignment horizontal="left" vertical="top" wrapText="1"/>
      <protection locked="0"/>
    </xf>
    <xf numFmtId="0" fontId="3" fillId="0" borderId="8" xfId="13" applyFont="1" applyFill="1" applyBorder="1" applyAlignment="1" applyProtection="1">
      <alignment horizontal="left" vertical="top" wrapText="1"/>
      <protection locked="0"/>
    </xf>
    <xf numFmtId="0" fontId="3" fillId="0" borderId="1" xfId="13" applyFont="1" applyFill="1" applyBorder="1" applyAlignment="1" applyProtection="1">
      <alignment horizontal="left" vertical="top" wrapText="1"/>
      <protection locked="0"/>
    </xf>
    <xf numFmtId="0" fontId="3" fillId="0" borderId="13" xfId="13" applyFont="1" applyFill="1" applyBorder="1" applyAlignment="1" applyProtection="1">
      <alignment horizontal="left" vertical="top" wrapText="1"/>
      <protection locked="0"/>
    </xf>
    <xf numFmtId="0" fontId="8" fillId="0" borderId="1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3" applyNumberFormat="1" applyFont="1" applyFill="1" applyBorder="1" applyAlignment="1" applyProtection="1">
      <alignment horizontal="center" vertical="center" wrapText="1"/>
      <protection locked="0"/>
    </xf>
    <xf numFmtId="177" fontId="8" fillId="0" borderId="0" xfId="13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13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3" applyNumberFormat="1" applyFont="1" applyFill="1" applyBorder="1" applyAlignment="1" applyProtection="1">
      <alignment horizontal="center" vertical="center" wrapText="1"/>
      <protection locked="0"/>
    </xf>
    <xf numFmtId="0" fontId="10" fillId="6" borderId="10" xfId="13" applyNumberFormat="1" applyFont="1" applyFill="1" applyBorder="1" applyAlignment="1" applyProtection="1">
      <alignment horizontal="center" vertical="center" wrapText="1"/>
      <protection locked="0"/>
    </xf>
    <xf numFmtId="187" fontId="10" fillId="6" borderId="9" xfId="1145" applyNumberFormat="1" applyFont="1" applyFill="1" applyBorder="1" applyAlignment="1" applyProtection="1">
      <alignment horizontal="center" vertical="center" wrapText="1"/>
      <protection locked="0"/>
    </xf>
    <xf numFmtId="187" fontId="10" fillId="6" borderId="10" xfId="1145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3" applyFont="1" applyFill="1" applyBorder="1" applyAlignment="1" applyProtection="1">
      <alignment horizontal="center" vertical="center" wrapText="1"/>
      <protection locked="0"/>
    </xf>
    <xf numFmtId="0" fontId="10" fillId="6" borderId="10" xfId="13" applyFont="1" applyFill="1" applyBorder="1" applyAlignment="1" applyProtection="1">
      <alignment horizontal="center" vertical="center" wrapText="1"/>
      <protection locked="0"/>
    </xf>
    <xf numFmtId="10" fontId="10" fillId="5" borderId="9" xfId="11" applyNumberFormat="1" applyFont="1" applyFill="1" applyBorder="1" applyAlignment="1">
      <alignment horizontal="center" vertical="center" wrapText="1"/>
    </xf>
    <xf numFmtId="10" fontId="10" fillId="5" borderId="10" xfId="11" applyNumberFormat="1" applyFont="1" applyFill="1" applyBorder="1" applyAlignment="1">
      <alignment horizontal="center" vertical="center" wrapText="1"/>
    </xf>
    <xf numFmtId="179" fontId="10" fillId="5" borderId="9" xfId="11" applyNumberFormat="1" applyFont="1" applyFill="1" applyBorder="1" applyAlignment="1">
      <alignment horizontal="center" vertical="center" wrapText="1"/>
    </xf>
    <xf numFmtId="179" fontId="10" fillId="5" borderId="10" xfId="11" applyNumberFormat="1" applyFont="1" applyFill="1" applyBorder="1" applyAlignment="1">
      <alignment horizontal="center" vertical="center" wrapText="1"/>
    </xf>
    <xf numFmtId="177" fontId="10" fillId="5" borderId="9" xfId="11" applyNumberFormat="1" applyFont="1" applyFill="1" applyBorder="1" applyAlignment="1">
      <alignment horizontal="center" vertical="center" wrapText="1"/>
    </xf>
    <xf numFmtId="177" fontId="10" fillId="5" borderId="10" xfId="11" applyNumberFormat="1" applyFont="1" applyFill="1" applyBorder="1" applyAlignment="1">
      <alignment horizontal="center" vertical="center" wrapText="1"/>
    </xf>
    <xf numFmtId="0" fontId="10" fillId="6" borderId="5" xfId="13" applyFont="1" applyFill="1" applyBorder="1" applyAlignment="1" applyProtection="1">
      <alignment horizontal="center" vertical="center" wrapText="1"/>
      <protection locked="0"/>
    </xf>
    <xf numFmtId="177" fontId="10" fillId="0" borderId="9" xfId="13" applyNumberFormat="1" applyFont="1" applyFill="1" applyBorder="1" applyAlignment="1" applyProtection="1">
      <alignment horizontal="center" vertical="center" wrapText="1"/>
      <protection locked="0"/>
    </xf>
    <xf numFmtId="177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178" fontId="10" fillId="5" borderId="9" xfId="11" applyNumberFormat="1" applyFont="1" applyFill="1" applyBorder="1" applyAlignment="1">
      <alignment horizontal="center" vertical="center" wrapText="1"/>
    </xf>
    <xf numFmtId="178" fontId="10" fillId="5" borderId="10" xfId="11" applyNumberFormat="1" applyFont="1" applyFill="1" applyBorder="1" applyAlignment="1">
      <alignment horizontal="center" vertical="center" wrapText="1"/>
    </xf>
    <xf numFmtId="178" fontId="10" fillId="5" borderId="6" xfId="11" applyNumberFormat="1" applyFont="1" applyFill="1" applyBorder="1" applyAlignment="1">
      <alignment horizontal="center" vertical="center" wrapText="1"/>
    </xf>
    <xf numFmtId="178" fontId="10" fillId="5" borderId="8" xfId="11" applyNumberFormat="1" applyFont="1" applyFill="1" applyBorder="1" applyAlignment="1">
      <alignment horizontal="center" vertical="center" wrapText="1"/>
    </xf>
    <xf numFmtId="49" fontId="10" fillId="0" borderId="9" xfId="13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13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3" applyNumberFormat="1" applyFont="1" applyFill="1" applyBorder="1" applyAlignment="1" applyProtection="1">
      <alignment horizontal="right" vertical="center" wrapText="1"/>
      <protection locked="0"/>
    </xf>
    <xf numFmtId="177" fontId="1" fillId="0" borderId="0" xfId="13" applyNumberFormat="1" applyFont="1" applyFill="1" applyBorder="1" applyAlignment="1" applyProtection="1">
      <alignment horizontal="right" vertical="center" wrapText="1"/>
      <protection locked="0"/>
    </xf>
    <xf numFmtId="176" fontId="1" fillId="0" borderId="0" xfId="13" applyNumberFormat="1" applyFont="1" applyFill="1" applyBorder="1" applyAlignment="1" applyProtection="1">
      <alignment horizontal="right" vertical="center" wrapText="1"/>
      <protection locked="0"/>
    </xf>
    <xf numFmtId="10" fontId="1" fillId="0" borderId="0" xfId="13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13" applyFont="1" applyFill="1" applyBorder="1" applyAlignment="1" applyProtection="1">
      <alignment horizontal="center" vertical="center"/>
      <protection locked="0"/>
    </xf>
    <xf numFmtId="0" fontId="2" fillId="0" borderId="3" xfId="13" applyFont="1" applyFill="1" applyBorder="1" applyAlignment="1" applyProtection="1">
      <alignment horizontal="center" vertical="center"/>
      <protection locked="0"/>
    </xf>
    <xf numFmtId="0" fontId="2" fillId="0" borderId="4" xfId="13" applyFont="1" applyFill="1" applyBorder="1" applyAlignment="1" applyProtection="1">
      <alignment horizontal="center" vertical="center"/>
      <protection locked="0"/>
    </xf>
    <xf numFmtId="0" fontId="3" fillId="0" borderId="2" xfId="13" applyFont="1" applyFill="1" applyBorder="1" applyAlignment="1" applyProtection="1">
      <alignment horizontal="center" vertical="center"/>
      <protection locked="0"/>
    </xf>
    <xf numFmtId="0" fontId="3" fillId="0" borderId="3" xfId="13" applyFont="1" applyFill="1" applyBorder="1" applyAlignment="1" applyProtection="1">
      <alignment horizontal="center" vertical="center"/>
      <protection locked="0"/>
    </xf>
    <xf numFmtId="0" fontId="3" fillId="0" borderId="4" xfId="13" applyFont="1" applyFill="1" applyBorder="1" applyAlignment="1" applyProtection="1">
      <alignment horizontal="center" vertical="center"/>
      <protection locked="0"/>
    </xf>
    <xf numFmtId="0" fontId="3" fillId="0" borderId="5" xfId="13" applyFont="1" applyFill="1" applyBorder="1" applyAlignment="1" applyProtection="1">
      <alignment horizontal="center" vertical="center" wrapText="1"/>
      <protection locked="0"/>
    </xf>
    <xf numFmtId="0" fontId="2" fillId="0" borderId="5" xfId="13" applyFont="1" applyFill="1" applyBorder="1" applyAlignment="1" applyProtection="1">
      <alignment horizontal="center" vertical="center" wrapText="1"/>
      <protection locked="0"/>
    </xf>
    <xf numFmtId="0" fontId="3" fillId="0" borderId="5" xfId="13" applyFont="1" applyFill="1" applyBorder="1" applyAlignment="1" applyProtection="1">
      <alignment horizontal="left" vertical="center"/>
      <protection locked="0"/>
    </xf>
    <xf numFmtId="0" fontId="3" fillId="0" borderId="5" xfId="13" applyFont="1" applyFill="1" applyBorder="1" applyAlignment="1" applyProtection="1">
      <alignment horizontal="left" vertical="center" wrapText="1"/>
      <protection locked="0"/>
    </xf>
    <xf numFmtId="0" fontId="10" fillId="0" borderId="2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3" applyNumberFormat="1" applyFont="1" applyFill="1" applyBorder="1" applyAlignment="1" applyProtection="1">
      <alignment horizontal="center" vertical="center" wrapText="1"/>
      <protection locked="0"/>
    </xf>
    <xf numFmtId="179" fontId="10" fillId="5" borderId="7" xfId="11" applyNumberFormat="1" applyFont="1" applyFill="1" applyBorder="1" applyAlignment="1">
      <alignment horizontal="center" vertical="center" wrapText="1"/>
    </xf>
    <xf numFmtId="179" fontId="10" fillId="5" borderId="12" xfId="11" applyNumberFormat="1" applyFont="1" applyFill="1" applyBorder="1" applyAlignment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3" applyNumberFormat="1" applyFont="1" applyFill="1" applyBorder="1" applyAlignment="1" applyProtection="1">
      <alignment horizontal="center" vertical="center" wrapText="1"/>
      <protection locked="0"/>
    </xf>
    <xf numFmtId="182" fontId="4" fillId="7" borderId="18" xfId="14" applyNumberFormat="1" applyFont="1" applyFill="1" applyBorder="1" applyAlignment="1">
      <alignment horizontal="center" vertical="center" wrapText="1"/>
    </xf>
    <xf numFmtId="182" fontId="4" fillId="7" borderId="22" xfId="14" applyNumberFormat="1" applyFont="1" applyFill="1" applyBorder="1" applyAlignment="1">
      <alignment horizontal="center" vertical="center" wrapText="1"/>
    </xf>
    <xf numFmtId="0" fontId="4" fillId="7" borderId="17" xfId="14" applyFont="1" applyFill="1" applyBorder="1" applyAlignment="1">
      <alignment horizontal="center" vertical="center" wrapText="1"/>
    </xf>
    <xf numFmtId="0" fontId="4" fillId="7" borderId="21" xfId="14" applyFont="1" applyFill="1" applyBorder="1" applyAlignment="1">
      <alignment horizontal="center" vertical="center" wrapText="1"/>
    </xf>
    <xf numFmtId="0" fontId="4" fillId="7" borderId="18" xfId="14" applyFont="1" applyFill="1" applyBorder="1" applyAlignment="1">
      <alignment horizontal="center" vertical="center" wrapText="1"/>
    </xf>
    <xf numFmtId="0" fontId="4" fillId="7" borderId="22" xfId="14" applyFont="1" applyFill="1" applyBorder="1" applyAlignment="1">
      <alignment horizontal="center" vertical="center" wrapText="1"/>
    </xf>
    <xf numFmtId="0" fontId="10" fillId="7" borderId="18" xfId="14" applyFont="1" applyFill="1" applyBorder="1" applyAlignment="1">
      <alignment horizontal="center" vertical="center"/>
    </xf>
    <xf numFmtId="0" fontId="10" fillId="7" borderId="22" xfId="14" applyFont="1" applyFill="1" applyBorder="1" applyAlignment="1">
      <alignment horizontal="center" vertical="center"/>
    </xf>
    <xf numFmtId="180" fontId="4" fillId="7" borderId="18" xfId="14" applyNumberFormat="1" applyFont="1" applyFill="1" applyBorder="1" applyAlignment="1">
      <alignment horizontal="center" vertical="center" wrapText="1"/>
    </xf>
    <xf numFmtId="180" fontId="4" fillId="7" borderId="22" xfId="14" applyNumberFormat="1" applyFont="1" applyFill="1" applyBorder="1" applyAlignment="1">
      <alignment horizontal="center" vertical="center" wrapText="1"/>
    </xf>
    <xf numFmtId="177" fontId="4" fillId="7" borderId="18" xfId="14" applyNumberFormat="1" applyFont="1" applyFill="1" applyBorder="1" applyAlignment="1">
      <alignment horizontal="center" vertical="center" wrapText="1"/>
    </xf>
    <xf numFmtId="177" fontId="4" fillId="7" borderId="22" xfId="14" applyNumberFormat="1" applyFont="1" applyFill="1" applyBorder="1" applyAlignment="1">
      <alignment horizontal="center" vertical="center" wrapText="1"/>
    </xf>
    <xf numFmtId="181" fontId="4" fillId="7" borderId="18" xfId="14" applyNumberFormat="1" applyFont="1" applyFill="1" applyBorder="1" applyAlignment="1">
      <alignment horizontal="center" vertical="center" wrapText="1"/>
    </xf>
    <xf numFmtId="181" fontId="4" fillId="7" borderId="22" xfId="14" applyNumberFormat="1" applyFont="1" applyFill="1" applyBorder="1" applyAlignment="1">
      <alignment horizontal="center" vertical="center" wrapText="1"/>
    </xf>
    <xf numFmtId="43" fontId="4" fillId="7" borderId="18" xfId="15" applyFont="1" applyFill="1" applyBorder="1" applyAlignment="1">
      <alignment horizontal="center" vertical="center" wrapText="1"/>
    </xf>
    <xf numFmtId="43" fontId="4" fillId="7" borderId="22" xfId="15" applyFont="1" applyFill="1" applyBorder="1" applyAlignment="1">
      <alignment horizontal="center" vertical="center" wrapText="1"/>
    </xf>
    <xf numFmtId="180" fontId="4" fillId="7" borderId="19" xfId="14" applyNumberFormat="1" applyFont="1" applyFill="1" applyBorder="1" applyAlignment="1">
      <alignment horizontal="center" vertical="center" wrapText="1"/>
    </xf>
    <xf numFmtId="180" fontId="4" fillId="7" borderId="23" xfId="14" applyNumberFormat="1" applyFont="1" applyFill="1" applyBorder="1" applyAlignment="1">
      <alignment horizontal="center" vertical="center" wrapText="1"/>
    </xf>
    <xf numFmtId="0" fontId="4" fillId="7" borderId="20" xfId="14" applyFont="1" applyFill="1" applyBorder="1" applyAlignment="1">
      <alignment horizontal="center" vertical="center" wrapText="1"/>
    </xf>
    <xf numFmtId="0" fontId="4" fillId="7" borderId="24" xfId="14" applyFont="1" applyFill="1" applyBorder="1" applyAlignment="1">
      <alignment horizontal="center" vertical="center" wrapText="1"/>
    </xf>
    <xf numFmtId="183" fontId="4" fillId="7" borderId="19" xfId="14" applyNumberFormat="1" applyFont="1" applyFill="1" applyBorder="1" applyAlignment="1">
      <alignment horizontal="center" vertical="center" wrapText="1"/>
    </xf>
    <xf numFmtId="183" fontId="4" fillId="7" borderId="23" xfId="14" applyNumberFormat="1" applyFont="1" applyFill="1" applyBorder="1" applyAlignment="1">
      <alignment horizontal="center" vertical="center" wrapText="1"/>
    </xf>
    <xf numFmtId="183" fontId="10" fillId="7" borderId="5" xfId="14" applyNumberFormat="1" applyFont="1" applyFill="1" applyBorder="1" applyAlignment="1">
      <alignment horizontal="center" vertical="center" wrapText="1"/>
    </xf>
    <xf numFmtId="184" fontId="10" fillId="7" borderId="5" xfId="14" applyNumberFormat="1" applyFont="1" applyFill="1" applyBorder="1" applyAlignment="1">
      <alignment horizontal="center" vertical="center" wrapText="1"/>
    </xf>
    <xf numFmtId="185" fontId="4" fillId="7" borderId="19" xfId="14" applyNumberFormat="1" applyFont="1" applyFill="1" applyBorder="1" applyAlignment="1">
      <alignment horizontal="center" vertical="center" wrapText="1"/>
    </xf>
    <xf numFmtId="185" fontId="4" fillId="7" borderId="23" xfId="14" applyNumberFormat="1" applyFont="1" applyFill="1" applyBorder="1" applyAlignment="1">
      <alignment horizontal="center" vertical="center" wrapText="1"/>
    </xf>
    <xf numFmtId="180" fontId="4" fillId="7" borderId="20" xfId="14" applyNumberFormat="1" applyFont="1" applyFill="1" applyBorder="1" applyAlignment="1">
      <alignment horizontal="center" vertical="center" wrapText="1"/>
    </xf>
    <xf numFmtId="180" fontId="4" fillId="7" borderId="24" xfId="14" applyNumberFormat="1" applyFont="1" applyFill="1" applyBorder="1" applyAlignment="1">
      <alignment horizontal="center" vertical="center" wrapText="1"/>
    </xf>
    <xf numFmtId="185" fontId="4" fillId="7" borderId="18" xfId="14" applyNumberFormat="1" applyFont="1" applyFill="1" applyBorder="1" applyAlignment="1">
      <alignment horizontal="center" vertical="center" wrapText="1"/>
    </xf>
    <xf numFmtId="185" fontId="4" fillId="7" borderId="22" xfId="14" applyNumberFormat="1" applyFont="1" applyFill="1" applyBorder="1" applyAlignment="1">
      <alignment horizontal="center" vertical="center" wrapText="1"/>
    </xf>
    <xf numFmtId="0" fontId="25" fillId="0" borderId="5" xfId="14" applyFont="1" applyBorder="1" applyAlignment="1">
      <alignment horizontal="center" vertical="center" wrapText="1"/>
    </xf>
    <xf numFmtId="182" fontId="4" fillId="7" borderId="20" xfId="14" applyNumberFormat="1" applyFont="1" applyFill="1" applyBorder="1" applyAlignment="1">
      <alignment horizontal="center" vertical="center" wrapText="1"/>
    </xf>
    <xf numFmtId="182" fontId="4" fillId="7" borderId="24" xfId="14" applyNumberFormat="1" applyFont="1" applyFill="1" applyBorder="1" applyAlignment="1">
      <alignment horizontal="center" vertical="center" wrapText="1"/>
    </xf>
    <xf numFmtId="186" fontId="10" fillId="8" borderId="5" xfId="15" applyNumberFormat="1" applyFont="1" applyFill="1" applyBorder="1" applyAlignment="1">
      <alignment horizontal="center" vertical="center" wrapText="1"/>
    </xf>
  </cellXfs>
  <cellStyles count="1146">
    <cellStyle name="20% - 强调文字颜色 1 10" xfId="128"/>
    <cellStyle name="20% - 强调文字颜色 1 11" xfId="34"/>
    <cellStyle name="20% - 强调文字颜色 1 2" xfId="22"/>
    <cellStyle name="20% - 强调文字颜色 1 2 2" xfId="130"/>
    <cellStyle name="20% - 强调文字颜色 1 2 3" xfId="106"/>
    <cellStyle name="20% - 强调文字颜色 1 2 4" xfId="131"/>
    <cellStyle name="20% - 强调文字颜色 1 2 5" xfId="135"/>
    <cellStyle name="20% - 强调文字颜色 1 3" xfId="117"/>
    <cellStyle name="20% - 强调文字颜色 1 4" xfId="111"/>
    <cellStyle name="20% - 强调文字颜色 1 5" xfId="105"/>
    <cellStyle name="20% - 强调文字颜色 1 6" xfId="113"/>
    <cellStyle name="20% - 强调文字颜色 1 7" xfId="114"/>
    <cellStyle name="20% - 强调文字颜色 1 8" xfId="119"/>
    <cellStyle name="20% - 强调文字颜色 1 9" xfId="125"/>
    <cellStyle name="20% - 强调文字颜色 2 10" xfId="101"/>
    <cellStyle name="20% - 强调文字颜色 2 11" xfId="142"/>
    <cellStyle name="20% - 强调文字颜色 2 2" xfId="143"/>
    <cellStyle name="20% - 强调文字颜色 2 2 2" xfId="144"/>
    <cellStyle name="20% - 强调文字颜色 2 2 3" xfId="145"/>
    <cellStyle name="20% - 强调文字颜色 2 2 4" xfId="146"/>
    <cellStyle name="20% - 强调文字颜色 2 2 5" xfId="147"/>
    <cellStyle name="20% - 强调文字颜色 2 3" xfId="148"/>
    <cellStyle name="20% - 强调文字颜色 2 4" xfId="149"/>
    <cellStyle name="20% - 强调文字颜色 2 5" xfId="150"/>
    <cellStyle name="20% - 强调文字颜色 2 6" xfId="151"/>
    <cellStyle name="20% - 强调文字颜色 2 7" xfId="152"/>
    <cellStyle name="20% - 强调文字颜色 2 8" xfId="155"/>
    <cellStyle name="20% - 强调文字颜色 2 9" xfId="156"/>
    <cellStyle name="20% - 强调文字颜色 3 10" xfId="136"/>
    <cellStyle name="20% - 强调文字颜色 3 11" xfId="159"/>
    <cellStyle name="20% - 强调文字颜色 3 2" xfId="162"/>
    <cellStyle name="20% - 强调文字颜色 3 2 2" xfId="164"/>
    <cellStyle name="20% - 强调文字颜色 3 2 3" xfId="165"/>
    <cellStyle name="20% - 强调文字颜色 3 2 4" xfId="167"/>
    <cellStyle name="20% - 强调文字颜色 3 2 5" xfId="168"/>
    <cellStyle name="20% - 强调文字颜色 3 3" xfId="78"/>
    <cellStyle name="20% - 强调文字颜色 3 4" xfId="173"/>
    <cellStyle name="20% - 强调文字颜色 3 5" xfId="176"/>
    <cellStyle name="20% - 强调文字颜色 3 6" xfId="179"/>
    <cellStyle name="20% - 强调文字颜色 3 7" xfId="181"/>
    <cellStyle name="20% - 强调文字颜色 3 8" xfId="183"/>
    <cellStyle name="20% - 强调文字颜色 3 9" xfId="189"/>
    <cellStyle name="20% - 强调文字颜色 4 10" xfId="195"/>
    <cellStyle name="20% - 强调文字颜色 4 11" xfId="199"/>
    <cellStyle name="20% - 强调文字颜色 4 2" xfId="200"/>
    <cellStyle name="20% - 强调文字颜色 4 2 2" xfId="204"/>
    <cellStyle name="20% - 强调文字颜色 4 2 3" xfId="208"/>
    <cellStyle name="20% - 强调文字颜色 4 2 4" xfId="210"/>
    <cellStyle name="20% - 强调文字颜色 4 2 5" xfId="212"/>
    <cellStyle name="20% - 强调文字颜色 4 3" xfId="213"/>
    <cellStyle name="20% - 强调文字颜色 4 4" xfId="218"/>
    <cellStyle name="20% - 强调文字颜色 4 5" xfId="38"/>
    <cellStyle name="20% - 强调文字颜色 4 6" xfId="222"/>
    <cellStyle name="20% - 强调文字颜色 4 7" xfId="227"/>
    <cellStyle name="20% - 强调文字颜色 4 8" xfId="230"/>
    <cellStyle name="20% - 强调文字颜色 4 9" xfId="239"/>
    <cellStyle name="20% - 强调文字颜色 5 10" xfId="240"/>
    <cellStyle name="20% - 强调文字颜色 5 11" xfId="242"/>
    <cellStyle name="20% - 强调文字颜色 5 2" xfId="243"/>
    <cellStyle name="20% - 强调文字颜色 5 2 2" xfId="246"/>
    <cellStyle name="20% - 强调文字颜色 5 2 3" xfId="249"/>
    <cellStyle name="20% - 强调文字颜色 5 2 4" xfId="252"/>
    <cellStyle name="20% - 强调文字颜色 5 2 5" xfId="255"/>
    <cellStyle name="20% - 强调文字颜色 5 3" xfId="257"/>
    <cellStyle name="20% - 强调文字颜色 5 4" xfId="261"/>
    <cellStyle name="20% - 强调文字颜色 5 5" xfId="265"/>
    <cellStyle name="20% - 强调文字颜色 5 6" xfId="268"/>
    <cellStyle name="20% - 强调文字颜色 5 7" xfId="270"/>
    <cellStyle name="20% - 强调文字颜色 5 8" xfId="273"/>
    <cellStyle name="20% - 强调文字颜色 5 9" xfId="277"/>
    <cellStyle name="20% - 强调文字颜色 6 10" xfId="279"/>
    <cellStyle name="20% - 强调文字颜色 6 11" xfId="280"/>
    <cellStyle name="20% - 强调文字颜色 6 2" xfId="285"/>
    <cellStyle name="20% - 强调文字颜色 6 2 2" xfId="287"/>
    <cellStyle name="20% - 强调文字颜色 6 2 3" xfId="289"/>
    <cellStyle name="20% - 强调文字颜色 6 2 4" xfId="292"/>
    <cellStyle name="20% - 强调文字颜色 6 2 5" xfId="295"/>
    <cellStyle name="20% - 强调文字颜色 6 3" xfId="299"/>
    <cellStyle name="20% - 强调文字颜色 6 4" xfId="302"/>
    <cellStyle name="20% - 强调文字颜色 6 5" xfId="305"/>
    <cellStyle name="20% - 强调文字颜色 6 6" xfId="308"/>
    <cellStyle name="20% - 强调文字颜色 6 7" xfId="311"/>
    <cellStyle name="20% - 强调文字颜色 6 8" xfId="315"/>
    <cellStyle name="20% - 强调文字颜色 6 9" xfId="319"/>
    <cellStyle name="40% - 强调文字颜色 1 10" xfId="320"/>
    <cellStyle name="40% - 强调文字颜色 1 11" xfId="325"/>
    <cellStyle name="40% - 强调文字颜色 1 2" xfId="327"/>
    <cellStyle name="40% - 强调文字颜色 1 2 2" xfId="328"/>
    <cellStyle name="40% - 强调文字颜色 1 2 3" xfId="329"/>
    <cellStyle name="40% - 强调文字颜色 1 2 4" xfId="330"/>
    <cellStyle name="40% - 强调文字颜色 1 2 5" xfId="331"/>
    <cellStyle name="40% - 强调文字颜色 1 3" xfId="332"/>
    <cellStyle name="40% - 强调文字颜色 1 4" xfId="333"/>
    <cellStyle name="40% - 强调文字颜色 1 5" xfId="335"/>
    <cellStyle name="40% - 强调文字颜色 1 6" xfId="336"/>
    <cellStyle name="40% - 强调文字颜色 1 7" xfId="338"/>
    <cellStyle name="40% - 强调文字颜色 1 8" xfId="339"/>
    <cellStyle name="40% - 强调文字颜色 1 9" xfId="340"/>
    <cellStyle name="40% - 强调文字颜色 2 10" xfId="341"/>
    <cellStyle name="40% - 强调文字颜色 2 11" xfId="129"/>
    <cellStyle name="40% - 强调文字颜色 2 2" xfId="108"/>
    <cellStyle name="40% - 强调文字颜色 2 2 2" xfId="347"/>
    <cellStyle name="40% - 强调文字颜色 2 2 3" xfId="349"/>
    <cellStyle name="40% - 强调文字颜色 2 2 4" xfId="351"/>
    <cellStyle name="40% - 强调文字颜色 2 2 5" xfId="353"/>
    <cellStyle name="40% - 强调文字颜色 2 3" xfId="134"/>
    <cellStyle name="40% - 强调文字颜色 2 4" xfId="138"/>
    <cellStyle name="40% - 强调文字颜色 2 5" xfId="158"/>
    <cellStyle name="40% - 强调文字颜色 2 6" xfId="354"/>
    <cellStyle name="40% - 强调文字颜色 2 7" xfId="357"/>
    <cellStyle name="40% - 强调文字颜色 2 8" xfId="358"/>
    <cellStyle name="40% - 强调文字颜色 2 9" xfId="359"/>
    <cellStyle name="40% - 强调文字颜色 3 10" xfId="49"/>
    <cellStyle name="40% - 强调文字颜色 3 11" xfId="102"/>
    <cellStyle name="40% - 强调文字颜色 3 2" xfId="360"/>
    <cellStyle name="40% - 强调文字颜色 3 2 2" xfId="361"/>
    <cellStyle name="40% - 强调文字颜色 3 2 3" xfId="363"/>
    <cellStyle name="40% - 强调文字颜色 3 2 4" xfId="364"/>
    <cellStyle name="40% - 强调文字颜色 3 2 5" xfId="365"/>
    <cellStyle name="40% - 强调文字颜色 3 3" xfId="367"/>
    <cellStyle name="40% - 强调文字颜色 3 4" xfId="368"/>
    <cellStyle name="40% - 强调文字颜色 3 5" xfId="370"/>
    <cellStyle name="40% - 强调文字颜色 3 6" xfId="371"/>
    <cellStyle name="40% - 强调文字颜色 3 7" xfId="375"/>
    <cellStyle name="40% - 强调文字颜色 3 8" xfId="57"/>
    <cellStyle name="40% - 强调文字颜色 3 9" xfId="39"/>
    <cellStyle name="40% - 强调文字颜色 4 10" xfId="132"/>
    <cellStyle name="40% - 强调文字颜色 4 11" xfId="137"/>
    <cellStyle name="40% - 强调文字颜色 4 2" xfId="62"/>
    <cellStyle name="40% - 强调文字颜色 4 2 2" xfId="377"/>
    <cellStyle name="40% - 强调文字颜色 4 2 3" xfId="379"/>
    <cellStyle name="40% - 强调文字颜色 4 2 4" xfId="381"/>
    <cellStyle name="40% - 强调文字颜色 4 2 5" xfId="383"/>
    <cellStyle name="40% - 强调文字颜色 4 3" xfId="384"/>
    <cellStyle name="40% - 强调文字颜色 4 4" xfId="286"/>
    <cellStyle name="40% - 强调文字颜色 4 5" xfId="288"/>
    <cellStyle name="40% - 强调文字颜色 4 6" xfId="291"/>
    <cellStyle name="40% - 强调文字颜色 4 7" xfId="297"/>
    <cellStyle name="40% - 强调文字颜色 4 8" xfId="385"/>
    <cellStyle name="40% - 强调文字颜色 4 9" xfId="386"/>
    <cellStyle name="40% - 强调文字颜色 5 10" xfId="388"/>
    <cellStyle name="40% - 强调文字颜色 5 11" xfId="196"/>
    <cellStyle name="40% - 强调文字颜色 5 2" xfId="393"/>
    <cellStyle name="40% - 强调文字颜色 5 2 2" xfId="304"/>
    <cellStyle name="40% - 强调文字颜色 5 2 3" xfId="307"/>
    <cellStyle name="40% - 强调文字颜色 5 2 4" xfId="310"/>
    <cellStyle name="40% - 强调文字颜色 5 2 5" xfId="314"/>
    <cellStyle name="40% - 强调文字颜色 5 3" xfId="397"/>
    <cellStyle name="40% - 强调文字颜色 5 4" xfId="399"/>
    <cellStyle name="40% - 强调文字颜色 5 5" xfId="400"/>
    <cellStyle name="40% - 强调文字颜色 5 6" xfId="402"/>
    <cellStyle name="40% - 强调文字颜色 5 7" xfId="71"/>
    <cellStyle name="40% - 强调文字颜色 5 8" xfId="405"/>
    <cellStyle name="40% - 强调文字颜色 5 9" xfId="408"/>
    <cellStyle name="40% - 强调文字颜色 6 10" xfId="411"/>
    <cellStyle name="40% - 强调文字颜色 6 11" xfId="241"/>
    <cellStyle name="40% - 强调文字颜色 6 2" xfId="415"/>
    <cellStyle name="40% - 强调文字颜色 6 2 2" xfId="417"/>
    <cellStyle name="40% - 强调文字颜色 6 2 3" xfId="420"/>
    <cellStyle name="40% - 强调文字颜色 6 2 4" xfId="422"/>
    <cellStyle name="40% - 强调文字颜色 6 2 5" xfId="424"/>
    <cellStyle name="40% - 强调文字颜色 6 3" xfId="425"/>
    <cellStyle name="40% - 强调文字颜色 6 4" xfId="429"/>
    <cellStyle name="40% - 强调文字颜色 6 5" xfId="74"/>
    <cellStyle name="40% - 强调文字颜色 6 6" xfId="431"/>
    <cellStyle name="40% - 强调文字颜色 6 7" xfId="437"/>
    <cellStyle name="40% - 强调文字颜色 6 8" xfId="439"/>
    <cellStyle name="40% - 强调文字颜色 6 9" xfId="362"/>
    <cellStyle name="60% - 强调文字颜色 1 10" xfId="440"/>
    <cellStyle name="60% - 强调文字颜色 1 11" xfId="26"/>
    <cellStyle name="60% - 强调文字颜色 1 2" xfId="169"/>
    <cellStyle name="60% - 强调文字颜色 1 2 2" xfId="441"/>
    <cellStyle name="60% - 强调文字颜色 1 2 3" xfId="444"/>
    <cellStyle name="60% - 强调文字颜色 1 2 4" xfId="445"/>
    <cellStyle name="60% - 强调文字颜色 1 2 5" xfId="447"/>
    <cellStyle name="60% - 强调文字颜色 1 3" xfId="174"/>
    <cellStyle name="60% - 强调文字颜色 1 4" xfId="177"/>
    <cellStyle name="60% - 强调文字颜色 1 5" xfId="180"/>
    <cellStyle name="60% - 强调文字颜色 1 6" xfId="187"/>
    <cellStyle name="60% - 强调文字颜色 1 7" xfId="192"/>
    <cellStyle name="60% - 强调文字颜色 1 8" xfId="344"/>
    <cellStyle name="60% - 强调文字颜色 1 9" xfId="126"/>
    <cellStyle name="60% - 强调文字颜色 2 10" xfId="448"/>
    <cellStyle name="60% - 强调文字颜色 2 11" xfId="321"/>
    <cellStyle name="60% - 强调文字颜色 2 2" xfId="215"/>
    <cellStyle name="60% - 强调文字颜色 2 2 2" xfId="47"/>
    <cellStyle name="60% - 强调文字颜色 2 2 3" xfId="96"/>
    <cellStyle name="60% - 强调文字颜色 2 2 4" xfId="139"/>
    <cellStyle name="60% - 强调文字颜色 2 2 5" xfId="451"/>
    <cellStyle name="60% - 强调文字颜色 2 3" xfId="36"/>
    <cellStyle name="60% - 强调文字颜色 2 4" xfId="219"/>
    <cellStyle name="60% - 强调文字颜色 2 5" xfId="223"/>
    <cellStyle name="60% - 强调文字颜色 2 6" xfId="231"/>
    <cellStyle name="60% - 强调文字颜色 2 7" xfId="236"/>
    <cellStyle name="60% - 强调文字颜色 2 8" xfId="452"/>
    <cellStyle name="60% - 强调文字颜色 2 9" xfId="459"/>
    <cellStyle name="60% - 强调文字颜色 3 10" xfId="190"/>
    <cellStyle name="60% - 强调文字颜色 3 11" xfId="342"/>
    <cellStyle name="60% - 强调文字颜色 3 2" xfId="260"/>
    <cellStyle name="60% - 强调文字颜色 3 2 2" xfId="461"/>
    <cellStyle name="60% - 强调文字颜色 3 2 3" xfId="463"/>
    <cellStyle name="60% - 强调文字颜色 3 2 4" xfId="465"/>
    <cellStyle name="60% - 强调文字颜色 3 2 5" xfId="468"/>
    <cellStyle name="60% - 强调文字颜色 3 3" xfId="264"/>
    <cellStyle name="60% - 强调文字颜色 3 4" xfId="266"/>
    <cellStyle name="60% - 强调文字颜色 3 5" xfId="269"/>
    <cellStyle name="60% - 强调文字颜色 3 6" xfId="274"/>
    <cellStyle name="60% - 强调文字颜色 3 7" xfId="276"/>
    <cellStyle name="60% - 强调文字颜色 3 8" xfId="469"/>
    <cellStyle name="60% - 强调文字颜色 3 9" xfId="473"/>
    <cellStyle name="60% - 强调文字颜色 4 10" xfId="475"/>
    <cellStyle name="60% - 强调文字颜色 4 11" xfId="50"/>
    <cellStyle name="60% - 强调文字颜色 4 2" xfId="300"/>
    <cellStyle name="60% - 强调文字颜色 4 2 2" xfId="430"/>
    <cellStyle name="60% - 强调文字颜色 4 2 3" xfId="75"/>
    <cellStyle name="60% - 强调文字颜色 4 2 4" xfId="432"/>
    <cellStyle name="60% - 强调文字颜色 4 2 5" xfId="438"/>
    <cellStyle name="60% - 强调文字颜色 4 3" xfId="303"/>
    <cellStyle name="60% - 强调文字颜色 4 4" xfId="306"/>
    <cellStyle name="60% - 强调文字颜色 4 5" xfId="309"/>
    <cellStyle name="60% - 强调文字颜色 4 6" xfId="316"/>
    <cellStyle name="60% - 强调文字颜色 4 7" xfId="318"/>
    <cellStyle name="60% - 强调文字颜色 4 8" xfId="201"/>
    <cellStyle name="60% - 强调文字颜色 4 9" xfId="206"/>
    <cellStyle name="60% - 强调文字颜色 5 10" xfId="107"/>
    <cellStyle name="60% - 强调文字颜色 5 11" xfId="133"/>
    <cellStyle name="60% - 强调文字颜色 5 2" xfId="477"/>
    <cellStyle name="60% - 强调文字颜色 5 2 2" xfId="480"/>
    <cellStyle name="60% - 强调文字颜色 5 2 3" xfId="482"/>
    <cellStyle name="60% - 强调文字颜色 5 2 4" xfId="483"/>
    <cellStyle name="60% - 强调文字颜色 5 2 5" xfId="486"/>
    <cellStyle name="60% - 强调文字颜色 5 3" xfId="489"/>
    <cellStyle name="60% - 强调文字颜色 5 4" xfId="490"/>
    <cellStyle name="60% - 强调文字颜色 5 5" xfId="491"/>
    <cellStyle name="60% - 强调文字颜色 5 6" xfId="494"/>
    <cellStyle name="60% - 强调文字颜色 5 7" xfId="497"/>
    <cellStyle name="60% - 强调文字颜色 5 8" xfId="498"/>
    <cellStyle name="60% - 强调文字颜色 5 9" xfId="502"/>
    <cellStyle name="60% - 强调文字颜色 6 10" xfId="505"/>
    <cellStyle name="60% - 强调文字颜色 6 11" xfId="389"/>
    <cellStyle name="60% - 强调文字颜色 6 2" xfId="507"/>
    <cellStyle name="60% - 强调文字颜色 6 2 2" xfId="510"/>
    <cellStyle name="60% - 强调文字颜色 6 2 3" xfId="515"/>
    <cellStyle name="60% - 强调文字颜色 6 2 4" xfId="284"/>
    <cellStyle name="60% - 强调文字颜色 6 2 5" xfId="298"/>
    <cellStyle name="60% - 强调文字颜色 6 3" xfId="516"/>
    <cellStyle name="60% - 强调文字颜色 6 4" xfId="517"/>
    <cellStyle name="60% - 强调文字颜色 6 5" xfId="518"/>
    <cellStyle name="60% - 强调文字颜色 6 6" xfId="521"/>
    <cellStyle name="60% - 强调文字颜色 6 7" xfId="474"/>
    <cellStyle name="60% - 强调文字颜色 6 8" xfId="46"/>
    <cellStyle name="60% - 强调文字颜色 6 9" xfId="98"/>
    <cellStyle name="BOM_Level_1" xfId="8"/>
    <cellStyle name="BOM_Level_Below3" xfId="3"/>
    <cellStyle name="Normal" xfId="1140"/>
    <cellStyle name="RowLevel_1" xfId="9"/>
    <cellStyle name="百分比" xfId="1145" builtinId="5"/>
    <cellStyle name="百分比 2" xfId="33"/>
    <cellStyle name="标题 1 10" xfId="524"/>
    <cellStyle name="标题 1 11" xfId="527"/>
    <cellStyle name="标题 1 2" xfId="528"/>
    <cellStyle name="标题 1 2 2" xfId="531"/>
    <cellStyle name="标题 1 2 3" xfId="532"/>
    <cellStyle name="标题 1 2 4" xfId="533"/>
    <cellStyle name="标题 1 2 5" xfId="535"/>
    <cellStyle name="标题 1 3" xfId="537"/>
    <cellStyle name="标题 1 4" xfId="539"/>
    <cellStyle name="标题 1 5" xfId="541"/>
    <cellStyle name="标题 1 6" xfId="544"/>
    <cellStyle name="标题 1 7" xfId="546"/>
    <cellStyle name="标题 1 8" xfId="548"/>
    <cellStyle name="标题 1 9" xfId="550"/>
    <cellStyle name="标题 10" xfId="552"/>
    <cellStyle name="标题 11" xfId="554"/>
    <cellStyle name="标题 12" xfId="556"/>
    <cellStyle name="标题 13" xfId="557"/>
    <cellStyle name="标题 14" xfId="558"/>
    <cellStyle name="标题 2 10" xfId="401"/>
    <cellStyle name="标题 2 11" xfId="68"/>
    <cellStyle name="标题 2 2" xfId="559"/>
    <cellStyle name="标题 2 2 2" xfId="560"/>
    <cellStyle name="标题 2 2 3" xfId="561"/>
    <cellStyle name="标题 2 2 4" xfId="414"/>
    <cellStyle name="标题 2 2 5" xfId="428"/>
    <cellStyle name="标题 2 3" xfId="562"/>
    <cellStyle name="标题 2 4" xfId="563"/>
    <cellStyle name="标题 2 5" xfId="564"/>
    <cellStyle name="标题 2 6" xfId="565"/>
    <cellStyle name="标题 2 7" xfId="566"/>
    <cellStyle name="标题 2 8" xfId="567"/>
    <cellStyle name="标题 2 9" xfId="568"/>
    <cellStyle name="标题 3 10" xfId="573"/>
    <cellStyle name="标题 3 11" xfId="23"/>
    <cellStyle name="标题 3 2" xfId="576"/>
    <cellStyle name="标题 3 2 2" xfId="121"/>
    <cellStyle name="标题 3 2 3" xfId="124"/>
    <cellStyle name="标题 3 2 4" xfId="579"/>
    <cellStyle name="标题 3 2 5" xfId="582"/>
    <cellStyle name="标题 3 3" xfId="585"/>
    <cellStyle name="标题 3 4" xfId="589"/>
    <cellStyle name="标题 3 5" xfId="593"/>
    <cellStyle name="标题 3 6" xfId="597"/>
    <cellStyle name="标题 3 7" xfId="601"/>
    <cellStyle name="标题 3 8" xfId="606"/>
    <cellStyle name="标题 3 9" xfId="612"/>
    <cellStyle name="标题 4 10" xfId="511"/>
    <cellStyle name="标题 4 11" xfId="281"/>
    <cellStyle name="标题 4 2" xfId="488"/>
    <cellStyle name="标题 4 2 2" xfId="615"/>
    <cellStyle name="标题 4 2 3" xfId="616"/>
    <cellStyle name="标题 4 2 4" xfId="619"/>
    <cellStyle name="标题 4 2 5" xfId="620"/>
    <cellStyle name="标题 4 3" xfId="621"/>
    <cellStyle name="标题 4 4" xfId="376"/>
    <cellStyle name="标题 4 5" xfId="378"/>
    <cellStyle name="标题 4 6" xfId="380"/>
    <cellStyle name="标题 4 7" xfId="382"/>
    <cellStyle name="标题 4 8" xfId="622"/>
    <cellStyle name="标题 4 9" xfId="163"/>
    <cellStyle name="标题 5" xfId="623"/>
    <cellStyle name="标题 5 2" xfId="625"/>
    <cellStyle name="标题 5 3" xfId="626"/>
    <cellStyle name="标题 5 4" xfId="83"/>
    <cellStyle name="标题 6" xfId="627"/>
    <cellStyle name="标题 7" xfId="629"/>
    <cellStyle name="标题 8" xfId="632"/>
    <cellStyle name="标题 9" xfId="634"/>
    <cellStyle name="差 10" xfId="635"/>
    <cellStyle name="差 11" xfId="636"/>
    <cellStyle name="差 2" xfId="638"/>
    <cellStyle name="差 2 2" xfId="639"/>
    <cellStyle name="差 2 3" xfId="640"/>
    <cellStyle name="差 2 4" xfId="641"/>
    <cellStyle name="差 2 5" xfId="642"/>
    <cellStyle name="差 3" xfId="645"/>
    <cellStyle name="差 4" xfId="648"/>
    <cellStyle name="差 5" xfId="650"/>
    <cellStyle name="差 6" xfId="54"/>
    <cellStyle name="差 7" xfId="55"/>
    <cellStyle name="差 8" xfId="59"/>
    <cellStyle name="差 9" xfId="41"/>
    <cellStyle name="常规" xfId="0" builtinId="0"/>
    <cellStyle name="常规 10" xfId="7"/>
    <cellStyle name="常规 10 2" xfId="631"/>
    <cellStyle name="常规 10 3" xfId="633"/>
    <cellStyle name="常规 11" xfId="651"/>
    <cellStyle name="常规 12" xfId="652"/>
    <cellStyle name="常规 13" xfId="504"/>
    <cellStyle name="常规 14" xfId="390"/>
    <cellStyle name="常规 15" xfId="194"/>
    <cellStyle name="常规 16" xfId="198"/>
    <cellStyle name="常规 17" xfId="654"/>
    <cellStyle name="常规 18" xfId="659"/>
    <cellStyle name="常规 19" xfId="661"/>
    <cellStyle name="常规 2" xfId="10"/>
    <cellStyle name="常规 2 10" xfId="664"/>
    <cellStyle name="常规 2 10 2" xfId="387"/>
    <cellStyle name="常规 2 11" xfId="666"/>
    <cellStyle name="常规 2 11 2" xfId="669"/>
    <cellStyle name="常规 2 12" xfId="670"/>
    <cellStyle name="常规 2 12 2" xfId="673"/>
    <cellStyle name="常规 2 13" xfId="674"/>
    <cellStyle name="常规 2 13 2" xfId="679"/>
    <cellStyle name="常规 2 14" xfId="681"/>
    <cellStyle name="常规 2 14 2" xfId="166"/>
    <cellStyle name="常规 2 15" xfId="684"/>
    <cellStyle name="常规 2 15 2" xfId="413"/>
    <cellStyle name="常规 2 16" xfId="687"/>
    <cellStyle name="常规 2 16 2" xfId="443"/>
    <cellStyle name="常规 2 17" xfId="690"/>
    <cellStyle name="常规 2 17 2" xfId="695"/>
    <cellStyle name="常规 2 18" xfId="697"/>
    <cellStyle name="常规 2 18 2" xfId="618"/>
    <cellStyle name="常规 2 19" xfId="693"/>
    <cellStyle name="常规 2 19 2" xfId="699"/>
    <cellStyle name="常规 2 2" xfId="6"/>
    <cellStyle name="常规 2 2 10" xfId="416"/>
    <cellStyle name="常规 2 2 10 2" xfId="700"/>
    <cellStyle name="常规 2 2 11" xfId="418"/>
    <cellStyle name="常规 2 2 11 2" xfId="702"/>
    <cellStyle name="常规 2 2 12" xfId="421"/>
    <cellStyle name="常规 2 2 12 2" xfId="703"/>
    <cellStyle name="常规 2 2 13" xfId="423"/>
    <cellStyle name="常规 2 2 13 2" xfId="525"/>
    <cellStyle name="常规 2 2 14" xfId="705"/>
    <cellStyle name="常规 2 2 14 2" xfId="337"/>
    <cellStyle name="常规 2 2 15" xfId="244"/>
    <cellStyle name="常规 2 2 15 2" xfId="356"/>
    <cellStyle name="常规 2 2 16" xfId="248"/>
    <cellStyle name="常规 2 2 16 2" xfId="374"/>
    <cellStyle name="常规 2 2 17" xfId="251"/>
    <cellStyle name="常规 2 2 17 2" xfId="296"/>
    <cellStyle name="常规 2 2 18" xfId="254"/>
    <cellStyle name="常规 2 2 18 2" xfId="70"/>
    <cellStyle name="常规 2 2 19" xfId="707"/>
    <cellStyle name="常规 2 2 19 2" xfId="436"/>
    <cellStyle name="常规 2 2 2" xfId="324"/>
    <cellStyle name="常规 2 2 2 10" xfId="608"/>
    <cellStyle name="常规 2 2 2 11" xfId="676"/>
    <cellStyle name="常规 2 2 2 12" xfId="708"/>
    <cellStyle name="常规 2 2 2 13" xfId="711"/>
    <cellStyle name="常规 2 2 2 14" xfId="571"/>
    <cellStyle name="常规 2 2 2 15" xfId="20"/>
    <cellStyle name="常规 2 2 2 16" xfId="115"/>
    <cellStyle name="常规 2 2 2 17" xfId="109"/>
    <cellStyle name="常规 2 2 2 18" xfId="103"/>
    <cellStyle name="常规 2 2 2 19" xfId="112"/>
    <cellStyle name="常规 2 2 2 2" xfId="713"/>
    <cellStyle name="常规 2 2 2 2 10" xfId="583"/>
    <cellStyle name="常规 2 2 2 2 10 2" xfId="153"/>
    <cellStyle name="常规 2 2 2 2 11" xfId="587"/>
    <cellStyle name="常规 2 2 2 2 11 2" xfId="184"/>
    <cellStyle name="常规 2 2 2 2 12" xfId="591"/>
    <cellStyle name="常规 2 2 2 2 12 2" xfId="228"/>
    <cellStyle name="常规 2 2 2 2 13" xfId="595"/>
    <cellStyle name="常规 2 2 2 2 13 2" xfId="271"/>
    <cellStyle name="常规 2 2 2 2 14" xfId="599"/>
    <cellStyle name="常规 2 2 2 2 14 2" xfId="312"/>
    <cellStyle name="常规 2 2 2 2 15" xfId="603"/>
    <cellStyle name="常规 2 2 2 2 15 2" xfId="492"/>
    <cellStyle name="常规 2 2 2 2 16" xfId="609"/>
    <cellStyle name="常规 2 2 2 2 16 2" xfId="519"/>
    <cellStyle name="常规 2 2 2 2 17" xfId="677"/>
    <cellStyle name="常规 2 2 2 2 17 2" xfId="714"/>
    <cellStyle name="常规 2 2 2 2 18" xfId="709"/>
    <cellStyle name="常规 2 2 2 2 18 2" xfId="716"/>
    <cellStyle name="常规 2 2 2 2 19" xfId="712"/>
    <cellStyle name="常规 2 2 2 2 19 2" xfId="25"/>
    <cellStyle name="常规 2 2 2 2 2" xfId="717"/>
    <cellStyle name="常规 2 2 2 2 2 2" xfId="718"/>
    <cellStyle name="常规 2 2 2 2 2 2 2" xfId="720"/>
    <cellStyle name="常规 2 2 2 2 20" xfId="604"/>
    <cellStyle name="常规 2 2 2 2 20 2" xfId="493"/>
    <cellStyle name="常规 2 2 2 2 21" xfId="610"/>
    <cellStyle name="常规 2 2 2 2 21 2" xfId="520"/>
    <cellStyle name="常规 2 2 2 2 22" xfId="678"/>
    <cellStyle name="常规 2 2 2 2 22 2" xfId="715"/>
    <cellStyle name="常规 2 2 2 2 23" xfId="710"/>
    <cellStyle name="常规 2 2 2 2 3" xfId="721"/>
    <cellStyle name="常规 2 2 2 2 3 2" xfId="722"/>
    <cellStyle name="常规 2 2 2 2 4" xfId="575"/>
    <cellStyle name="常规 2 2 2 2 4 2" xfId="118"/>
    <cellStyle name="常规 2 2 2 2 5" xfId="584"/>
    <cellStyle name="常规 2 2 2 2 5 2" xfId="154"/>
    <cellStyle name="常规 2 2 2 2 6" xfId="588"/>
    <cellStyle name="常规 2 2 2 2 6 2" xfId="185"/>
    <cellStyle name="常规 2 2 2 2 7" xfId="592"/>
    <cellStyle name="常规 2 2 2 2 7 2" xfId="229"/>
    <cellStyle name="常规 2 2 2 2 8" xfId="596"/>
    <cellStyle name="常规 2 2 2 2 8 2" xfId="272"/>
    <cellStyle name="常规 2 2 2 2 9" xfId="600"/>
    <cellStyle name="常规 2 2 2 2 9 2" xfId="313"/>
    <cellStyle name="常规 2 2 2 20" xfId="21"/>
    <cellStyle name="常规 2 2 2 21" xfId="116"/>
    <cellStyle name="常规 2 2 2 22" xfId="110"/>
    <cellStyle name="常规 2 2 2 23" xfId="104"/>
    <cellStyle name="常规 2 2 2 3" xfId="723"/>
    <cellStyle name="常规 2 2 2 4" xfId="81"/>
    <cellStyle name="常规 2 2 2 5" xfId="67"/>
    <cellStyle name="常规 2 2 2 6" xfId="85"/>
    <cellStyle name="常规 2 2 2 7" xfId="86"/>
    <cellStyle name="常规 2 2 2 8" xfId="89"/>
    <cellStyle name="常规 2 2 2 9" xfId="93"/>
    <cellStyle name="常规 2 2 20" xfId="245"/>
    <cellStyle name="常规 2 2 20 2" xfId="355"/>
    <cellStyle name="常规 2 2 21" xfId="247"/>
    <cellStyle name="常规 2 2 21 2" xfId="373"/>
    <cellStyle name="常规 2 2 22" xfId="250"/>
    <cellStyle name="常规 2 2 22 2" xfId="294"/>
    <cellStyle name="常规 2 2 23" xfId="253"/>
    <cellStyle name="常规 2 2 23 2" xfId="69"/>
    <cellStyle name="常规 2 2 24" xfId="706"/>
    <cellStyle name="常规 2 2 24 2" xfId="435"/>
    <cellStyle name="常规 2 2 25" xfId="724"/>
    <cellStyle name="常规 2 2 25 2" xfId="725"/>
    <cellStyle name="常规 2 2 26" xfId="726"/>
    <cellStyle name="常规 2 2 26 2" xfId="727"/>
    <cellStyle name="常规 2 2 27" xfId="728"/>
    <cellStyle name="常规 2 2 3" xfId="730"/>
    <cellStyle name="常规 2 2 3 2" xfId="731"/>
    <cellStyle name="常规 2 2 4" xfId="734"/>
    <cellStyle name="常规 2 2 4 2" xfId="419"/>
    <cellStyle name="常规 2 2 5" xfId="735"/>
    <cellStyle name="常规 2 2 5 2" xfId="736"/>
    <cellStyle name="常规 2 2 6" xfId="529"/>
    <cellStyle name="常规 2 2 6 2" xfId="530"/>
    <cellStyle name="常规 2 2 7" xfId="538"/>
    <cellStyle name="常规 2 2 7 2" xfId="739"/>
    <cellStyle name="常规 2 2 8" xfId="540"/>
    <cellStyle name="常规 2 2 8 2" xfId="90"/>
    <cellStyle name="常规 2 2 9" xfId="542"/>
    <cellStyle name="常规 2 2 9 2" xfId="51"/>
    <cellStyle name="常规 2 20" xfId="683"/>
    <cellStyle name="常规 2 20 2" xfId="412"/>
    <cellStyle name="常规 2 21" xfId="686"/>
    <cellStyle name="常规 2 21 2" xfId="442"/>
    <cellStyle name="常规 2 22" xfId="689"/>
    <cellStyle name="常规 2 22 2" xfId="694"/>
    <cellStyle name="常规 2 23" xfId="696"/>
    <cellStyle name="常规 2 23 2" xfId="617"/>
    <cellStyle name="常规 2 24" xfId="692"/>
    <cellStyle name="常规 2 24 2" xfId="698"/>
    <cellStyle name="常规 2 25" xfId="740"/>
    <cellStyle name="常规 2 25 2" xfId="741"/>
    <cellStyle name="常规 2 26" xfId="29"/>
    <cellStyle name="常规 2 26 2" xfId="743"/>
    <cellStyle name="常规 2 27" xfId="4"/>
    <cellStyle name="常规 2 27 2" xfId="1143"/>
    <cellStyle name="常规 2 27 3" xfId="1137"/>
    <cellStyle name="常规 2 27 4" xfId="744"/>
    <cellStyle name="常规 2 3" xfId="470"/>
    <cellStyle name="常规 2 3 2" xfId="746"/>
    <cellStyle name="常规 2 4" xfId="747"/>
    <cellStyle name="常规 2 4 2" xfId="748"/>
    <cellStyle name="常规 2 5" xfId="749"/>
    <cellStyle name="常规 2 5 2" xfId="580"/>
    <cellStyle name="常规 2 6" xfId="750"/>
    <cellStyle name="常规 2 6 2" xfId="751"/>
    <cellStyle name="常规 2 7" xfId="752"/>
    <cellStyle name="常规 2 7 2" xfId="127"/>
    <cellStyle name="常规 2 8" xfId="753"/>
    <cellStyle name="常规 2 8 2" xfId="457"/>
    <cellStyle name="常规 2 9" xfId="755"/>
    <cellStyle name="常规 2 9 2" xfId="471"/>
    <cellStyle name="常规 20" xfId="193"/>
    <cellStyle name="常规 21" xfId="197"/>
    <cellStyle name="常规 22" xfId="653"/>
    <cellStyle name="常规 23" xfId="658"/>
    <cellStyle name="常规 24" xfId="660"/>
    <cellStyle name="常规 25" xfId="758"/>
    <cellStyle name="常规 26" xfId="760"/>
    <cellStyle name="常规 27" xfId="762"/>
    <cellStyle name="常规 28" xfId="764"/>
    <cellStyle name="常规 29" xfId="766"/>
    <cellStyle name="常规 3" xfId="11"/>
    <cellStyle name="常规 3 10" xfId="701"/>
    <cellStyle name="常规 3 10 2" xfId="771"/>
    <cellStyle name="常规 3 11" xfId="772"/>
    <cellStyle name="常规 3 11 2" xfId="574"/>
    <cellStyle name="常规 3 12" xfId="773"/>
    <cellStyle name="常规 3 12 2" xfId="774"/>
    <cellStyle name="常规 3 13" xfId="775"/>
    <cellStyle name="常规 3 13 2" xfId="776"/>
    <cellStyle name="常规 3 14" xfId="28"/>
    <cellStyle name="常规 3 14 2" xfId="663"/>
    <cellStyle name="常规 3 15" xfId="733"/>
    <cellStyle name="常规 3 15 2" xfId="778"/>
    <cellStyle name="常规 3 16" xfId="780"/>
    <cellStyle name="常规 3 16 2" xfId="514"/>
    <cellStyle name="常规 3 17" xfId="782"/>
    <cellStyle name="常规 3 17 2" xfId="784"/>
    <cellStyle name="常规 3 18" xfId="786"/>
    <cellStyle name="常规 3 18 2" xfId="788"/>
    <cellStyle name="常规 3 19" xfId="790"/>
    <cellStyle name="常规 3 19 2" xfId="792"/>
    <cellStyle name="常规 3 2" xfId="202"/>
    <cellStyle name="常规 3 2 10" xfId="534"/>
    <cellStyle name="常规 3 2 11" xfId="536"/>
    <cellStyle name="常规 3 2 12" xfId="460"/>
    <cellStyle name="常规 3 2 13" xfId="462"/>
    <cellStyle name="常规 3 2 14" xfId="464"/>
    <cellStyle name="常规 3 2 15" xfId="467"/>
    <cellStyle name="常规 3 2 16" xfId="794"/>
    <cellStyle name="常规 3 2 17" xfId="346"/>
    <cellStyle name="常规 3 2 18" xfId="348"/>
    <cellStyle name="常规 3 2 19" xfId="350"/>
    <cellStyle name="常规 3 2 2" xfId="18"/>
    <cellStyle name="常规 3 2 2 2" xfId="549"/>
    <cellStyle name="常规 3 2 2 3" xfId="668"/>
    <cellStyle name="常规 3 2 20" xfId="466"/>
    <cellStyle name="常规 3 2 21" xfId="793"/>
    <cellStyle name="常规 3 2 22" xfId="345"/>
    <cellStyle name="常规 3 2 3" xfId="798"/>
    <cellStyle name="常规 3 2 4" xfId="802"/>
    <cellStyle name="常规 3 2 5" xfId="161"/>
    <cellStyle name="常规 3 2 6" xfId="77"/>
    <cellStyle name="常规 3 2 7" xfId="172"/>
    <cellStyle name="常规 3 2 8" xfId="175"/>
    <cellStyle name="常规 3 2 9" xfId="178"/>
    <cellStyle name="常规 3 20" xfId="732"/>
    <cellStyle name="常规 3 20 2" xfId="777"/>
    <cellStyle name="常规 3 21" xfId="779"/>
    <cellStyle name="常规 3 21 2" xfId="513"/>
    <cellStyle name="常规 3 22" xfId="781"/>
    <cellStyle name="常规 3 22 2" xfId="783"/>
    <cellStyle name="常规 3 23" xfId="785"/>
    <cellStyle name="常规 3 23 2" xfId="787"/>
    <cellStyle name="常规 3 24" xfId="789"/>
    <cellStyle name="常规 3 24 2" xfId="791"/>
    <cellStyle name="常规 3 25" xfId="806"/>
    <cellStyle name="常规 3 25 2" xfId="809"/>
    <cellStyle name="常规 3 26" xfId="810"/>
    <cellStyle name="常规 3 26 2" xfId="256"/>
    <cellStyle name="常规 3 27" xfId="19"/>
    <cellStyle name="常规 3 27 2" xfId="60"/>
    <cellStyle name="常规 3 27 3" xfId="42"/>
    <cellStyle name="常规 3 28" xfId="811"/>
    <cellStyle name="常规 3 28 2" xfId="812"/>
    <cellStyle name="常规 3 29" xfId="2"/>
    <cellStyle name="常规 3 29 2" xfId="1142"/>
    <cellStyle name="常规 3 29 3" xfId="813"/>
    <cellStyle name="常规 3 3" xfId="207"/>
    <cellStyle name="常规 3 3 2" xfId="446"/>
    <cellStyle name="常规 3 30" xfId="805"/>
    <cellStyle name="常规 3 30 2" xfId="808"/>
    <cellStyle name="常规 3 31" xfId="14"/>
    <cellStyle name="常规 3 4" xfId="814"/>
    <cellStyle name="常规 3 5" xfId="815"/>
    <cellStyle name="常规 3 6" xfId="816"/>
    <cellStyle name="常规 3 7" xfId="817"/>
    <cellStyle name="常规 3 7 2" xfId="818"/>
    <cellStyle name="常规 3 8" xfId="819"/>
    <cellStyle name="常规 3 8 2" xfId="87"/>
    <cellStyle name="常规 3 9" xfId="820"/>
    <cellStyle name="常规 3 9 2" xfId="807"/>
    <cellStyle name="常规 30" xfId="757"/>
    <cellStyle name="常规 31" xfId="759"/>
    <cellStyle name="常规 32" xfId="761"/>
    <cellStyle name="常规 33" xfId="763"/>
    <cellStyle name="常规 34" xfId="765"/>
    <cellStyle name="常规 35" xfId="450"/>
    <cellStyle name="常规 36" xfId="323"/>
    <cellStyle name="常规 37" xfId="326"/>
    <cellStyle name="常规 38" xfId="821"/>
    <cellStyle name="常规 38 2" xfId="822"/>
    <cellStyle name="常规 39" xfId="27"/>
    <cellStyle name="常规 4" xfId="16"/>
    <cellStyle name="常规 4 10" xfId="372"/>
    <cellStyle name="常规 4 10 2" xfId="827"/>
    <cellStyle name="常规 4 11" xfId="58"/>
    <cellStyle name="常规 4 11 2" xfId="170"/>
    <cellStyle name="常规 4 12" xfId="40"/>
    <cellStyle name="常规 4 12 2" xfId="217"/>
    <cellStyle name="常规 4 13" xfId="32"/>
    <cellStyle name="常规 4 13 2" xfId="258"/>
    <cellStyle name="常规 4 14" xfId="61"/>
    <cellStyle name="常规 4 14 2" xfId="301"/>
    <cellStyle name="常规 4 15" xfId="92"/>
    <cellStyle name="常规 4 15 2" xfId="479"/>
    <cellStyle name="常规 4 16" xfId="95"/>
    <cellStyle name="常规 4 16 2" xfId="509"/>
    <cellStyle name="常规 4 17" xfId="829"/>
    <cellStyle name="常规 4 17 2" xfId="833"/>
    <cellStyle name="常规 4 18" xfId="835"/>
    <cellStyle name="常规 4 18 2" xfId="837"/>
    <cellStyle name="常规 4 19" xfId="840"/>
    <cellStyle name="常规 4 19 2" xfId="843"/>
    <cellStyle name="常规 4 2" xfId="12"/>
    <cellStyle name="常规 4 2 10" xfId="844"/>
    <cellStyle name="常规 4 2 11" xfId="845"/>
    <cellStyle name="常规 4 2 12" xfId="846"/>
    <cellStyle name="常规 4 2 13" xfId="847"/>
    <cellStyle name="常规 4 2 14" xfId="848"/>
    <cellStyle name="常规 4 2 15" xfId="850"/>
    <cellStyle name="常规 4 2 16" xfId="853"/>
    <cellStyle name="常规 4 2 17" xfId="855"/>
    <cellStyle name="常规 4 2 18" xfId="857"/>
    <cellStyle name="常规 4 2 19" xfId="859"/>
    <cellStyle name="常规 4 2 2" xfId="861"/>
    <cellStyle name="常规 4 2 2 10" xfId="862"/>
    <cellStyle name="常规 4 2 2 10 2" xfId="394"/>
    <cellStyle name="常规 4 2 2 11" xfId="864"/>
    <cellStyle name="常规 4 2 2 11 2" xfId="426"/>
    <cellStyle name="常规 4 2 2 12" xfId="866"/>
    <cellStyle name="常规 4 2 2 12 2" xfId="391"/>
    <cellStyle name="常规 4 2 2 2" xfId="870"/>
    <cellStyle name="常规 4 2 2 2 2" xfId="657"/>
    <cellStyle name="常规 4 2 2 3" xfId="45"/>
    <cellStyle name="常规 4 2 2 3 2" xfId="872"/>
    <cellStyle name="常规 4 2 2 4" xfId="874"/>
    <cellStyle name="常规 4 2 2 4 2" xfId="875"/>
    <cellStyle name="常规 4 2 2 5" xfId="877"/>
    <cellStyle name="常规 4 2 2 5 2" xfId="572"/>
    <cellStyle name="常规 4 2 2 6" xfId="879"/>
    <cellStyle name="常规 4 2 2 6 2" xfId="880"/>
    <cellStyle name="常规 4 2 2 7" xfId="882"/>
    <cellStyle name="常规 4 2 2 7 2" xfId="800"/>
    <cellStyle name="常规 4 2 2 8" xfId="883"/>
    <cellStyle name="常规 4 2 2 8 2" xfId="884"/>
    <cellStyle name="常规 4 2 2 9" xfId="823"/>
    <cellStyle name="常规 4 2 2 9 2" xfId="745"/>
    <cellStyle name="常规 4 2 20" xfId="849"/>
    <cellStyle name="常规 4 2 21" xfId="852"/>
    <cellStyle name="常规 4 2 22" xfId="854"/>
    <cellStyle name="常规 4 2 23" xfId="856"/>
    <cellStyle name="常规 4 2 24" xfId="858"/>
    <cellStyle name="常规 4 2 25" xfId="64"/>
    <cellStyle name="常规 4 2 26" xfId="499"/>
    <cellStyle name="常规 4 2 3" xfId="886"/>
    <cellStyle name="常规 4 2 3 2" xfId="889"/>
    <cellStyle name="常规 4 2 4" xfId="891"/>
    <cellStyle name="常规 4 2 4 2" xfId="894"/>
    <cellStyle name="常规 4 2 5" xfId="896"/>
    <cellStyle name="常规 4 2 6" xfId="898"/>
    <cellStyle name="常规 4 2 7" xfId="900"/>
    <cellStyle name="常规 4 2 8" xfId="901"/>
    <cellStyle name="常规 4 2 9" xfId="902"/>
    <cellStyle name="常规 4 20" xfId="91"/>
    <cellStyle name="常规 4 20 2" xfId="478"/>
    <cellStyle name="常规 4 21" xfId="94"/>
    <cellStyle name="常规 4 21 2" xfId="508"/>
    <cellStyle name="常规 4 22" xfId="828"/>
    <cellStyle name="常规 4 22 2" xfId="832"/>
    <cellStyle name="常规 4 23" xfId="834"/>
    <cellStyle name="常规 4 23 2" xfId="836"/>
    <cellStyle name="常规 4 24" xfId="839"/>
    <cellStyle name="常规 4 24 2" xfId="842"/>
    <cellStyle name="常规 4 25" xfId="824"/>
    <cellStyle name="常规 4 3" xfId="503"/>
    <cellStyle name="常规 4 3 2" xfId="140"/>
    <cellStyle name="常规 4 4" xfId="860"/>
    <cellStyle name="常规 4 4 2" xfId="869"/>
    <cellStyle name="常规 4 5" xfId="885"/>
    <cellStyle name="常规 4 5 2" xfId="888"/>
    <cellStyle name="常规 4 6" xfId="890"/>
    <cellStyle name="常规 4 6 2" xfId="893"/>
    <cellStyle name="常规 4 7" xfId="895"/>
    <cellStyle name="常规 4 7 2" xfId="334"/>
    <cellStyle name="常规 4 8" xfId="897"/>
    <cellStyle name="常规 4 8 2" xfId="157"/>
    <cellStyle name="常规 4 9" xfId="899"/>
    <cellStyle name="常规 4 9 2" xfId="369"/>
    <cellStyle name="常规 40" xfId="449"/>
    <cellStyle name="常规 41" xfId="322"/>
    <cellStyle name="常规 41 2" xfId="903"/>
    <cellStyle name="常规 41 3" xfId="904"/>
    <cellStyle name="常规 44" xfId="1139"/>
    <cellStyle name="常规 45" xfId="1138"/>
    <cellStyle name="常规 5" xfId="214"/>
    <cellStyle name="常规 5 2" xfId="5"/>
    <cellStyle name="常规 5 2 2" xfId="56"/>
    <cellStyle name="常规 6" xfId="35"/>
    <cellStyle name="常规 6 10" xfId="767"/>
    <cellStyle name="常规 6 11" xfId="826"/>
    <cellStyle name="常规 6 12" xfId="216"/>
    <cellStyle name="常规 6 13" xfId="37"/>
    <cellStyle name="常规 6 14" xfId="220"/>
    <cellStyle name="常规 6 15" xfId="225"/>
    <cellStyle name="常规 6 16" xfId="233"/>
    <cellStyle name="常规 6 17" xfId="238"/>
    <cellStyle name="常规 6 18" xfId="454"/>
    <cellStyle name="常规 6 19" xfId="456"/>
    <cellStyle name="常规 6 2" xfId="905"/>
    <cellStyle name="常规 6 2 10" xfId="543"/>
    <cellStyle name="常规 6 2 10 2" xfId="52"/>
    <cellStyle name="常规 6 2 11" xfId="545"/>
    <cellStyle name="常规 6 2 11 2" xfId="909"/>
    <cellStyle name="常规 6 2 12" xfId="547"/>
    <cellStyle name="常规 6 2 12 2" xfId="910"/>
    <cellStyle name="常规 6 2 2" xfId="404"/>
    <cellStyle name="常规 6 2 2 2" xfId="911"/>
    <cellStyle name="常规 6 2 3" xfId="73"/>
    <cellStyle name="常规 6 2 3 2" xfId="729"/>
    <cellStyle name="常规 6 2 4" xfId="407"/>
    <cellStyle name="常规 6 2 4 2" xfId="912"/>
    <cellStyle name="常规 6 2 5" xfId="410"/>
    <cellStyle name="常规 6 2 5 2" xfId="352"/>
    <cellStyle name="常规 6 2 6" xfId="913"/>
    <cellStyle name="常规 6 2 6 2" xfId="914"/>
    <cellStyle name="常规 6 2 7" xfId="915"/>
    <cellStyle name="常规 6 2 7 2" xfId="851"/>
    <cellStyle name="常规 6 2 8" xfId="916"/>
    <cellStyle name="常规 6 2 8 2" xfId="917"/>
    <cellStyle name="常规 6 2 9" xfId="918"/>
    <cellStyle name="常规 6 2 9 2" xfId="919"/>
    <cellStyle name="常规 6 20" xfId="224"/>
    <cellStyle name="常规 6 21" xfId="232"/>
    <cellStyle name="常规 6 22" xfId="237"/>
    <cellStyle name="常规 6 23" xfId="453"/>
    <cellStyle name="常规 6 24" xfId="455"/>
    <cellStyle name="常规 6 3" xfId="920"/>
    <cellStyle name="常规 6 3 2" xfId="434"/>
    <cellStyle name="常规 6 4" xfId="868"/>
    <cellStyle name="常规 6 4 2" xfId="656"/>
    <cellStyle name="常规 6 5" xfId="44"/>
    <cellStyle name="常规 6 6" xfId="873"/>
    <cellStyle name="常规 6 7" xfId="876"/>
    <cellStyle name="常规 6 8" xfId="878"/>
    <cellStyle name="常规 6 9" xfId="881"/>
    <cellStyle name="常规 7" xfId="221"/>
    <cellStyle name="常规 7 10" xfId="925"/>
    <cellStyle name="常规 7 11" xfId="926"/>
    <cellStyle name="常规 7 12" xfId="831"/>
    <cellStyle name="常规 7 13" xfId="927"/>
    <cellStyle name="常规 7 14" xfId="928"/>
    <cellStyle name="常规 7 15" xfId="930"/>
    <cellStyle name="常规 7 16" xfId="933"/>
    <cellStyle name="常规 7 17" xfId="935"/>
    <cellStyle name="常规 7 18" xfId="907"/>
    <cellStyle name="常规 7 19" xfId="922"/>
    <cellStyle name="常规 7 2" xfId="936"/>
    <cellStyle name="常规 7 2 10" xfId="605"/>
    <cellStyle name="常规 7 2 10 2" xfId="495"/>
    <cellStyle name="常规 7 2 11" xfId="611"/>
    <cellStyle name="常规 7 2 11 2" xfId="522"/>
    <cellStyle name="常规 7 2 12" xfId="680"/>
    <cellStyle name="常规 7 2 12 2" xfId="931"/>
    <cellStyle name="常规 7 2 2" xfId="937"/>
    <cellStyle name="常规 7 2 2 2" xfId="938"/>
    <cellStyle name="常规 7 2 3" xfId="577"/>
    <cellStyle name="常规 7 2 3 2" xfId="122"/>
    <cellStyle name="常规 7 2 4" xfId="586"/>
    <cellStyle name="常规 7 2 4 2" xfId="939"/>
    <cellStyle name="常规 7 2 5" xfId="590"/>
    <cellStyle name="常规 7 2 5 2" xfId="188"/>
    <cellStyle name="常规 7 2 6" xfId="594"/>
    <cellStyle name="常规 7 2 6 2" xfId="235"/>
    <cellStyle name="常规 7 2 7" xfId="598"/>
    <cellStyle name="常规 7 2 7 2" xfId="275"/>
    <cellStyle name="常规 7 2 8" xfId="602"/>
    <cellStyle name="常规 7 2 8 2" xfId="317"/>
    <cellStyle name="常规 7 2 9" xfId="607"/>
    <cellStyle name="常规 7 2 9 2" xfId="496"/>
    <cellStyle name="常规 7 20" xfId="929"/>
    <cellStyle name="常规 7 21" xfId="932"/>
    <cellStyle name="常规 7 22" xfId="934"/>
    <cellStyle name="常规 7 23" xfId="906"/>
    <cellStyle name="常规 7 24" xfId="921"/>
    <cellStyle name="常规 7 3" xfId="31"/>
    <cellStyle name="常规 7 3 2" xfId="484"/>
    <cellStyle name="常规 7 4" xfId="887"/>
    <cellStyle name="常规 7 4 2" xfId="940"/>
    <cellStyle name="常规 7 5" xfId="941"/>
    <cellStyle name="常规 7 6" xfId="942"/>
    <cellStyle name="常规 7 7" xfId="943"/>
    <cellStyle name="常规 7 8" xfId="944"/>
    <cellStyle name="常规 7 9" xfId="945"/>
    <cellStyle name="常规 8" xfId="226"/>
    <cellStyle name="常规 8 2" xfId="80"/>
    <cellStyle name="常规 9" xfId="234"/>
    <cellStyle name="好 10" xfId="662"/>
    <cellStyle name="好 11" xfId="768"/>
    <cellStyle name="好 2" xfId="946"/>
    <cellStyle name="好 2 2" xfId="947"/>
    <cellStyle name="好 2 3" xfId="392"/>
    <cellStyle name="好 2 4" xfId="396"/>
    <cellStyle name="好 2 5" xfId="398"/>
    <cellStyle name="好 3" xfId="948"/>
    <cellStyle name="好 4" xfId="949"/>
    <cellStyle name="好 5" xfId="120"/>
    <cellStyle name="好 6" xfId="123"/>
    <cellStyle name="好 7" xfId="578"/>
    <cellStyle name="好 8" xfId="581"/>
    <cellStyle name="好 9" xfId="481"/>
    <cellStyle name="汇总 10" xfId="262"/>
    <cellStyle name="汇总 10 2" xfId="951"/>
    <cellStyle name="汇总 11" xfId="267"/>
    <cellStyle name="汇总 11 2" xfId="841"/>
    <cellStyle name="汇总 2" xfId="952"/>
    <cellStyle name="汇总 2 2" xfId="953"/>
    <cellStyle name="汇总 2 2 2" xfId="954"/>
    <cellStyle name="汇总 2 3" xfId="955"/>
    <cellStyle name="汇总 2 3 2" xfId="957"/>
    <cellStyle name="汇总 2 4" xfId="959"/>
    <cellStyle name="汇总 2 4 2" xfId="961"/>
    <cellStyle name="汇总 2 5" xfId="962"/>
    <cellStyle name="汇总 2 6" xfId="964"/>
    <cellStyle name="汇总 3" xfId="738"/>
    <cellStyle name="汇总 3 2" xfId="966"/>
    <cellStyle name="汇总 4" xfId="968"/>
    <cellStyle name="汇总 4 2" xfId="969"/>
    <cellStyle name="汇总 5" xfId="971"/>
    <cellStyle name="汇总 5 2" xfId="672"/>
    <cellStyle name="汇总 6" xfId="972"/>
    <cellStyle name="汇总 6 2" xfId="973"/>
    <cellStyle name="汇总 7" xfId="950"/>
    <cellStyle name="汇总 7 2" xfId="974"/>
    <cellStyle name="汇总 8" xfId="975"/>
    <cellStyle name="汇总 8 2" xfId="976"/>
    <cellStyle name="汇总 9" xfId="977"/>
    <cellStyle name="汇总 9 2" xfId="978"/>
    <cellStyle name="计算 10" xfId="643"/>
    <cellStyle name="计算 10 2" xfId="979"/>
    <cellStyle name="计算 11" xfId="646"/>
    <cellStyle name="计算 11 2" xfId="553"/>
    <cellStyle name="计算 2" xfId="981"/>
    <cellStyle name="计算 2 2" xfId="982"/>
    <cellStyle name="计算 2 2 2" xfId="983"/>
    <cellStyle name="计算 2 3" xfId="366"/>
    <cellStyle name="计算 2 3 2" xfId="984"/>
    <cellStyle name="计算 2 4" xfId="985"/>
    <cellStyle name="计算 2 4 2" xfId="986"/>
    <cellStyle name="计算 2 5" xfId="987"/>
    <cellStyle name="计算 2 6" xfId="988"/>
    <cellStyle name="计算 3" xfId="990"/>
    <cellStyle name="计算 3 2" xfId="63"/>
    <cellStyle name="计算 4" xfId="991"/>
    <cellStyle name="计算 4 2" xfId="992"/>
    <cellStyle name="计算 5" xfId="993"/>
    <cellStyle name="计算 5 2" xfId="994"/>
    <cellStyle name="计算 6" xfId="995"/>
    <cellStyle name="计算 6 2" xfId="506"/>
    <cellStyle name="计算 7" xfId="796"/>
    <cellStyle name="计算 7 2" xfId="551"/>
    <cellStyle name="计算 8" xfId="799"/>
    <cellStyle name="计算 8 2" xfId="569"/>
    <cellStyle name="计算 9" xfId="803"/>
    <cellStyle name="计算 9 2" xfId="613"/>
    <cellStyle name="检查单元格 10" xfId="209"/>
    <cellStyle name="检查单元格 11" xfId="211"/>
    <cellStyle name="检查单元格 2" xfId="956"/>
    <cellStyle name="检查单元格 2 2" xfId="958"/>
    <cellStyle name="检查单元格 2 3" xfId="996"/>
    <cellStyle name="检查单元格 2 4" xfId="742"/>
    <cellStyle name="检查单元格 2 5" xfId="278"/>
    <cellStyle name="检查单元格 3" xfId="960"/>
    <cellStyle name="检查单元格 4" xfId="963"/>
    <cellStyle name="检查单元格 5" xfId="965"/>
    <cellStyle name="检查单元格 6" xfId="997"/>
    <cellStyle name="检查单元格 7" xfId="998"/>
    <cellStyle name="检查单元格 8" xfId="999"/>
    <cellStyle name="检查单元格 9" xfId="1000"/>
    <cellStyle name="解释性文本 10" xfId="290"/>
    <cellStyle name="解释性文本 11" xfId="293"/>
    <cellStyle name="解释性文本 2" xfId="1001"/>
    <cellStyle name="解释性文本 2 2" xfId="43"/>
    <cellStyle name="解释性文本 2 3" xfId="624"/>
    <cellStyle name="解释性文本 2 4" xfId="628"/>
    <cellStyle name="解释性文本 2 5" xfId="630"/>
    <cellStyle name="解释性文本 3" xfId="1002"/>
    <cellStyle name="解释性文本 4" xfId="737"/>
    <cellStyle name="解释性文本 5" xfId="637"/>
    <cellStyle name="解释性文本 6" xfId="644"/>
    <cellStyle name="解释性文本 7" xfId="647"/>
    <cellStyle name="解释性文本 8" xfId="649"/>
    <cellStyle name="解释性文本 9" xfId="53"/>
    <cellStyle name="警告文本 10" xfId="1003"/>
    <cellStyle name="警告文本 11" xfId="1004"/>
    <cellStyle name="警告文本 2" xfId="871"/>
    <cellStyle name="警告文本 2 2" xfId="182"/>
    <cellStyle name="警告文本 2 3" xfId="186"/>
    <cellStyle name="警告文本 2 4" xfId="191"/>
    <cellStyle name="警告文本 2 5" xfId="343"/>
    <cellStyle name="警告文本 3" xfId="1005"/>
    <cellStyle name="警告文本 4" xfId="1006"/>
    <cellStyle name="警告文本 5" xfId="1007"/>
    <cellStyle name="警告文本 6" xfId="1008"/>
    <cellStyle name="警告文本 7" xfId="1009"/>
    <cellStyle name="警告文本 8" xfId="1010"/>
    <cellStyle name="警告文本 9" xfId="719"/>
    <cellStyle name="链接单元格 10" xfId="1011"/>
    <cellStyle name="链接单元格 11" xfId="1012"/>
    <cellStyle name="链接单元格 2" xfId="1013"/>
    <cellStyle name="链接单元格 2 2" xfId="1014"/>
    <cellStyle name="链接单元格 2 3" xfId="1015"/>
    <cellStyle name="链接单元格 2 4" xfId="1016"/>
    <cellStyle name="链接单元格 2 5" xfId="1017"/>
    <cellStyle name="链接单元格 3" xfId="82"/>
    <cellStyle name="链接单元格 4" xfId="84"/>
    <cellStyle name="链接单元格 5" xfId="24"/>
    <cellStyle name="链接单元格 6" xfId="88"/>
    <cellStyle name="链接单元格 7" xfId="79"/>
    <cellStyle name="链接单元格 8" xfId="65"/>
    <cellStyle name="链接单元格 9" xfId="892"/>
    <cellStyle name="千位分隔" xfId="1144" builtinId="3"/>
    <cellStyle name="千位分隔 2" xfId="485"/>
    <cellStyle name="千位分隔 2 2" xfId="691"/>
    <cellStyle name="千位分隔 3" xfId="487"/>
    <cellStyle name="千位分隔 3 2" xfId="614"/>
    <cellStyle name="千位分隔 4" xfId="15"/>
    <cellStyle name="千位分隔 4 2" xfId="1141"/>
    <cellStyle name="千位分隔 5" xfId="30"/>
    <cellStyle name="强调文字颜色 1 10" xfId="1018"/>
    <cellStyle name="强调文字颜色 1 11" xfId="1019"/>
    <cellStyle name="强调文字颜色 1 2" xfId="1020"/>
    <cellStyle name="强调文字颜色 1 2 2" xfId="476"/>
    <cellStyle name="强调文字颜色 1 2 3" xfId="48"/>
    <cellStyle name="强调文字颜色 1 2 4" xfId="100"/>
    <cellStyle name="强调文字颜色 1 2 5" xfId="141"/>
    <cellStyle name="强调文字颜色 1 3" xfId="1021"/>
    <cellStyle name="强调文字颜色 1 4" xfId="1022"/>
    <cellStyle name="强调文字颜色 1 5" xfId="967"/>
    <cellStyle name="强调文字颜色 1 6" xfId="1023"/>
    <cellStyle name="强调文字颜色 1 7" xfId="1024"/>
    <cellStyle name="强调文字颜色 1 8" xfId="980"/>
    <cellStyle name="强调文字颜色 1 9" xfId="989"/>
    <cellStyle name="强调文字颜色 2 10" xfId="1025"/>
    <cellStyle name="强调文字颜色 2 11" xfId="1026"/>
    <cellStyle name="强调文字颜色 2 2" xfId="1027"/>
    <cellStyle name="强调文字颜色 2 2 2" xfId="1028"/>
    <cellStyle name="强调文字颜色 2 2 3" xfId="1029"/>
    <cellStyle name="强调文字颜色 2 2 4" xfId="1030"/>
    <cellStyle name="强调文字颜色 2 2 5" xfId="1031"/>
    <cellStyle name="强调文字颜色 2 3" xfId="1032"/>
    <cellStyle name="强调文字颜色 2 4" xfId="1033"/>
    <cellStyle name="强调文字颜色 2 5" xfId="970"/>
    <cellStyle name="强调文字颜色 2 6" xfId="1034"/>
    <cellStyle name="强调文字颜色 2 7" xfId="1035"/>
    <cellStyle name="强调文字颜色 2 8" xfId="1036"/>
    <cellStyle name="强调文字颜色 2 9" xfId="1037"/>
    <cellStyle name="强调文字颜色 3 10" xfId="1038"/>
    <cellStyle name="强调文字颜色 3 11" xfId="1039"/>
    <cellStyle name="强调文字颜色 3 2" xfId="1040"/>
    <cellStyle name="强调文字颜色 3 2 2" xfId="1041"/>
    <cellStyle name="强调文字颜色 3 2 3" xfId="1043"/>
    <cellStyle name="强调文字颜色 3 2 4" xfId="1045"/>
    <cellStyle name="强调文字颜色 3 2 5" xfId="1047"/>
    <cellStyle name="强调文字颜色 3 3" xfId="665"/>
    <cellStyle name="强调文字颜色 3 4" xfId="667"/>
    <cellStyle name="强调文字颜色 3 5" xfId="671"/>
    <cellStyle name="强调文字颜色 3 6" xfId="675"/>
    <cellStyle name="强调文字颜色 3 7" xfId="682"/>
    <cellStyle name="强调文字颜色 3 8" xfId="685"/>
    <cellStyle name="强调文字颜色 3 9" xfId="688"/>
    <cellStyle name="强调文字颜色 4 10" xfId="259"/>
    <cellStyle name="强调文字颜色 4 11" xfId="263"/>
    <cellStyle name="强调文字颜色 4 2" xfId="1048"/>
    <cellStyle name="强调文字颜色 4 2 2" xfId="1049"/>
    <cellStyle name="强调文字颜色 4 2 3" xfId="1050"/>
    <cellStyle name="强调文字颜色 4 2 4" xfId="1051"/>
    <cellStyle name="强调文字颜色 4 2 5" xfId="1052"/>
    <cellStyle name="强调文字颜色 4 3" xfId="1053"/>
    <cellStyle name="强调文字颜色 4 4" xfId="1054"/>
    <cellStyle name="强调文字颜色 4 5" xfId="1055"/>
    <cellStyle name="强调文字颜色 4 6" xfId="1056"/>
    <cellStyle name="强调文字颜色 4 7" xfId="1057"/>
    <cellStyle name="强调文字颜色 4 8" xfId="1059"/>
    <cellStyle name="强调文字颜色 4 9" xfId="1061"/>
    <cellStyle name="强调文字颜色 5 10" xfId="838"/>
    <cellStyle name="强调文字颜色 5 11" xfId="1062"/>
    <cellStyle name="强调文字颜色 5 2" xfId="1063"/>
    <cellStyle name="强调文字颜色 5 2 2" xfId="1064"/>
    <cellStyle name="强调文字颜色 5 2 3" xfId="1065"/>
    <cellStyle name="强调文字颜色 5 2 4" xfId="512"/>
    <cellStyle name="强调文字颜色 5 2 5" xfId="282"/>
    <cellStyle name="强调文字颜色 5 3" xfId="1066"/>
    <cellStyle name="强调文字颜色 5 4" xfId="1067"/>
    <cellStyle name="强调文字颜色 5 5" xfId="1068"/>
    <cellStyle name="强调文字颜色 5 6" xfId="1069"/>
    <cellStyle name="强调文字颜色 5 7" xfId="1070"/>
    <cellStyle name="强调文字颜色 5 8" xfId="1071"/>
    <cellStyle name="强调文字颜色 5 9" xfId="1072"/>
    <cellStyle name="强调文字颜色 6 10" xfId="1073"/>
    <cellStyle name="强调文字颜色 6 11" xfId="1074"/>
    <cellStyle name="强调文字颜色 6 2" xfId="1075"/>
    <cellStyle name="强调文字颜色 6 2 2" xfId="1076"/>
    <cellStyle name="强调文字颜色 6 2 3" xfId="1077"/>
    <cellStyle name="强调文字颜色 6 2 4" xfId="704"/>
    <cellStyle name="强调文字颜色 6 2 5" xfId="1078"/>
    <cellStyle name="强调文字颜色 6 3" xfId="1079"/>
    <cellStyle name="强调文字颜色 6 4" xfId="1080"/>
    <cellStyle name="强调文字颜色 6 5" xfId="1081"/>
    <cellStyle name="强调文字颜色 6 6" xfId="1082"/>
    <cellStyle name="强调文字颜色 6 7" xfId="1083"/>
    <cellStyle name="强调文字颜色 6 8" xfId="1084"/>
    <cellStyle name="强调文字颜色 6 9" xfId="1085"/>
    <cellStyle name="适中 10" xfId="1086"/>
    <cellStyle name="适中 11" xfId="1087"/>
    <cellStyle name="适中 2" xfId="1088"/>
    <cellStyle name="适中 2 2" xfId="1089"/>
    <cellStyle name="适中 2 3" xfId="1042"/>
    <cellStyle name="适中 2 4" xfId="1044"/>
    <cellStyle name="适中 2 5" xfId="1046"/>
    <cellStyle name="适中 3" xfId="1090"/>
    <cellStyle name="适中 4" xfId="795"/>
    <cellStyle name="适中 5" xfId="797"/>
    <cellStyle name="适中 6" xfId="801"/>
    <cellStyle name="适中 7" xfId="160"/>
    <cellStyle name="适中 8" xfId="76"/>
    <cellStyle name="适中 9" xfId="171"/>
    <cellStyle name="输出 10" xfId="1091"/>
    <cellStyle name="输出 10 2" xfId="1092"/>
    <cellStyle name="输出 11" xfId="1093"/>
    <cellStyle name="输出 11 2" xfId="555"/>
    <cellStyle name="输出 2" xfId="1094"/>
    <cellStyle name="输出 2 2" xfId="1095"/>
    <cellStyle name="输出 2 2 2" xfId="1096"/>
    <cellStyle name="输出 2 3" xfId="1097"/>
    <cellStyle name="输出 2 3 2" xfId="1098"/>
    <cellStyle name="输出 2 4" xfId="1099"/>
    <cellStyle name="输出 2 4 2" xfId="1100"/>
    <cellStyle name="输出 2 5" xfId="1101"/>
    <cellStyle name="输出 2 6" xfId="1102"/>
    <cellStyle name="输出 3" xfId="1103"/>
    <cellStyle name="输出 3 2" xfId="1104"/>
    <cellStyle name="输出 4" xfId="1105"/>
    <cellStyle name="输出 4 2" xfId="769"/>
    <cellStyle name="输出 5" xfId="1106"/>
    <cellStyle name="输出 5 2" xfId="1107"/>
    <cellStyle name="输出 6" xfId="1108"/>
    <cellStyle name="输出 6 2" xfId="283"/>
    <cellStyle name="输出 7" xfId="1109"/>
    <cellStyle name="输出 7 2" xfId="1110"/>
    <cellStyle name="输出 8" xfId="523"/>
    <cellStyle name="输出 8 2" xfId="1111"/>
    <cellStyle name="输出 9" xfId="526"/>
    <cellStyle name="输出 9 2" xfId="1112"/>
    <cellStyle name="输入 10" xfId="1058"/>
    <cellStyle name="输入 10 2" xfId="1113"/>
    <cellStyle name="输入 11" xfId="1060"/>
    <cellStyle name="输入 11 2" xfId="99"/>
    <cellStyle name="输入 2" xfId="754"/>
    <cellStyle name="输入 2 2" xfId="458"/>
    <cellStyle name="输入 2 2 2" xfId="1114"/>
    <cellStyle name="输入 2 3" xfId="863"/>
    <cellStyle name="输入 2 3 2" xfId="395"/>
    <cellStyle name="输入 2 4" xfId="865"/>
    <cellStyle name="输入 2 4 2" xfId="427"/>
    <cellStyle name="输入 2 5" xfId="867"/>
    <cellStyle name="输入 2 6" xfId="1115"/>
    <cellStyle name="输入 3" xfId="756"/>
    <cellStyle name="输入 3 2" xfId="472"/>
    <cellStyle name="输入 4" xfId="1116"/>
    <cellStyle name="输入 4 2" xfId="205"/>
    <cellStyle name="输入 5" xfId="1117"/>
    <cellStyle name="输入 5 2" xfId="501"/>
    <cellStyle name="输入 6" xfId="1118"/>
    <cellStyle name="输入 6 2" xfId="97"/>
    <cellStyle name="输入 7" xfId="1119"/>
    <cellStyle name="输入 7 2" xfId="923"/>
    <cellStyle name="输入 8" xfId="1120"/>
    <cellStyle name="输入 8 2" xfId="1121"/>
    <cellStyle name="输入 9" xfId="1122"/>
    <cellStyle name="输入 9 2" xfId="66"/>
    <cellStyle name="样式 1" xfId="13"/>
    <cellStyle name="样式 1 10" xfId="1"/>
    <cellStyle name="样式 1 10 2" xfId="830"/>
    <cellStyle name="样式 1 2" xfId="17"/>
    <cellStyle name="注释 10" xfId="770"/>
    <cellStyle name="注释 10 2" xfId="203"/>
    <cellStyle name="注释 11" xfId="825"/>
    <cellStyle name="注释 11 2" xfId="500"/>
    <cellStyle name="注释 2" xfId="908"/>
    <cellStyle name="注释 2 2" xfId="403"/>
    <cellStyle name="注释 2 2 2" xfId="1123"/>
    <cellStyle name="注释 2 2 2 2" xfId="1124"/>
    <cellStyle name="注释 2 2 3" xfId="1125"/>
    <cellStyle name="注释 2 3" xfId="72"/>
    <cellStyle name="注释 2 3 2" xfId="1126"/>
    <cellStyle name="注释 2 4" xfId="406"/>
    <cellStyle name="注释 2 4 2" xfId="1127"/>
    <cellStyle name="注释 2 5" xfId="409"/>
    <cellStyle name="注释 3" xfId="924"/>
    <cellStyle name="注释 3 2" xfId="433"/>
    <cellStyle name="注释 4" xfId="1128"/>
    <cellStyle name="注释 4 2" xfId="655"/>
    <cellStyle name="注释 5" xfId="1129"/>
    <cellStyle name="注释 5 2" xfId="1130"/>
    <cellStyle name="注释 6" xfId="1131"/>
    <cellStyle name="注释 6 2" xfId="1132"/>
    <cellStyle name="注释 7" xfId="1133"/>
    <cellStyle name="注释 7 2" xfId="570"/>
    <cellStyle name="注释 8" xfId="1134"/>
    <cellStyle name="注释 8 2" xfId="1135"/>
    <cellStyle name="注释 9" xfId="1136"/>
    <cellStyle name="注释 9 2" xfId="804"/>
  </cellStyles>
  <dxfs count="8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171946</xdr:colOff>
      <xdr:row>28</xdr:row>
      <xdr:rowOff>149898</xdr:rowOff>
    </xdr:from>
    <xdr:to>
      <xdr:col>16</xdr:col>
      <xdr:colOff>459946</xdr:colOff>
      <xdr:row>28</xdr:row>
      <xdr:rowOff>391621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9125" y="11609705"/>
          <a:ext cx="28829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168088</xdr:colOff>
      <xdr:row>30</xdr:row>
      <xdr:rowOff>134470</xdr:rowOff>
    </xdr:from>
    <xdr:to>
      <xdr:col>16</xdr:col>
      <xdr:colOff>456088</xdr:colOff>
      <xdr:row>30</xdr:row>
      <xdr:rowOff>376192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5315" y="12608560"/>
          <a:ext cx="288290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212911</xdr:colOff>
      <xdr:row>29</xdr:row>
      <xdr:rowOff>112059</xdr:rowOff>
    </xdr:from>
    <xdr:to>
      <xdr:col>16</xdr:col>
      <xdr:colOff>500911</xdr:colOff>
      <xdr:row>29</xdr:row>
      <xdr:rowOff>353781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0400" y="12078970"/>
          <a:ext cx="28765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194310</xdr:colOff>
      <xdr:row>37</xdr:row>
      <xdr:rowOff>121285</xdr:rowOff>
    </xdr:from>
    <xdr:to>
      <xdr:col>16</xdr:col>
      <xdr:colOff>429673</xdr:colOff>
      <xdr:row>37</xdr:row>
      <xdr:rowOff>366418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261985" y="16147415"/>
          <a:ext cx="234950" cy="2451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144145</xdr:colOff>
      <xdr:row>27</xdr:row>
      <xdr:rowOff>115570</xdr:rowOff>
    </xdr:from>
    <xdr:to>
      <xdr:col>16</xdr:col>
      <xdr:colOff>513939</xdr:colOff>
      <xdr:row>27</xdr:row>
      <xdr:rowOff>423891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211820" y="11068050"/>
          <a:ext cx="369570" cy="3079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141605</xdr:colOff>
      <xdr:row>31</xdr:row>
      <xdr:rowOff>160020</xdr:rowOff>
    </xdr:from>
    <xdr:to>
      <xdr:col>16</xdr:col>
      <xdr:colOff>470031</xdr:colOff>
      <xdr:row>31</xdr:row>
      <xdr:rowOff>426902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186929" y="10603902"/>
          <a:ext cx="328426" cy="266882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167640</xdr:colOff>
      <xdr:row>32</xdr:row>
      <xdr:rowOff>139065</xdr:rowOff>
    </xdr:from>
    <xdr:to>
      <xdr:col>16</xdr:col>
      <xdr:colOff>436581</xdr:colOff>
      <xdr:row>32</xdr:row>
      <xdr:rowOff>360992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235315" y="13628370"/>
          <a:ext cx="268605" cy="2216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156883</xdr:colOff>
      <xdr:row>33</xdr:row>
      <xdr:rowOff>56029</xdr:rowOff>
    </xdr:from>
    <xdr:to>
      <xdr:col>16</xdr:col>
      <xdr:colOff>420647</xdr:colOff>
      <xdr:row>33</xdr:row>
      <xdr:rowOff>291354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224520" y="14052550"/>
          <a:ext cx="263525" cy="234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111125</xdr:colOff>
      <xdr:row>34</xdr:row>
      <xdr:rowOff>116205</xdr:rowOff>
    </xdr:from>
    <xdr:to>
      <xdr:col>16</xdr:col>
      <xdr:colOff>436096</xdr:colOff>
      <xdr:row>34</xdr:row>
      <xdr:rowOff>405176</xdr:rowOff>
    </xdr:to>
    <xdr:pic>
      <xdr:nvPicPr>
        <xdr:cNvPr id="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178800" y="14620240"/>
          <a:ext cx="324485" cy="2889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156845</xdr:colOff>
      <xdr:row>36</xdr:row>
      <xdr:rowOff>94615</xdr:rowOff>
    </xdr:from>
    <xdr:to>
      <xdr:col>16</xdr:col>
      <xdr:colOff>470610</xdr:colOff>
      <xdr:row>36</xdr:row>
      <xdr:rowOff>363366</xdr:rowOff>
    </xdr:to>
    <xdr:pic>
      <xdr:nvPicPr>
        <xdr:cNvPr id="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224520" y="15613380"/>
          <a:ext cx="313690" cy="2686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188838</xdr:colOff>
      <xdr:row>26</xdr:row>
      <xdr:rowOff>78441</xdr:rowOff>
    </xdr:from>
    <xdr:to>
      <xdr:col>16</xdr:col>
      <xdr:colOff>505346</xdr:colOff>
      <xdr:row>26</xdr:row>
      <xdr:rowOff>324970</xdr:rowOff>
    </xdr:to>
    <xdr:pic>
      <xdr:nvPicPr>
        <xdr:cNvPr id="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8256270" y="10523220"/>
          <a:ext cx="316230" cy="2463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14</xdr:row>
      <xdr:rowOff>126365</xdr:rowOff>
    </xdr:from>
    <xdr:to>
      <xdr:col>16</xdr:col>
      <xdr:colOff>608965</xdr:colOff>
      <xdr:row>14</xdr:row>
      <xdr:rowOff>396240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153400" y="4483100"/>
          <a:ext cx="523240" cy="269875"/>
        </a:xfrm>
        <a:prstGeom prst="rect">
          <a:avLst/>
        </a:prstGeom>
      </xdr:spPr>
    </xdr:pic>
    <xdr:clientData/>
  </xdr:twoCellAnchor>
  <xdr:twoCellAnchor>
    <xdr:from>
      <xdr:col>16</xdr:col>
      <xdr:colOff>53340</xdr:colOff>
      <xdr:row>15</xdr:row>
      <xdr:rowOff>167005</xdr:rowOff>
    </xdr:from>
    <xdr:to>
      <xdr:col>16</xdr:col>
      <xdr:colOff>661147</xdr:colOff>
      <xdr:row>15</xdr:row>
      <xdr:rowOff>345144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972722" y="2542652"/>
          <a:ext cx="607807" cy="178139"/>
        </a:xfrm>
        <a:prstGeom prst="rect">
          <a:avLst/>
        </a:prstGeom>
      </xdr:spPr>
    </xdr:pic>
    <xdr:clientData/>
  </xdr:twoCellAnchor>
  <xdr:twoCellAnchor>
    <xdr:from>
      <xdr:col>16</xdr:col>
      <xdr:colOff>60613</xdr:colOff>
      <xdr:row>16</xdr:row>
      <xdr:rowOff>160907</xdr:rowOff>
    </xdr:from>
    <xdr:to>
      <xdr:col>16</xdr:col>
      <xdr:colOff>653877</xdr:colOff>
      <xdr:row>16</xdr:row>
      <xdr:rowOff>337704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128000" y="5532120"/>
          <a:ext cx="593090" cy="176530"/>
        </a:xfrm>
        <a:prstGeom prst="rect">
          <a:avLst/>
        </a:prstGeom>
      </xdr:spPr>
    </xdr:pic>
    <xdr:clientData/>
  </xdr:twoCellAnchor>
  <xdr:twoCellAnchor>
    <xdr:from>
      <xdr:col>16</xdr:col>
      <xdr:colOff>77932</xdr:colOff>
      <xdr:row>20</xdr:row>
      <xdr:rowOff>126531</xdr:rowOff>
    </xdr:from>
    <xdr:to>
      <xdr:col>16</xdr:col>
      <xdr:colOff>588818</xdr:colOff>
      <xdr:row>20</xdr:row>
      <xdr:rowOff>313322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145145" y="7527290"/>
          <a:ext cx="511175" cy="186690"/>
        </a:xfrm>
        <a:prstGeom prst="rect">
          <a:avLst/>
        </a:prstGeom>
      </xdr:spPr>
    </xdr:pic>
    <xdr:clientData/>
  </xdr:twoCellAnchor>
  <xdr:twoCellAnchor>
    <xdr:from>
      <xdr:col>16</xdr:col>
      <xdr:colOff>34635</xdr:colOff>
      <xdr:row>21</xdr:row>
      <xdr:rowOff>73232</xdr:rowOff>
    </xdr:from>
    <xdr:to>
      <xdr:col>16</xdr:col>
      <xdr:colOff>666750</xdr:colOff>
      <xdr:row>21</xdr:row>
      <xdr:rowOff>373234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101965" y="7981315"/>
          <a:ext cx="632460" cy="299720"/>
        </a:xfrm>
        <a:prstGeom prst="rect">
          <a:avLst/>
        </a:prstGeom>
      </xdr:spPr>
    </xdr:pic>
    <xdr:clientData/>
  </xdr:twoCellAnchor>
  <xdr:twoCellAnchor>
    <xdr:from>
      <xdr:col>16</xdr:col>
      <xdr:colOff>32385</xdr:colOff>
      <xdr:row>22</xdr:row>
      <xdr:rowOff>203835</xdr:rowOff>
    </xdr:from>
    <xdr:to>
      <xdr:col>16</xdr:col>
      <xdr:colOff>595630</xdr:colOff>
      <xdr:row>22</xdr:row>
      <xdr:rowOff>382905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100060" y="8619490"/>
          <a:ext cx="563245" cy="179070"/>
        </a:xfrm>
        <a:prstGeom prst="rect">
          <a:avLst/>
        </a:prstGeom>
      </xdr:spPr>
    </xdr:pic>
    <xdr:clientData/>
  </xdr:twoCellAnchor>
  <xdr:twoCellAnchor>
    <xdr:from>
      <xdr:col>16</xdr:col>
      <xdr:colOff>34290</xdr:colOff>
      <xdr:row>11</xdr:row>
      <xdr:rowOff>99060</xdr:rowOff>
    </xdr:from>
    <xdr:to>
      <xdr:col>16</xdr:col>
      <xdr:colOff>672649</xdr:colOff>
      <xdr:row>11</xdr:row>
      <xdr:rowOff>363891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101965" y="2933700"/>
          <a:ext cx="638175" cy="264795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13</xdr:row>
      <xdr:rowOff>112395</xdr:rowOff>
    </xdr:from>
    <xdr:to>
      <xdr:col>16</xdr:col>
      <xdr:colOff>670214</xdr:colOff>
      <xdr:row>13</xdr:row>
      <xdr:rowOff>411700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105775" y="3961765"/>
          <a:ext cx="631825" cy="299085"/>
        </a:xfrm>
        <a:prstGeom prst="rect">
          <a:avLst/>
        </a:prstGeom>
      </xdr:spPr>
    </xdr:pic>
    <xdr:clientData/>
  </xdr:twoCellAnchor>
  <xdr:twoCellAnchor>
    <xdr:from>
      <xdr:col>16</xdr:col>
      <xdr:colOff>112395</xdr:colOff>
      <xdr:row>18</xdr:row>
      <xdr:rowOff>118745</xdr:rowOff>
    </xdr:from>
    <xdr:to>
      <xdr:col>16</xdr:col>
      <xdr:colOff>657860</xdr:colOff>
      <xdr:row>18</xdr:row>
      <xdr:rowOff>339725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180070" y="6504940"/>
          <a:ext cx="545465" cy="220980"/>
        </a:xfrm>
        <a:prstGeom prst="rect">
          <a:avLst/>
        </a:prstGeom>
      </xdr:spPr>
    </xdr:pic>
    <xdr:clientData/>
  </xdr:twoCellAnchor>
  <xdr:twoCellAnchor>
    <xdr:from>
      <xdr:col>16</xdr:col>
      <xdr:colOff>95251</xdr:colOff>
      <xdr:row>19</xdr:row>
      <xdr:rowOff>50658</xdr:rowOff>
    </xdr:from>
    <xdr:to>
      <xdr:col>16</xdr:col>
      <xdr:colOff>571500</xdr:colOff>
      <xdr:row>19</xdr:row>
      <xdr:rowOff>430391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162925" y="6943725"/>
          <a:ext cx="476250" cy="379730"/>
        </a:xfrm>
        <a:prstGeom prst="rect">
          <a:avLst/>
        </a:prstGeom>
      </xdr:spPr>
    </xdr:pic>
    <xdr:clientData/>
  </xdr:twoCellAnchor>
  <xdr:twoCellAnchor>
    <xdr:from>
      <xdr:col>16</xdr:col>
      <xdr:colOff>103505</xdr:colOff>
      <xdr:row>41</xdr:row>
      <xdr:rowOff>65405</xdr:rowOff>
    </xdr:from>
    <xdr:to>
      <xdr:col>16</xdr:col>
      <xdr:colOff>566766</xdr:colOff>
      <xdr:row>41</xdr:row>
      <xdr:rowOff>414089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8171180" y="18120995"/>
          <a:ext cx="462915" cy="3486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127635</xdr:colOff>
      <xdr:row>35</xdr:row>
      <xdr:rowOff>133985</xdr:rowOff>
    </xdr:from>
    <xdr:to>
      <xdr:col>16</xdr:col>
      <xdr:colOff>545003</xdr:colOff>
      <xdr:row>35</xdr:row>
      <xdr:rowOff>410718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8195310" y="15145385"/>
          <a:ext cx="417195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38</xdr:row>
      <xdr:rowOff>135255</xdr:rowOff>
    </xdr:from>
    <xdr:to>
      <xdr:col>16</xdr:col>
      <xdr:colOff>448945</xdr:colOff>
      <xdr:row>38</xdr:row>
      <xdr:rowOff>423545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163560" y="16668750"/>
          <a:ext cx="353060" cy="2882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112569</xdr:colOff>
      <xdr:row>39</xdr:row>
      <xdr:rowOff>60614</xdr:rowOff>
    </xdr:from>
    <xdr:to>
      <xdr:col>16</xdr:col>
      <xdr:colOff>493569</xdr:colOff>
      <xdr:row>39</xdr:row>
      <xdr:rowOff>400050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8180070" y="17101185"/>
          <a:ext cx="381000" cy="3397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188838</xdr:colOff>
      <xdr:row>40</xdr:row>
      <xdr:rowOff>78441</xdr:rowOff>
    </xdr:from>
    <xdr:to>
      <xdr:col>16</xdr:col>
      <xdr:colOff>505346</xdr:colOff>
      <xdr:row>40</xdr:row>
      <xdr:rowOff>342900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8256270" y="17626330"/>
          <a:ext cx="316230" cy="2647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4</xdr:row>
      <xdr:rowOff>0</xdr:rowOff>
    </xdr:from>
    <xdr:to>
      <xdr:col>4</xdr:col>
      <xdr:colOff>781050</xdr:colOff>
      <xdr:row>5</xdr:row>
      <xdr:rowOff>1681</xdr:rowOff>
    </xdr:to>
    <xdr:pic>
      <xdr:nvPicPr>
        <xdr:cNvPr id="2" name="图片 5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6955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168088</xdr:colOff>
      <xdr:row>2</xdr:row>
      <xdr:rowOff>100853</xdr:rowOff>
    </xdr:from>
    <xdr:to>
      <xdr:col>4</xdr:col>
      <xdr:colOff>761352</xdr:colOff>
      <xdr:row>2</xdr:row>
      <xdr:rowOff>277650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25688" y="472328"/>
          <a:ext cx="593264" cy="176797"/>
        </a:xfrm>
        <a:prstGeom prst="rect">
          <a:avLst/>
        </a:prstGeom>
      </xdr:spPr>
    </xdr:pic>
    <xdr:clientData/>
  </xdr:twoCellAnchor>
  <xdr:twoCellAnchor>
    <xdr:from>
      <xdr:col>4</xdr:col>
      <xdr:colOff>268941</xdr:colOff>
      <xdr:row>3</xdr:row>
      <xdr:rowOff>156883</xdr:rowOff>
    </xdr:from>
    <xdr:to>
      <xdr:col>4</xdr:col>
      <xdr:colOff>779827</xdr:colOff>
      <xdr:row>3</xdr:row>
      <xdr:rowOff>343674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26541" y="890308"/>
          <a:ext cx="510886" cy="186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BF45"/>
  <sheetViews>
    <sheetView tabSelected="1" view="pageBreakPreview" topLeftCell="A9" zoomScale="115" zoomScaleNormal="55" zoomScaleSheetLayoutView="115" workbookViewId="0">
      <pane xSplit="27" ySplit="4" topLeftCell="AU13" activePane="bottomRight" state="frozen"/>
      <selection activeCell="A9" sqref="A9"/>
      <selection pane="topRight" activeCell="AB9" sqref="AB9"/>
      <selection pane="bottomLeft" activeCell="A12" sqref="A12"/>
      <selection pane="bottomRight" activeCell="Z21" sqref="Z21"/>
    </sheetView>
  </sheetViews>
  <sheetFormatPr defaultColWidth="9" defaultRowHeight="13.5" outlineLevelRow="1" outlineLevelCol="1"/>
  <cols>
    <col min="1" max="5" width="2.25" style="2" customWidth="1"/>
    <col min="6" max="11" width="1.625" style="2" hidden="1" customWidth="1"/>
    <col min="12" max="12" width="12" style="2" customWidth="1"/>
    <col min="13" max="13" width="13.75" style="120" customWidth="1"/>
    <col min="14" max="14" width="6.875" style="2" customWidth="1"/>
    <col min="15" max="15" width="5.125" style="2" hidden="1" customWidth="1" outlineLevel="1"/>
    <col min="16" max="16" width="5.125" style="2" customWidth="1" outlineLevel="1"/>
    <col min="17" max="17" width="12.375" style="3" customWidth="1"/>
    <col min="18" max="18" width="6" style="2" hidden="1" customWidth="1" outlineLevel="1"/>
    <col min="19" max="19" width="9.5" style="2" hidden="1" customWidth="1" outlineLevel="1"/>
    <col min="20" max="20" width="8" style="2" hidden="1" customWidth="1" outlineLevel="1"/>
    <col min="21" max="21" width="13.375" style="2" hidden="1" customWidth="1" outlineLevel="1"/>
    <col min="22" max="22" width="5.5" style="2" hidden="1" customWidth="1"/>
    <col min="23" max="23" width="8.625" style="2" customWidth="1" outlineLevel="1"/>
    <col min="24" max="24" width="7.75" style="2" customWidth="1" outlineLevel="1"/>
    <col min="25" max="25" width="13.625" style="2" hidden="1" customWidth="1" outlineLevel="1"/>
    <col min="26" max="26" width="9.625" style="2" customWidth="1" outlineLevel="1"/>
    <col min="27" max="27" width="8" style="4" customWidth="1"/>
    <col min="28" max="28" width="7" style="2" customWidth="1"/>
    <col min="29" max="29" width="5.625" style="2" hidden="1" customWidth="1" outlineLevel="1"/>
    <col min="30" max="30" width="6.25" style="2" hidden="1" customWidth="1" outlineLevel="1"/>
    <col min="31" max="32" width="7.5" style="2" hidden="1" customWidth="1" outlineLevel="1"/>
    <col min="33" max="33" width="7.5" style="3" hidden="1" customWidth="1" outlineLevel="1"/>
    <col min="34" max="34" width="8.125" style="5" customWidth="1" outlineLevel="1"/>
    <col min="35" max="35" width="7.5" style="6" hidden="1" customWidth="1" outlineLevel="1"/>
    <col min="36" max="37" width="7.5" style="3" hidden="1" customWidth="1" outlineLevel="1"/>
    <col min="38" max="38" width="4.125" style="3" customWidth="1" collapsed="1"/>
    <col min="39" max="39" width="4.25" style="3" customWidth="1"/>
    <col min="40" max="41" width="7.25" style="3" customWidth="1" outlineLevel="1"/>
    <col min="42" max="42" width="7.25" style="162" customWidth="1" outlineLevel="1"/>
    <col min="43" max="43" width="7.5" style="162" customWidth="1" outlineLevel="1"/>
    <col min="44" max="44" width="5.875" style="176" customWidth="1" outlineLevel="1"/>
    <col min="45" max="45" width="7.25" style="162" customWidth="1" outlineLevel="1"/>
    <col min="46" max="46" width="7.25" style="3" customWidth="1" outlineLevel="1"/>
    <col min="47" max="47" width="13.25" style="162" customWidth="1" outlineLevel="1"/>
    <col min="48" max="48" width="8.625" style="162" customWidth="1" outlineLevel="1"/>
    <col min="49" max="49" width="8.875" style="162" customWidth="1" outlineLevel="1"/>
    <col min="50" max="50" width="7.25" style="156" customWidth="1" outlineLevel="1"/>
    <col min="51" max="51" width="5.75" style="3" customWidth="1" outlineLevel="1"/>
    <col min="52" max="53" width="5.75" style="3" customWidth="1"/>
    <col min="54" max="54" width="5.375" style="3" customWidth="1"/>
    <col min="55" max="16384" width="9" style="3"/>
  </cols>
  <sheetData>
    <row r="1" spans="1:58" s="1" customFormat="1" ht="12" hidden="1" customHeight="1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2"/>
      <c r="AB1" s="241"/>
      <c r="AC1" s="241"/>
      <c r="AD1" s="241"/>
      <c r="AE1" s="241"/>
      <c r="AF1" s="241"/>
      <c r="AG1" s="241"/>
      <c r="AH1" s="243"/>
      <c r="AI1" s="244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0"/>
      <c r="BA1" s="240"/>
    </row>
    <row r="2" spans="1:58" s="1" customFormat="1" ht="27" hidden="1">
      <c r="A2" s="245" t="s">
        <v>0</v>
      </c>
      <c r="B2" s="246"/>
      <c r="C2" s="246"/>
      <c r="D2" s="246"/>
      <c r="E2" s="247"/>
      <c r="F2" s="248" t="s">
        <v>1</v>
      </c>
      <c r="G2" s="249"/>
      <c r="H2" s="249"/>
      <c r="I2" s="249"/>
      <c r="J2" s="249"/>
      <c r="K2" s="250"/>
      <c r="L2" s="251" t="s">
        <v>2</v>
      </c>
      <c r="M2" s="252"/>
      <c r="N2" s="199" t="s">
        <v>3</v>
      </c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1"/>
      <c r="AB2" s="200"/>
      <c r="AC2" s="200"/>
      <c r="AD2" s="200"/>
      <c r="AE2" s="200"/>
      <c r="AF2" s="200"/>
      <c r="AG2" s="200"/>
      <c r="AH2" s="202"/>
      <c r="AI2" s="203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4"/>
      <c r="AZ2" s="15" t="s">
        <v>4</v>
      </c>
      <c r="BA2" s="15"/>
    </row>
    <row r="3" spans="1:58" s="1" customFormat="1" ht="27" hidden="1">
      <c r="A3" s="253" t="s">
        <v>5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199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1"/>
      <c r="AB3" s="200"/>
      <c r="AC3" s="200"/>
      <c r="AD3" s="200"/>
      <c r="AE3" s="200"/>
      <c r="AF3" s="200"/>
      <c r="AG3" s="200"/>
      <c r="AH3" s="202"/>
      <c r="AI3" s="203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4"/>
      <c r="AZ3" s="15" t="s">
        <v>6</v>
      </c>
      <c r="BA3" s="16"/>
    </row>
    <row r="4" spans="1:58" s="1" customFormat="1" ht="27" hidden="1">
      <c r="A4" s="252" t="s">
        <v>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1" t="s">
        <v>8</v>
      </c>
      <c r="M4" s="252"/>
      <c r="N4" s="199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1"/>
      <c r="AB4" s="200"/>
      <c r="AC4" s="200"/>
      <c r="AD4" s="200"/>
      <c r="AE4" s="200"/>
      <c r="AF4" s="200"/>
      <c r="AG4" s="200"/>
      <c r="AH4" s="202"/>
      <c r="AI4" s="203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4"/>
      <c r="AZ4" s="15" t="s">
        <v>9</v>
      </c>
      <c r="BA4" s="15"/>
    </row>
    <row r="5" spans="1:58" s="1" customFormat="1" ht="27" hidden="1">
      <c r="A5" s="254" t="s">
        <v>10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199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1"/>
      <c r="AB5" s="200"/>
      <c r="AC5" s="200"/>
      <c r="AD5" s="200"/>
      <c r="AE5" s="200"/>
      <c r="AF5" s="200"/>
      <c r="AG5" s="200"/>
      <c r="AH5" s="202"/>
      <c r="AI5" s="203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4"/>
      <c r="AZ5" s="15" t="s">
        <v>11</v>
      </c>
      <c r="BA5" s="15"/>
    </row>
    <row r="6" spans="1:58" s="1" customFormat="1" ht="18.75" hidden="1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0"/>
      <c r="N6" s="199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1"/>
      <c r="AB6" s="200"/>
      <c r="AC6" s="200"/>
      <c r="AD6" s="200"/>
      <c r="AE6" s="200"/>
      <c r="AF6" s="200"/>
      <c r="AG6" s="200"/>
      <c r="AH6" s="202"/>
      <c r="AI6" s="203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4"/>
      <c r="AZ6" s="15" t="s">
        <v>12</v>
      </c>
      <c r="BA6" s="15"/>
    </row>
    <row r="7" spans="1:58" s="1" customFormat="1" ht="14.25" hidden="1">
      <c r="A7" s="193" t="s">
        <v>13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5"/>
      <c r="N7" s="199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1"/>
      <c r="AB7" s="200"/>
      <c r="AC7" s="200"/>
      <c r="AD7" s="200"/>
      <c r="AE7" s="200"/>
      <c r="AF7" s="200"/>
      <c r="AG7" s="200"/>
      <c r="AH7" s="202"/>
      <c r="AI7" s="203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4"/>
      <c r="AZ7" s="17" t="s">
        <v>14</v>
      </c>
      <c r="BA7" s="17"/>
    </row>
    <row r="8" spans="1:58" s="1" customFormat="1" ht="72.95" hidden="1" customHeight="1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8"/>
      <c r="N8" s="205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7"/>
      <c r="AB8" s="206"/>
      <c r="AC8" s="206"/>
      <c r="AD8" s="206"/>
      <c r="AE8" s="206"/>
      <c r="AF8" s="206"/>
      <c r="AG8" s="206"/>
      <c r="AH8" s="208"/>
      <c r="AI8" s="209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10"/>
      <c r="AZ8" s="18" t="s">
        <v>15</v>
      </c>
      <c r="BA8" s="18"/>
    </row>
    <row r="9" spans="1:58" s="84" customFormat="1" ht="15.95" customHeight="1">
      <c r="A9" s="260" t="s">
        <v>16</v>
      </c>
      <c r="B9" s="255" t="s">
        <v>17</v>
      </c>
      <c r="C9" s="256"/>
      <c r="D9" s="256"/>
      <c r="E9" s="256"/>
      <c r="F9" s="256"/>
      <c r="G9" s="256"/>
      <c r="H9" s="256"/>
      <c r="I9" s="256"/>
      <c r="J9" s="256"/>
      <c r="K9" s="257"/>
      <c r="L9" s="230" t="s">
        <v>4</v>
      </c>
      <c r="M9" s="191" t="s">
        <v>18</v>
      </c>
      <c r="N9" s="191" t="s">
        <v>19</v>
      </c>
      <c r="O9" s="191" t="s">
        <v>20</v>
      </c>
      <c r="P9" s="191" t="s">
        <v>21</v>
      </c>
      <c r="Q9" s="191" t="s">
        <v>22</v>
      </c>
      <c r="R9" s="230" t="s">
        <v>23</v>
      </c>
      <c r="S9" s="236" t="s">
        <v>190</v>
      </c>
      <c r="T9" s="238" t="s">
        <v>191</v>
      </c>
      <c r="U9" s="230" t="s">
        <v>24</v>
      </c>
      <c r="V9" s="232" t="s">
        <v>192</v>
      </c>
      <c r="W9" s="234" t="s">
        <v>25</v>
      </c>
      <c r="X9" s="234" t="s">
        <v>26</v>
      </c>
      <c r="Y9" s="234" t="s">
        <v>27</v>
      </c>
      <c r="Z9" s="191" t="s">
        <v>28</v>
      </c>
      <c r="AA9" s="224" t="s">
        <v>29</v>
      </c>
      <c r="AB9" s="191" t="s">
        <v>30</v>
      </c>
      <c r="AC9" s="226" t="s">
        <v>31</v>
      </c>
      <c r="AD9" s="228" t="s">
        <v>32</v>
      </c>
      <c r="AE9" s="258" t="s">
        <v>33</v>
      </c>
      <c r="AF9" s="258"/>
      <c r="AG9" s="259"/>
      <c r="AH9" s="221" t="s">
        <v>34</v>
      </c>
      <c r="AI9" s="217" t="s">
        <v>35</v>
      </c>
      <c r="AJ9" s="219" t="s">
        <v>36</v>
      </c>
      <c r="AK9" s="221" t="s">
        <v>37</v>
      </c>
      <c r="AL9" s="223" t="s">
        <v>38</v>
      </c>
      <c r="AM9" s="223" t="s">
        <v>39</v>
      </c>
      <c r="AN9" s="215" t="s">
        <v>40</v>
      </c>
      <c r="AO9" s="211" t="s">
        <v>233</v>
      </c>
      <c r="AP9" s="211" t="s">
        <v>237</v>
      </c>
      <c r="AQ9" s="211" t="s">
        <v>238</v>
      </c>
      <c r="AR9" s="211" t="s">
        <v>239</v>
      </c>
      <c r="AS9" s="211" t="s">
        <v>240</v>
      </c>
      <c r="AT9" s="211" t="s">
        <v>41</v>
      </c>
      <c r="AU9" s="211" t="s">
        <v>189</v>
      </c>
      <c r="AV9" s="211" t="s">
        <v>234</v>
      </c>
      <c r="AW9" s="211" t="s">
        <v>42</v>
      </c>
      <c r="AX9" s="213" t="s">
        <v>235</v>
      </c>
      <c r="AY9" s="187" t="s">
        <v>15</v>
      </c>
      <c r="AZ9" s="189" t="s">
        <v>193</v>
      </c>
      <c r="BA9" s="191" t="s">
        <v>43</v>
      </c>
      <c r="BB9" s="186" t="s">
        <v>241</v>
      </c>
      <c r="BC9" s="186" t="s">
        <v>242</v>
      </c>
      <c r="BD9" s="186"/>
      <c r="BE9" s="186"/>
      <c r="BF9" s="186" t="s">
        <v>246</v>
      </c>
    </row>
    <row r="10" spans="1:58" s="35" customFormat="1">
      <c r="A10" s="261"/>
      <c r="B10" s="9"/>
      <c r="C10" s="9">
        <v>1</v>
      </c>
      <c r="D10" s="9">
        <v>2</v>
      </c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11">
        <v>9</v>
      </c>
      <c r="L10" s="231"/>
      <c r="M10" s="237"/>
      <c r="N10" s="192"/>
      <c r="O10" s="192"/>
      <c r="P10" s="192"/>
      <c r="Q10" s="192"/>
      <c r="R10" s="231"/>
      <c r="S10" s="237"/>
      <c r="T10" s="239"/>
      <c r="U10" s="231"/>
      <c r="V10" s="233"/>
      <c r="W10" s="233"/>
      <c r="X10" s="235"/>
      <c r="Y10" s="235"/>
      <c r="Z10" s="192"/>
      <c r="AA10" s="225"/>
      <c r="AB10" s="192"/>
      <c r="AC10" s="227"/>
      <c r="AD10" s="229"/>
      <c r="AE10" s="85" t="s">
        <v>44</v>
      </c>
      <c r="AF10" s="86" t="s">
        <v>45</v>
      </c>
      <c r="AG10" s="86" t="s">
        <v>46</v>
      </c>
      <c r="AH10" s="222"/>
      <c r="AI10" s="218"/>
      <c r="AJ10" s="220"/>
      <c r="AK10" s="222"/>
      <c r="AL10" s="223"/>
      <c r="AM10" s="223"/>
      <c r="AN10" s="216"/>
      <c r="AO10" s="212"/>
      <c r="AP10" s="212"/>
      <c r="AQ10" s="212"/>
      <c r="AR10" s="212"/>
      <c r="AS10" s="212"/>
      <c r="AT10" s="212"/>
      <c r="AU10" s="212"/>
      <c r="AV10" s="212"/>
      <c r="AW10" s="212"/>
      <c r="AX10" s="214"/>
      <c r="AY10" s="188"/>
      <c r="AZ10" s="190"/>
      <c r="BA10" s="192"/>
      <c r="BB10" s="186"/>
      <c r="BC10" s="179" t="s">
        <v>243</v>
      </c>
      <c r="BD10" s="179" t="s">
        <v>244</v>
      </c>
      <c r="BE10" s="179" t="s">
        <v>245</v>
      </c>
      <c r="BF10" s="186"/>
    </row>
    <row r="11" spans="1:58" ht="35.25" hidden="1" customHeight="1" collapsed="1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7" t="s">
        <v>232</v>
      </c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3"/>
      <c r="AB11" s="142"/>
      <c r="AC11" s="142"/>
      <c r="AD11" s="142"/>
      <c r="AE11" s="142"/>
      <c r="AF11" s="142"/>
      <c r="AG11" s="144"/>
      <c r="AH11" s="145"/>
      <c r="AI11" s="146"/>
      <c r="AJ11" s="144"/>
      <c r="AK11" s="144"/>
      <c r="AL11" s="144"/>
      <c r="AM11" s="144"/>
      <c r="AN11" s="144"/>
      <c r="AO11" s="144"/>
      <c r="AP11" s="163"/>
      <c r="AQ11" s="163"/>
      <c r="AR11" s="168"/>
      <c r="AS11" s="157">
        <f>AS12+AS22</f>
        <v>0</v>
      </c>
      <c r="AT11" s="144"/>
      <c r="AU11" s="163"/>
      <c r="AV11" s="157">
        <f>AV12+AV22</f>
        <v>184.28949999999998</v>
      </c>
      <c r="AW11" s="163">
        <f t="shared" ref="AW11:AW12" si="0">AS11-AV11</f>
        <v>-184.28949999999998</v>
      </c>
      <c r="AX11" s="149" t="e">
        <f t="shared" ref="AX11:AX12" si="1">AW11/AU11</f>
        <v>#DIV/0!</v>
      </c>
      <c r="AY11" s="144"/>
      <c r="AZ11" s="144"/>
      <c r="BA11" s="144"/>
      <c r="BB11" s="180"/>
      <c r="BC11" s="180"/>
      <c r="BD11" s="180"/>
      <c r="BE11" s="180"/>
      <c r="BF11" s="180"/>
    </row>
    <row r="12" spans="1:58" s="139" customFormat="1" ht="39.950000000000003" customHeight="1">
      <c r="A12" s="121">
        <v>1</v>
      </c>
      <c r="B12" s="122">
        <v>0</v>
      </c>
      <c r="C12" s="122"/>
      <c r="D12" s="122"/>
      <c r="E12" s="122"/>
      <c r="F12" s="122"/>
      <c r="G12" s="122"/>
      <c r="H12" s="122"/>
      <c r="I12" s="122"/>
      <c r="J12" s="122"/>
      <c r="K12" s="123"/>
      <c r="L12" s="124" t="s">
        <v>47</v>
      </c>
      <c r="M12" s="125" t="s">
        <v>48</v>
      </c>
      <c r="N12" s="126"/>
      <c r="O12" s="126" t="s">
        <v>49</v>
      </c>
      <c r="P12" s="127" t="s">
        <v>50</v>
      </c>
      <c r="Q12" s="126"/>
      <c r="R12" s="124" t="s">
        <v>49</v>
      </c>
      <c r="S12" s="128" t="s">
        <v>47</v>
      </c>
      <c r="T12" s="129" t="s">
        <v>51</v>
      </c>
      <c r="U12" s="124" t="s">
        <v>52</v>
      </c>
      <c r="V12" s="130" t="s">
        <v>53</v>
      </c>
      <c r="W12" s="130" t="s">
        <v>54</v>
      </c>
      <c r="X12" s="131" t="s">
        <v>51</v>
      </c>
      <c r="Y12" s="131" t="s">
        <v>51</v>
      </c>
      <c r="Z12" s="126"/>
      <c r="AA12" s="132">
        <f>SUM(AA15:AA21)</f>
        <v>0.58699999999999997</v>
      </c>
      <c r="AB12" s="126"/>
      <c r="AC12" s="126" t="s">
        <v>55</v>
      </c>
      <c r="AD12" s="126"/>
      <c r="AE12" s="126"/>
      <c r="AF12" s="126"/>
      <c r="AG12" s="133"/>
      <c r="AH12" s="134"/>
      <c r="AI12" s="135"/>
      <c r="AJ12" s="133"/>
      <c r="AK12" s="133"/>
      <c r="AL12" s="136" t="s">
        <v>56</v>
      </c>
      <c r="AM12" s="136" t="s">
        <v>57</v>
      </c>
      <c r="AN12" s="137"/>
      <c r="AO12" s="137"/>
      <c r="AP12" s="164"/>
      <c r="AQ12" s="164"/>
      <c r="AR12" s="169"/>
      <c r="AS12" s="164"/>
      <c r="AT12" s="137"/>
      <c r="AU12" s="164"/>
      <c r="AV12" s="158">
        <f>SUM(AV13:AV21)</f>
        <v>41.034499999999994</v>
      </c>
      <c r="AW12" s="164">
        <f t="shared" si="0"/>
        <v>-41.034499999999994</v>
      </c>
      <c r="AX12" s="150" t="e">
        <f t="shared" si="1"/>
        <v>#DIV/0!</v>
      </c>
      <c r="AY12" s="137"/>
      <c r="AZ12" s="138"/>
      <c r="BA12" s="126">
        <v>1</v>
      </c>
      <c r="BB12" s="54" t="s">
        <v>248</v>
      </c>
      <c r="BC12" s="181"/>
      <c r="BD12" s="181"/>
      <c r="BE12" s="181"/>
      <c r="BF12" s="180"/>
    </row>
    <row r="13" spans="1:58" s="35" customFormat="1" ht="39.950000000000003" customHeight="1" outlineLevel="1">
      <c r="A13" s="19"/>
      <c r="B13" s="9"/>
      <c r="C13" s="9">
        <v>1</v>
      </c>
      <c r="D13" s="9"/>
      <c r="E13" s="9"/>
      <c r="F13" s="9"/>
      <c r="G13" s="9"/>
      <c r="H13" s="9"/>
      <c r="I13" s="9"/>
      <c r="J13" s="9"/>
      <c r="K13" s="12"/>
      <c r="L13" s="36" t="s">
        <v>250</v>
      </c>
      <c r="M13" s="37" t="s">
        <v>58</v>
      </c>
      <c r="N13" s="38"/>
      <c r="O13" s="39" t="s">
        <v>59</v>
      </c>
      <c r="P13" s="40" t="s">
        <v>50</v>
      </c>
      <c r="Q13" s="39"/>
      <c r="R13" s="41"/>
      <c r="S13" s="42" t="s">
        <v>51</v>
      </c>
      <c r="T13" s="42" t="s">
        <v>51</v>
      </c>
      <c r="U13" s="41"/>
      <c r="V13" s="24" t="s">
        <v>53</v>
      </c>
      <c r="W13" s="43"/>
      <c r="X13" s="177" t="s">
        <v>236</v>
      </c>
      <c r="Y13" s="42"/>
      <c r="Z13" s="39" t="s">
        <v>60</v>
      </c>
      <c r="AA13" s="44"/>
      <c r="AB13" s="21"/>
      <c r="AC13" s="27"/>
      <c r="AD13" s="27"/>
      <c r="AE13" s="27"/>
      <c r="AF13" s="27"/>
      <c r="AG13" s="28"/>
      <c r="AH13" s="29"/>
      <c r="AI13" s="30"/>
      <c r="AJ13" s="28"/>
      <c r="AK13" s="28"/>
      <c r="AL13" s="31" t="s">
        <v>61</v>
      </c>
      <c r="AM13" s="31"/>
      <c r="AN13" s="32"/>
      <c r="AO13" s="32"/>
      <c r="AP13" s="159"/>
      <c r="AQ13" s="159"/>
      <c r="AR13" s="170"/>
      <c r="AS13" s="178">
        <f>AU13</f>
        <v>1.3245</v>
      </c>
      <c r="AT13" s="32" t="e">
        <f>AU13/AH13</f>
        <v>#DIV/0!</v>
      </c>
      <c r="AU13" s="159">
        <v>1.3245</v>
      </c>
      <c r="AV13" s="159">
        <f>AU13*BA13</f>
        <v>1.3245</v>
      </c>
      <c r="AW13" s="159">
        <f>AS13-AV13</f>
        <v>0</v>
      </c>
      <c r="AX13" s="148">
        <f>AW13/AU13</f>
        <v>0</v>
      </c>
      <c r="AY13" s="33"/>
      <c r="AZ13" s="34"/>
      <c r="BA13" s="21">
        <v>1</v>
      </c>
      <c r="BB13" s="54" t="s">
        <v>248</v>
      </c>
      <c r="BC13" s="182" t="s">
        <v>249</v>
      </c>
      <c r="BD13" s="182" t="s">
        <v>249</v>
      </c>
      <c r="BE13" s="182" t="s">
        <v>249</v>
      </c>
      <c r="BF13" s="180">
        <v>1</v>
      </c>
    </row>
    <row r="14" spans="1:58" s="35" customFormat="1" ht="39.950000000000003" customHeight="1" outlineLevel="1">
      <c r="A14" s="19">
        <v>2</v>
      </c>
      <c r="B14" s="9"/>
      <c r="C14" s="9">
        <v>1</v>
      </c>
      <c r="D14" s="9"/>
      <c r="E14" s="9"/>
      <c r="F14" s="9"/>
      <c r="G14" s="9"/>
      <c r="H14" s="9"/>
      <c r="I14" s="9"/>
      <c r="J14" s="9"/>
      <c r="K14" s="12"/>
      <c r="L14" s="20" t="s">
        <v>62</v>
      </c>
      <c r="M14" s="45" t="s">
        <v>63</v>
      </c>
      <c r="N14" s="21"/>
      <c r="O14" s="21" t="s">
        <v>49</v>
      </c>
      <c r="P14" s="22" t="s">
        <v>50</v>
      </c>
      <c r="Q14" s="21"/>
      <c r="R14" s="20" t="s">
        <v>49</v>
      </c>
      <c r="S14" s="20" t="s">
        <v>62</v>
      </c>
      <c r="T14" s="23" t="s">
        <v>49</v>
      </c>
      <c r="U14" s="20" t="s">
        <v>52</v>
      </c>
      <c r="V14" s="24" t="s">
        <v>53</v>
      </c>
      <c r="W14" s="24" t="s">
        <v>54</v>
      </c>
      <c r="X14" s="25"/>
      <c r="Y14" s="25"/>
      <c r="Z14" s="21"/>
      <c r="AA14" s="26"/>
      <c r="AB14" s="21"/>
      <c r="AC14" s="27" t="s">
        <v>55</v>
      </c>
      <c r="AD14" s="27"/>
      <c r="AE14" s="27"/>
      <c r="AF14" s="27"/>
      <c r="AG14" s="28"/>
      <c r="AH14" s="29"/>
      <c r="AI14" s="30"/>
      <c r="AJ14" s="28"/>
      <c r="AK14" s="28"/>
      <c r="AL14" s="31" t="s">
        <v>61</v>
      </c>
      <c r="AM14" s="31" t="s">
        <v>64</v>
      </c>
      <c r="AN14" s="32"/>
      <c r="AO14" s="32"/>
      <c r="AP14" s="159"/>
      <c r="AQ14" s="159"/>
      <c r="AR14" s="170"/>
      <c r="AS14" s="159"/>
      <c r="AT14" s="32" t="e">
        <f t="shared" ref="AT14:AT42" si="2">AU14/AH14</f>
        <v>#DIV/0!</v>
      </c>
      <c r="AU14" s="159"/>
      <c r="AV14" s="159"/>
      <c r="AW14" s="159">
        <f t="shared" ref="AW14:AW42" si="3">AS14-AV14</f>
        <v>0</v>
      </c>
      <c r="AX14" s="148" t="e">
        <f t="shared" ref="AX14:AX42" si="4">AW14/AU14</f>
        <v>#DIV/0!</v>
      </c>
      <c r="AY14" s="33"/>
      <c r="AZ14" s="34"/>
      <c r="BA14" s="21">
        <v>1</v>
      </c>
      <c r="BB14" s="54" t="s">
        <v>248</v>
      </c>
      <c r="BC14" s="182">
        <v>71500</v>
      </c>
      <c r="BD14" s="182">
        <v>100000</v>
      </c>
      <c r="BE14" s="182">
        <v>71500</v>
      </c>
      <c r="BF14" s="182">
        <v>21.1</v>
      </c>
    </row>
    <row r="15" spans="1:58" s="35" customFormat="1" ht="39.950000000000003" customHeight="1" outlineLevel="1">
      <c r="A15" s="19">
        <v>3</v>
      </c>
      <c r="B15" s="9"/>
      <c r="C15" s="9"/>
      <c r="D15" s="9">
        <v>2</v>
      </c>
      <c r="E15" s="9"/>
      <c r="F15" s="9"/>
      <c r="G15" s="9"/>
      <c r="H15" s="9"/>
      <c r="I15" s="9"/>
      <c r="J15" s="9"/>
      <c r="K15" s="12"/>
      <c r="L15" s="20" t="s">
        <v>65</v>
      </c>
      <c r="M15" s="46" t="s">
        <v>66</v>
      </c>
      <c r="N15" s="21"/>
      <c r="O15" s="21" t="s">
        <v>59</v>
      </c>
      <c r="P15" s="22" t="s">
        <v>50</v>
      </c>
      <c r="Q15" s="21"/>
      <c r="R15" s="20" t="s">
        <v>49</v>
      </c>
      <c r="S15" s="25" t="s">
        <v>51</v>
      </c>
      <c r="T15" s="23" t="s">
        <v>51</v>
      </c>
      <c r="U15" s="20" t="s">
        <v>52</v>
      </c>
      <c r="V15" s="24" t="s">
        <v>53</v>
      </c>
      <c r="W15" s="24"/>
      <c r="X15" s="25" t="s">
        <v>67</v>
      </c>
      <c r="Y15" s="25" t="s">
        <v>51</v>
      </c>
      <c r="Z15" s="21"/>
      <c r="AA15" s="26"/>
      <c r="AB15" s="21"/>
      <c r="AC15" s="27" t="s">
        <v>68</v>
      </c>
      <c r="AD15" s="27"/>
      <c r="AE15" s="27">
        <v>405</v>
      </c>
      <c r="AF15" s="27">
        <v>225</v>
      </c>
      <c r="AG15" s="28"/>
      <c r="AH15" s="29"/>
      <c r="AI15" s="30"/>
      <c r="AJ15" s="28"/>
      <c r="AK15" s="28"/>
      <c r="AL15" s="47"/>
      <c r="AM15" s="47"/>
      <c r="AN15" s="32"/>
      <c r="AO15" s="32"/>
      <c r="AP15" s="159">
        <v>51.7</v>
      </c>
      <c r="AQ15" s="159">
        <f>AP15*0.12</f>
        <v>6.2039999999999997</v>
      </c>
      <c r="AR15" s="170"/>
      <c r="AS15" s="159">
        <f>AQ15</f>
        <v>6.2039999999999997</v>
      </c>
      <c r="AT15" s="32" t="e">
        <f t="shared" si="2"/>
        <v>#DIV/0!</v>
      </c>
      <c r="AU15" s="159">
        <v>6.2</v>
      </c>
      <c r="AV15" s="159">
        <f t="shared" ref="AV15:AV21" si="5">AU15*BA15</f>
        <v>6.2</v>
      </c>
      <c r="AW15" s="159">
        <f t="shared" si="3"/>
        <v>3.9999999999995595E-3</v>
      </c>
      <c r="AX15" s="148">
        <f t="shared" si="4"/>
        <v>6.4516129032250952E-4</v>
      </c>
      <c r="AY15" s="33"/>
      <c r="AZ15" s="34"/>
      <c r="BA15" s="21">
        <v>1</v>
      </c>
      <c r="BB15" s="54" t="s">
        <v>248</v>
      </c>
      <c r="BC15" s="182" t="s">
        <v>247</v>
      </c>
      <c r="BD15" s="182" t="s">
        <v>247</v>
      </c>
      <c r="BE15" s="182" t="s">
        <v>247</v>
      </c>
      <c r="BF15" s="182" t="s">
        <v>247</v>
      </c>
    </row>
    <row r="16" spans="1:58" s="35" customFormat="1" ht="39.950000000000003" customHeight="1" outlineLevel="1">
      <c r="A16" s="19">
        <v>4</v>
      </c>
      <c r="B16" s="9"/>
      <c r="C16" s="9"/>
      <c r="D16" s="9">
        <v>2</v>
      </c>
      <c r="E16" s="9"/>
      <c r="F16" s="9"/>
      <c r="G16" s="9"/>
      <c r="H16" s="9"/>
      <c r="I16" s="9"/>
      <c r="J16" s="9"/>
      <c r="K16" s="12"/>
      <c r="L16" s="20" t="s">
        <v>69</v>
      </c>
      <c r="M16" s="46" t="s">
        <v>70</v>
      </c>
      <c r="N16" s="21"/>
      <c r="O16" s="21" t="s">
        <v>59</v>
      </c>
      <c r="P16" s="22" t="s">
        <v>50</v>
      </c>
      <c r="Q16" s="21"/>
      <c r="R16" s="20" t="s">
        <v>49</v>
      </c>
      <c r="S16" s="25" t="s">
        <v>51</v>
      </c>
      <c r="T16" s="23" t="s">
        <v>51</v>
      </c>
      <c r="U16" s="25" t="s">
        <v>52</v>
      </c>
      <c r="V16" s="24" t="s">
        <v>53</v>
      </c>
      <c r="W16" s="24" t="s">
        <v>71</v>
      </c>
      <c r="X16" s="48" t="s">
        <v>72</v>
      </c>
      <c r="Y16" s="25" t="s">
        <v>51</v>
      </c>
      <c r="Z16" s="49"/>
      <c r="AA16" s="26">
        <v>0.2</v>
      </c>
      <c r="AB16" s="50"/>
      <c r="AC16" s="28" t="s">
        <v>70</v>
      </c>
      <c r="AD16" s="28"/>
      <c r="AE16" s="28" t="s">
        <v>73</v>
      </c>
      <c r="AF16" s="28"/>
      <c r="AG16" s="28"/>
      <c r="AH16" s="29">
        <f>AA16*1.08</f>
        <v>0.21600000000000003</v>
      </c>
      <c r="AI16" s="30">
        <f t="shared" ref="AI16:AI17" si="6">AA16/AH16</f>
        <v>0.92592592592592582</v>
      </c>
      <c r="AJ16" s="28"/>
      <c r="AK16" s="28"/>
      <c r="AL16" s="47"/>
      <c r="AM16" s="47"/>
      <c r="AN16" s="32"/>
      <c r="AO16" s="32"/>
      <c r="AP16" s="159">
        <v>17.62</v>
      </c>
      <c r="AQ16" s="159">
        <f>AP16*AH16</f>
        <v>3.8059200000000009</v>
      </c>
      <c r="AR16" s="170">
        <v>2</v>
      </c>
      <c r="AS16" s="159">
        <f>AQ16*AR16</f>
        <v>7.6118400000000017</v>
      </c>
      <c r="AT16" s="32">
        <f t="shared" si="2"/>
        <v>65.925925925925924</v>
      </c>
      <c r="AU16" s="159">
        <v>14.24</v>
      </c>
      <c r="AV16" s="159">
        <f t="shared" si="5"/>
        <v>14.24</v>
      </c>
      <c r="AW16" s="159">
        <f t="shared" si="3"/>
        <v>-6.6281599999999985</v>
      </c>
      <c r="AX16" s="148">
        <f t="shared" si="4"/>
        <v>-0.46546067415730324</v>
      </c>
      <c r="AY16" s="33"/>
      <c r="AZ16" s="34"/>
      <c r="BA16" s="25">
        <v>1</v>
      </c>
      <c r="BB16" s="54" t="s">
        <v>248</v>
      </c>
      <c r="BC16" s="182" t="s">
        <v>247</v>
      </c>
      <c r="BD16" s="182" t="s">
        <v>247</v>
      </c>
      <c r="BE16" s="182" t="s">
        <v>247</v>
      </c>
      <c r="BF16" s="182" t="s">
        <v>247</v>
      </c>
    </row>
    <row r="17" spans="1:58" s="35" customFormat="1" ht="39.950000000000003" customHeight="1" outlineLevel="1">
      <c r="A17" s="19">
        <v>5</v>
      </c>
      <c r="B17" s="9"/>
      <c r="C17" s="9"/>
      <c r="D17" s="9">
        <v>2</v>
      </c>
      <c r="E17" s="9"/>
      <c r="F17" s="9"/>
      <c r="G17" s="9"/>
      <c r="H17" s="9"/>
      <c r="I17" s="9"/>
      <c r="J17" s="9"/>
      <c r="K17" s="12"/>
      <c r="L17" s="20" t="s">
        <v>74</v>
      </c>
      <c r="M17" s="46" t="s">
        <v>75</v>
      </c>
      <c r="N17" s="21"/>
      <c r="O17" s="21" t="s">
        <v>59</v>
      </c>
      <c r="P17" s="22" t="s">
        <v>50</v>
      </c>
      <c r="Q17" s="21"/>
      <c r="R17" s="20" t="s">
        <v>49</v>
      </c>
      <c r="S17" s="20" t="s">
        <v>74</v>
      </c>
      <c r="T17" s="20" t="s">
        <v>49</v>
      </c>
      <c r="U17" s="25" t="s">
        <v>52</v>
      </c>
      <c r="V17" s="24" t="s">
        <v>53</v>
      </c>
      <c r="W17" s="24" t="s">
        <v>71</v>
      </c>
      <c r="X17" s="48" t="s">
        <v>76</v>
      </c>
      <c r="Y17" s="25" t="s">
        <v>51</v>
      </c>
      <c r="Z17" s="51"/>
      <c r="AA17" s="52">
        <v>0.11</v>
      </c>
      <c r="AB17" s="50"/>
      <c r="AC17" s="53" t="s">
        <v>77</v>
      </c>
      <c r="AD17" s="53"/>
      <c r="AE17" s="53" t="s">
        <v>78</v>
      </c>
      <c r="AF17" s="53"/>
      <c r="AG17" s="28"/>
      <c r="AH17" s="29">
        <f>AA17*1.02</f>
        <v>0.11220000000000001</v>
      </c>
      <c r="AI17" s="30">
        <f t="shared" si="6"/>
        <v>0.98039215686274506</v>
      </c>
      <c r="AJ17" s="28"/>
      <c r="AK17" s="28"/>
      <c r="AL17" s="47"/>
      <c r="AM17" s="47"/>
      <c r="AN17" s="32"/>
      <c r="AO17" s="32"/>
      <c r="AP17" s="159">
        <f>注塑件测算!J3</f>
        <v>14.16</v>
      </c>
      <c r="AQ17" s="159">
        <f>AP17*AH17</f>
        <v>1.5887520000000002</v>
      </c>
      <c r="AR17" s="170"/>
      <c r="AS17" s="159">
        <f>注塑件测算!AE3</f>
        <v>2.1805313598148146</v>
      </c>
      <c r="AT17" s="32">
        <f t="shared" si="2"/>
        <v>45.900178253119428</v>
      </c>
      <c r="AU17" s="159">
        <v>5.15</v>
      </c>
      <c r="AV17" s="159">
        <f t="shared" si="5"/>
        <v>5.15</v>
      </c>
      <c r="AW17" s="159">
        <f t="shared" si="3"/>
        <v>-2.9694686401851857</v>
      </c>
      <c r="AX17" s="148">
        <f t="shared" si="4"/>
        <v>-0.57659585246314282</v>
      </c>
      <c r="AY17" s="33"/>
      <c r="AZ17" s="34"/>
      <c r="BA17" s="25">
        <v>1</v>
      </c>
      <c r="BB17" s="54" t="s">
        <v>248</v>
      </c>
      <c r="BC17" s="182">
        <v>90000</v>
      </c>
      <c r="BD17" s="182">
        <v>100000</v>
      </c>
      <c r="BE17" s="182">
        <v>45000</v>
      </c>
      <c r="BF17" s="180">
        <v>4.7</v>
      </c>
    </row>
    <row r="18" spans="1:58" s="61" customFormat="1" ht="39.950000000000003" hidden="1" customHeight="1" outlineLevel="1">
      <c r="A18" s="19">
        <v>6</v>
      </c>
      <c r="B18" s="25"/>
      <c r="C18" s="25">
        <v>1</v>
      </c>
      <c r="D18" s="25"/>
      <c r="E18" s="25"/>
      <c r="F18" s="25"/>
      <c r="G18" s="25"/>
      <c r="H18" s="25"/>
      <c r="I18" s="25"/>
      <c r="J18" s="25"/>
      <c r="K18" s="25"/>
      <c r="L18" s="25" t="s">
        <v>79</v>
      </c>
      <c r="M18" s="116" t="s">
        <v>80</v>
      </c>
      <c r="N18" s="25"/>
      <c r="O18" s="25" t="s">
        <v>81</v>
      </c>
      <c r="P18" s="22" t="s">
        <v>50</v>
      </c>
      <c r="Q18" s="54"/>
      <c r="R18" s="25" t="s">
        <v>49</v>
      </c>
      <c r="S18" s="25" t="s">
        <v>51</v>
      </c>
      <c r="T18" s="20" t="s">
        <v>49</v>
      </c>
      <c r="U18" s="25" t="s">
        <v>53</v>
      </c>
      <c r="V18" s="24" t="s">
        <v>52</v>
      </c>
      <c r="W18" s="24" t="s">
        <v>82</v>
      </c>
      <c r="X18" s="25" t="s">
        <v>51</v>
      </c>
      <c r="Y18" s="25" t="s">
        <v>51</v>
      </c>
      <c r="Z18" s="25" t="s">
        <v>83</v>
      </c>
      <c r="AA18" s="55">
        <f>0.003*BA18</f>
        <v>1.2E-2</v>
      </c>
      <c r="AB18" s="25"/>
      <c r="AC18" s="56"/>
      <c r="AD18" s="56"/>
      <c r="AE18" s="56"/>
      <c r="AF18" s="56"/>
      <c r="AG18" s="57"/>
      <c r="AH18" s="58"/>
      <c r="AI18" s="59"/>
      <c r="AJ18" s="57"/>
      <c r="AK18" s="57"/>
      <c r="AL18" s="31" t="s">
        <v>61</v>
      </c>
      <c r="AM18" s="60" t="s">
        <v>84</v>
      </c>
      <c r="AN18" s="60"/>
      <c r="AO18" s="60"/>
      <c r="AP18" s="165"/>
      <c r="AQ18" s="165"/>
      <c r="AR18" s="171"/>
      <c r="AS18" s="165"/>
      <c r="AT18" s="32" t="e">
        <f t="shared" si="2"/>
        <v>#DIV/0!</v>
      </c>
      <c r="AU18" s="165">
        <v>0.18</v>
      </c>
      <c r="AV18" s="159">
        <f t="shared" si="5"/>
        <v>0.72</v>
      </c>
      <c r="AW18" s="159">
        <f t="shared" si="3"/>
        <v>-0.72</v>
      </c>
      <c r="AX18" s="151">
        <f t="shared" si="4"/>
        <v>-4</v>
      </c>
      <c r="AY18" s="54"/>
      <c r="AZ18" s="54"/>
      <c r="BA18" s="25">
        <v>4</v>
      </c>
      <c r="BB18" s="54" t="s">
        <v>248</v>
      </c>
      <c r="BC18" s="185" t="s">
        <v>249</v>
      </c>
      <c r="BD18" s="185" t="s">
        <v>249</v>
      </c>
      <c r="BE18" s="185" t="s">
        <v>249</v>
      </c>
      <c r="BF18" s="180">
        <v>0.18</v>
      </c>
    </row>
    <row r="19" spans="1:58" s="35" customFormat="1" ht="39.950000000000003" customHeight="1" outlineLevel="1">
      <c r="A19" s="19">
        <v>7</v>
      </c>
      <c r="B19" s="9"/>
      <c r="C19" s="9">
        <v>1</v>
      </c>
      <c r="D19" s="9"/>
      <c r="E19" s="9"/>
      <c r="F19" s="9"/>
      <c r="G19" s="9"/>
      <c r="H19" s="9"/>
      <c r="I19" s="9"/>
      <c r="J19" s="9"/>
      <c r="K19" s="12"/>
      <c r="L19" s="20" t="s">
        <v>85</v>
      </c>
      <c r="M19" s="46" t="s">
        <v>86</v>
      </c>
      <c r="N19" s="21"/>
      <c r="O19" s="21" t="s">
        <v>49</v>
      </c>
      <c r="P19" s="22" t="s">
        <v>50</v>
      </c>
      <c r="Q19" s="21"/>
      <c r="R19" s="25" t="s">
        <v>49</v>
      </c>
      <c r="S19" s="20" t="s">
        <v>85</v>
      </c>
      <c r="T19" s="20" t="s">
        <v>49</v>
      </c>
      <c r="U19" s="25" t="s">
        <v>52</v>
      </c>
      <c r="V19" s="24" t="s">
        <v>53</v>
      </c>
      <c r="W19" s="24" t="s">
        <v>54</v>
      </c>
      <c r="X19" s="48"/>
      <c r="Y19" s="25"/>
      <c r="Z19" s="51"/>
      <c r="AA19" s="52"/>
      <c r="AB19" s="50"/>
      <c r="AC19" s="28"/>
      <c r="AD19" s="28"/>
      <c r="AE19" s="28"/>
      <c r="AF19" s="28"/>
      <c r="AG19" s="28"/>
      <c r="AH19" s="29"/>
      <c r="AI19" s="30"/>
      <c r="AJ19" s="28"/>
      <c r="AK19" s="28"/>
      <c r="AL19" s="31" t="s">
        <v>61</v>
      </c>
      <c r="AM19" s="31" t="s">
        <v>87</v>
      </c>
      <c r="AN19" s="32"/>
      <c r="AO19" s="32"/>
      <c r="AP19" s="159"/>
      <c r="AQ19" s="159"/>
      <c r="AR19" s="170"/>
      <c r="AS19" s="159">
        <f>AQ20*BA20+AQ21</f>
        <v>8.0435042194444435</v>
      </c>
      <c r="AT19" s="32" t="e">
        <f t="shared" si="2"/>
        <v>#DIV/0!</v>
      </c>
      <c r="AU19" s="159">
        <v>13.4</v>
      </c>
      <c r="AV19" s="159">
        <f t="shared" si="5"/>
        <v>13.4</v>
      </c>
      <c r="AW19" s="159">
        <f t="shared" si="3"/>
        <v>-5.3564957805555569</v>
      </c>
      <c r="AX19" s="148">
        <f t="shared" si="4"/>
        <v>-0.3997384910862356</v>
      </c>
      <c r="AY19" s="33"/>
      <c r="AZ19" s="34"/>
      <c r="BA19" s="25">
        <v>1</v>
      </c>
      <c r="BB19" s="54" t="s">
        <v>248</v>
      </c>
      <c r="BC19" s="180" t="s">
        <v>247</v>
      </c>
      <c r="BD19" s="180" t="s">
        <v>247</v>
      </c>
      <c r="BE19" s="180" t="s">
        <v>247</v>
      </c>
      <c r="BF19" s="180">
        <v>13</v>
      </c>
    </row>
    <row r="20" spans="1:58" s="35" customFormat="1" ht="39.950000000000003" hidden="1" customHeight="1" outlineLevel="1">
      <c r="A20" s="19">
        <v>8</v>
      </c>
      <c r="B20" s="9"/>
      <c r="C20" s="9"/>
      <c r="D20" s="9">
        <v>2</v>
      </c>
      <c r="E20" s="9"/>
      <c r="F20" s="9"/>
      <c r="G20" s="9"/>
      <c r="H20" s="9"/>
      <c r="I20" s="9"/>
      <c r="J20" s="9"/>
      <c r="K20" s="12"/>
      <c r="L20" s="20" t="s">
        <v>88</v>
      </c>
      <c r="M20" s="46" t="s">
        <v>89</v>
      </c>
      <c r="N20" s="21"/>
      <c r="O20" s="25" t="s">
        <v>81</v>
      </c>
      <c r="P20" s="22" t="s">
        <v>50</v>
      </c>
      <c r="Q20" s="21"/>
      <c r="R20" s="25" t="s">
        <v>49</v>
      </c>
      <c r="S20" s="20" t="s">
        <v>88</v>
      </c>
      <c r="T20" s="20" t="s">
        <v>49</v>
      </c>
      <c r="U20" s="25" t="s">
        <v>52</v>
      </c>
      <c r="V20" s="24" t="s">
        <v>53</v>
      </c>
      <c r="W20" s="24" t="s">
        <v>90</v>
      </c>
      <c r="X20" s="48" t="s">
        <v>91</v>
      </c>
      <c r="Y20" s="25"/>
      <c r="Z20" s="51"/>
      <c r="AA20" s="52">
        <v>5.0000000000000001E-3</v>
      </c>
      <c r="AB20" s="50"/>
      <c r="AC20" s="28" t="s">
        <v>92</v>
      </c>
      <c r="AD20" s="28"/>
      <c r="AE20" s="28">
        <v>12</v>
      </c>
      <c r="AF20" s="28">
        <v>8</v>
      </c>
      <c r="AG20" s="28"/>
      <c r="AH20" s="29">
        <f>AE20*3.14*(AF20/2)*(AF20/2)*9000/1000000000</f>
        <v>5.4259199999999999E-3</v>
      </c>
      <c r="AI20" s="30">
        <f t="shared" ref="AI20:AI24" si="7">AA20/AH20</f>
        <v>0.92150271290398678</v>
      </c>
      <c r="AJ20" s="28"/>
      <c r="AK20" s="28"/>
      <c r="AL20" s="47"/>
      <c r="AM20" s="47"/>
      <c r="AN20" s="32"/>
      <c r="AO20" s="32"/>
      <c r="AP20" s="159"/>
      <c r="AQ20" s="159">
        <f>AH20*15</f>
        <v>8.1388799999999997E-2</v>
      </c>
      <c r="AR20" s="170"/>
      <c r="AS20" s="159"/>
      <c r="AT20" s="32">
        <f t="shared" si="2"/>
        <v>0</v>
      </c>
      <c r="AU20" s="159"/>
      <c r="AV20" s="159">
        <f t="shared" si="5"/>
        <v>0</v>
      </c>
      <c r="AW20" s="159">
        <f t="shared" si="3"/>
        <v>0</v>
      </c>
      <c r="AX20" s="148" t="e">
        <f t="shared" si="4"/>
        <v>#DIV/0!</v>
      </c>
      <c r="AY20" s="33"/>
      <c r="AZ20" s="34"/>
      <c r="BA20" s="25">
        <v>6</v>
      </c>
      <c r="BB20" s="54" t="s">
        <v>248</v>
      </c>
      <c r="BC20" s="185" t="s">
        <v>249</v>
      </c>
      <c r="BD20" s="185" t="s">
        <v>249</v>
      </c>
      <c r="BE20" s="185" t="s">
        <v>249</v>
      </c>
      <c r="BF20" s="185" t="s">
        <v>249</v>
      </c>
    </row>
    <row r="21" spans="1:58" s="35" customFormat="1" ht="39.950000000000003" customHeight="1" outlineLevel="1">
      <c r="A21" s="19">
        <v>9</v>
      </c>
      <c r="B21" s="9"/>
      <c r="C21" s="9"/>
      <c r="D21" s="9">
        <v>2</v>
      </c>
      <c r="E21" s="9"/>
      <c r="F21" s="9"/>
      <c r="G21" s="9"/>
      <c r="H21" s="9"/>
      <c r="I21" s="9"/>
      <c r="J21" s="9"/>
      <c r="K21" s="12"/>
      <c r="L21" s="20" t="s">
        <v>93</v>
      </c>
      <c r="M21" s="46" t="s">
        <v>94</v>
      </c>
      <c r="N21" s="21"/>
      <c r="O21" s="21" t="s">
        <v>59</v>
      </c>
      <c r="P21" s="22" t="s">
        <v>50</v>
      </c>
      <c r="Q21" s="21"/>
      <c r="R21" s="20" t="s">
        <v>49</v>
      </c>
      <c r="S21" s="25" t="s">
        <v>51</v>
      </c>
      <c r="T21" s="20" t="s">
        <v>49</v>
      </c>
      <c r="U21" s="25" t="s">
        <v>52</v>
      </c>
      <c r="V21" s="24" t="s">
        <v>53</v>
      </c>
      <c r="W21" s="24" t="s">
        <v>71</v>
      </c>
      <c r="X21" s="48" t="s">
        <v>95</v>
      </c>
      <c r="Y21" s="25" t="s">
        <v>51</v>
      </c>
      <c r="Z21" s="51"/>
      <c r="AA21" s="52">
        <v>0.26</v>
      </c>
      <c r="AB21" s="25" t="s">
        <v>96</v>
      </c>
      <c r="AC21" s="53" t="s">
        <v>77</v>
      </c>
      <c r="AD21" s="53"/>
      <c r="AE21" s="53" t="s">
        <v>78</v>
      </c>
      <c r="AF21" s="53"/>
      <c r="AG21" s="28"/>
      <c r="AH21" s="29">
        <f>AA21*1.02</f>
        <v>0.26519999999999999</v>
      </c>
      <c r="AI21" s="30">
        <f t="shared" si="7"/>
        <v>0.98039215686274517</v>
      </c>
      <c r="AJ21" s="28"/>
      <c r="AK21" s="28"/>
      <c r="AL21" s="47"/>
      <c r="AM21" s="47"/>
      <c r="AN21" s="32"/>
      <c r="AO21" s="32"/>
      <c r="AP21" s="159">
        <f>注塑件测算!J4</f>
        <v>19.91</v>
      </c>
      <c r="AQ21" s="159">
        <f>注塑件测算!AE4</f>
        <v>7.5551714194444441</v>
      </c>
      <c r="AR21" s="170"/>
      <c r="AS21" s="159"/>
      <c r="AT21" s="32">
        <f t="shared" si="2"/>
        <v>0</v>
      </c>
      <c r="AU21" s="159"/>
      <c r="AV21" s="159">
        <f t="shared" si="5"/>
        <v>0</v>
      </c>
      <c r="AW21" s="159">
        <f t="shared" si="3"/>
        <v>0</v>
      </c>
      <c r="AX21" s="148" t="e">
        <f t="shared" si="4"/>
        <v>#DIV/0!</v>
      </c>
      <c r="AY21" s="33"/>
      <c r="AZ21" s="34"/>
      <c r="BA21" s="25">
        <v>1</v>
      </c>
      <c r="BB21" s="54" t="s">
        <v>248</v>
      </c>
      <c r="BC21" s="180">
        <v>200000</v>
      </c>
      <c r="BD21" s="180">
        <v>100000</v>
      </c>
      <c r="BE21" s="180">
        <v>100000</v>
      </c>
      <c r="BF21" s="180">
        <v>15</v>
      </c>
    </row>
    <row r="22" spans="1:58" s="139" customFormat="1" ht="39.950000000000003" customHeight="1">
      <c r="A22" s="121">
        <v>10</v>
      </c>
      <c r="B22" s="122">
        <v>0</v>
      </c>
      <c r="C22" s="122"/>
      <c r="D22" s="122"/>
      <c r="E22" s="122"/>
      <c r="F22" s="122"/>
      <c r="G22" s="122"/>
      <c r="H22" s="122"/>
      <c r="I22" s="122"/>
      <c r="J22" s="122"/>
      <c r="K22" s="123"/>
      <c r="L22" s="124" t="s">
        <v>97</v>
      </c>
      <c r="M22" s="140" t="s">
        <v>98</v>
      </c>
      <c r="N22" s="126"/>
      <c r="O22" s="126" t="s">
        <v>59</v>
      </c>
      <c r="P22" s="127" t="s">
        <v>50</v>
      </c>
      <c r="Q22" s="126"/>
      <c r="R22" s="124" t="s">
        <v>49</v>
      </c>
      <c r="S22" s="124" t="s">
        <v>97</v>
      </c>
      <c r="T22" s="124" t="s">
        <v>49</v>
      </c>
      <c r="U22" s="131" t="s">
        <v>52</v>
      </c>
      <c r="V22" s="130" t="s">
        <v>53</v>
      </c>
      <c r="W22" s="130" t="s">
        <v>54</v>
      </c>
      <c r="X22" s="131" t="s">
        <v>51</v>
      </c>
      <c r="Y22" s="131" t="s">
        <v>51</v>
      </c>
      <c r="Z22" s="141"/>
      <c r="AA22" s="132">
        <f>SUM(AA23:AA42)</f>
        <v>3.0500000000000003</v>
      </c>
      <c r="AB22" s="133"/>
      <c r="AC22" s="133"/>
      <c r="AD22" s="133"/>
      <c r="AE22" s="133"/>
      <c r="AF22" s="133"/>
      <c r="AG22" s="133"/>
      <c r="AH22" s="134"/>
      <c r="AI22" s="135"/>
      <c r="AJ22" s="133"/>
      <c r="AK22" s="133"/>
      <c r="AL22" s="136" t="s">
        <v>56</v>
      </c>
      <c r="AM22" s="136" t="s">
        <v>57</v>
      </c>
      <c r="AN22" s="137"/>
      <c r="AO22" s="137"/>
      <c r="AP22" s="164"/>
      <c r="AQ22" s="164"/>
      <c r="AR22" s="169"/>
      <c r="AS22" s="164"/>
      <c r="AT22" s="137" t="e">
        <f t="shared" si="2"/>
        <v>#DIV/0!</v>
      </c>
      <c r="AU22" s="164"/>
      <c r="AV22" s="158">
        <f>SUM(AV23:AV42)</f>
        <v>143.255</v>
      </c>
      <c r="AW22" s="164">
        <f t="shared" si="3"/>
        <v>-143.255</v>
      </c>
      <c r="AX22" s="150" t="e">
        <f t="shared" si="4"/>
        <v>#DIV/0!</v>
      </c>
      <c r="AY22" s="137"/>
      <c r="AZ22" s="138"/>
      <c r="BA22" s="131">
        <v>1</v>
      </c>
      <c r="BB22" s="54" t="s">
        <v>248</v>
      </c>
      <c r="BC22" s="180" t="s">
        <v>247</v>
      </c>
      <c r="BD22" s="180" t="s">
        <v>247</v>
      </c>
      <c r="BE22" s="180" t="s">
        <v>247</v>
      </c>
      <c r="BF22" s="180" t="s">
        <v>247</v>
      </c>
    </row>
    <row r="23" spans="1:58" s="61" customFormat="1" ht="39.950000000000003" customHeight="1" outlineLevel="1">
      <c r="A23" s="19">
        <v>11</v>
      </c>
      <c r="B23" s="25"/>
      <c r="C23" s="25">
        <v>1</v>
      </c>
      <c r="D23" s="25"/>
      <c r="E23" s="25"/>
      <c r="F23" s="25"/>
      <c r="G23" s="25"/>
      <c r="H23" s="25"/>
      <c r="I23" s="25"/>
      <c r="J23" s="25"/>
      <c r="K23" s="25"/>
      <c r="L23" s="20" t="s">
        <v>99</v>
      </c>
      <c r="M23" s="46" t="s">
        <v>100</v>
      </c>
      <c r="N23" s="25"/>
      <c r="O23" s="21" t="s">
        <v>49</v>
      </c>
      <c r="P23" s="22" t="s">
        <v>50</v>
      </c>
      <c r="Q23" s="54"/>
      <c r="R23" s="25" t="s">
        <v>49</v>
      </c>
      <c r="S23" s="20" t="s">
        <v>99</v>
      </c>
      <c r="T23" s="20" t="s">
        <v>49</v>
      </c>
      <c r="U23" s="25" t="s">
        <v>52</v>
      </c>
      <c r="V23" s="24" t="s">
        <v>53</v>
      </c>
      <c r="W23" s="25" t="s">
        <v>101</v>
      </c>
      <c r="X23" s="48" t="s">
        <v>102</v>
      </c>
      <c r="Y23" s="25" t="s">
        <v>51</v>
      </c>
      <c r="Z23" s="25"/>
      <c r="AA23" s="55"/>
      <c r="AB23" s="25" t="s">
        <v>103</v>
      </c>
      <c r="AC23" s="56"/>
      <c r="AD23" s="56"/>
      <c r="AE23" s="56"/>
      <c r="AF23" s="56"/>
      <c r="AG23" s="57"/>
      <c r="AH23" s="58"/>
      <c r="AI23" s="30"/>
      <c r="AJ23" s="57"/>
      <c r="AK23" s="57"/>
      <c r="AL23" s="31" t="s">
        <v>61</v>
      </c>
      <c r="AM23" s="31" t="s">
        <v>104</v>
      </c>
      <c r="AN23" s="31"/>
      <c r="AO23" s="31"/>
      <c r="AP23" s="160"/>
      <c r="AQ23" s="160"/>
      <c r="AR23" s="172"/>
      <c r="AS23" s="160"/>
      <c r="AT23" s="32" t="e">
        <f t="shared" si="2"/>
        <v>#DIV/0!</v>
      </c>
      <c r="AU23" s="160">
        <v>63.58</v>
      </c>
      <c r="AV23" s="159">
        <f>AU23*BA23</f>
        <v>63.58</v>
      </c>
      <c r="AW23" s="159">
        <f t="shared" si="3"/>
        <v>-63.58</v>
      </c>
      <c r="AX23" s="152">
        <f t="shared" si="4"/>
        <v>-1</v>
      </c>
      <c r="AY23" s="54"/>
      <c r="AZ23" s="54"/>
      <c r="BA23" s="25">
        <v>1</v>
      </c>
      <c r="BB23" s="54" t="s">
        <v>248</v>
      </c>
      <c r="BC23" s="54">
        <v>195000</v>
      </c>
      <c r="BD23" s="180" t="s">
        <v>247</v>
      </c>
      <c r="BE23" s="180" t="s">
        <v>247</v>
      </c>
      <c r="BF23" s="180">
        <v>70.8</v>
      </c>
    </row>
    <row r="24" spans="1:58" s="61" customFormat="1" ht="39.950000000000003" customHeight="1" outlineLevel="1">
      <c r="A24" s="19"/>
      <c r="B24" s="25"/>
      <c r="C24" s="25"/>
      <c r="D24" s="25">
        <v>2</v>
      </c>
      <c r="E24" s="25"/>
      <c r="F24" s="25"/>
      <c r="G24" s="25"/>
      <c r="H24" s="25"/>
      <c r="I24" s="25"/>
      <c r="J24" s="25"/>
      <c r="K24" s="25"/>
      <c r="L24" s="36" t="s">
        <v>105</v>
      </c>
      <c r="M24" s="62" t="s">
        <v>106</v>
      </c>
      <c r="N24" s="63" t="s">
        <v>101</v>
      </c>
      <c r="O24" s="39"/>
      <c r="P24" s="40"/>
      <c r="Q24" s="64"/>
      <c r="R24" s="42"/>
      <c r="S24" s="41"/>
      <c r="T24" s="41"/>
      <c r="U24" s="42"/>
      <c r="V24" s="43" t="s">
        <v>53</v>
      </c>
      <c r="W24" s="42" t="s">
        <v>101</v>
      </c>
      <c r="X24" s="65" t="s">
        <v>102</v>
      </c>
      <c r="Y24" s="42"/>
      <c r="Z24" s="42"/>
      <c r="AA24" s="66">
        <v>0.56000000000000005</v>
      </c>
      <c r="AB24" s="25"/>
      <c r="AC24" s="56" t="s">
        <v>107</v>
      </c>
      <c r="AD24" s="56"/>
      <c r="AE24" s="56" t="s">
        <v>108</v>
      </c>
      <c r="AF24" s="56"/>
      <c r="AG24" s="57"/>
      <c r="AH24" s="58">
        <f>AA24*1.05</f>
        <v>0.58800000000000008</v>
      </c>
      <c r="AI24" s="30">
        <f t="shared" si="7"/>
        <v>0.95238095238095233</v>
      </c>
      <c r="AJ24" s="57"/>
      <c r="AK24" s="57"/>
      <c r="AL24" s="47"/>
      <c r="AM24" s="47"/>
      <c r="AN24" s="31"/>
      <c r="AO24" s="31"/>
      <c r="AP24" s="160"/>
      <c r="AQ24" s="160"/>
      <c r="AR24" s="172"/>
      <c r="AS24" s="160"/>
      <c r="AT24" s="32">
        <f t="shared" si="2"/>
        <v>0</v>
      </c>
      <c r="AU24" s="160"/>
      <c r="AV24" s="160"/>
      <c r="AW24" s="159">
        <f t="shared" si="3"/>
        <v>0</v>
      </c>
      <c r="AX24" s="152" t="e">
        <f t="shared" si="4"/>
        <v>#DIV/0!</v>
      </c>
      <c r="AY24" s="54"/>
      <c r="AZ24" s="54"/>
      <c r="BA24" s="25">
        <v>1</v>
      </c>
      <c r="BB24" s="54" t="s">
        <v>248</v>
      </c>
      <c r="BC24" s="180" t="s">
        <v>247</v>
      </c>
      <c r="BD24" s="180" t="s">
        <v>247</v>
      </c>
      <c r="BE24" s="180" t="s">
        <v>247</v>
      </c>
      <c r="BF24" s="180"/>
    </row>
    <row r="25" spans="1:58" s="61" customFormat="1" ht="39.950000000000003" hidden="1" customHeight="1" outlineLevel="1">
      <c r="A25" s="19"/>
      <c r="B25" s="25"/>
      <c r="C25" s="25"/>
      <c r="D25" s="25">
        <v>2</v>
      </c>
      <c r="E25" s="25"/>
      <c r="F25" s="25"/>
      <c r="G25" s="25"/>
      <c r="H25" s="25"/>
      <c r="I25" s="25"/>
      <c r="J25" s="25"/>
      <c r="K25" s="25"/>
      <c r="L25" s="36" t="s">
        <v>109</v>
      </c>
      <c r="M25" s="62" t="s">
        <v>110</v>
      </c>
      <c r="N25" s="63" t="s">
        <v>111</v>
      </c>
      <c r="O25" s="39" t="s">
        <v>59</v>
      </c>
      <c r="P25" s="40" t="s">
        <v>50</v>
      </c>
      <c r="Q25" s="64"/>
      <c r="R25" s="42"/>
      <c r="S25" s="42" t="s">
        <v>51</v>
      </c>
      <c r="T25" s="41"/>
      <c r="U25" s="42" t="s">
        <v>52</v>
      </c>
      <c r="V25" s="43" t="s">
        <v>53</v>
      </c>
      <c r="W25" s="42"/>
      <c r="X25" s="65"/>
      <c r="Y25" s="42" t="s">
        <v>112</v>
      </c>
      <c r="Z25" s="42" t="s">
        <v>113</v>
      </c>
      <c r="AA25" s="66"/>
      <c r="AB25" s="25"/>
      <c r="AC25" s="56"/>
      <c r="AD25" s="56"/>
      <c r="AE25" s="56"/>
      <c r="AF25" s="56"/>
      <c r="AG25" s="57"/>
      <c r="AH25" s="58"/>
      <c r="AI25" s="30"/>
      <c r="AJ25" s="57"/>
      <c r="AK25" s="57"/>
      <c r="AL25" s="47"/>
      <c r="AM25" s="47"/>
      <c r="AN25" s="31"/>
      <c r="AO25" s="31"/>
      <c r="AP25" s="160"/>
      <c r="AQ25" s="160"/>
      <c r="AR25" s="172"/>
      <c r="AS25" s="160"/>
      <c r="AT25" s="32" t="e">
        <f t="shared" si="2"/>
        <v>#DIV/0!</v>
      </c>
      <c r="AU25" s="160"/>
      <c r="AV25" s="159">
        <f>AU25*BA25</f>
        <v>0</v>
      </c>
      <c r="AW25" s="159">
        <f t="shared" si="3"/>
        <v>0</v>
      </c>
      <c r="AX25" s="152" t="e">
        <f t="shared" si="4"/>
        <v>#DIV/0!</v>
      </c>
      <c r="AY25" s="54"/>
      <c r="AZ25" s="54"/>
      <c r="BA25" s="25">
        <v>4</v>
      </c>
      <c r="BB25" s="54" t="s">
        <v>248</v>
      </c>
      <c r="BC25" s="185" t="s">
        <v>249</v>
      </c>
      <c r="BD25" s="185" t="s">
        <v>249</v>
      </c>
      <c r="BE25" s="185" t="s">
        <v>249</v>
      </c>
      <c r="BF25" s="180">
        <v>0.56000000000000005</v>
      </c>
    </row>
    <row r="26" spans="1:58" s="61" customFormat="1" ht="39.950000000000003" customHeight="1" outlineLevel="1">
      <c r="A26" s="19"/>
      <c r="B26" s="25"/>
      <c r="C26" s="25"/>
      <c r="D26" s="25">
        <v>2</v>
      </c>
      <c r="E26" s="25"/>
      <c r="F26" s="25"/>
      <c r="G26" s="25"/>
      <c r="H26" s="25"/>
      <c r="I26" s="25"/>
      <c r="J26" s="25"/>
      <c r="K26" s="25"/>
      <c r="L26" s="36" t="s">
        <v>114</v>
      </c>
      <c r="M26" s="62" t="s">
        <v>115</v>
      </c>
      <c r="N26" s="63" t="s">
        <v>111</v>
      </c>
      <c r="O26" s="39" t="s">
        <v>59</v>
      </c>
      <c r="P26" s="40" t="s">
        <v>50</v>
      </c>
      <c r="Q26" s="64"/>
      <c r="R26" s="42"/>
      <c r="S26" s="42" t="s">
        <v>51</v>
      </c>
      <c r="T26" s="41"/>
      <c r="U26" s="42" t="s">
        <v>52</v>
      </c>
      <c r="V26" s="43" t="s">
        <v>53</v>
      </c>
      <c r="W26" s="42"/>
      <c r="X26" s="65"/>
      <c r="Y26" s="42" t="s">
        <v>112</v>
      </c>
      <c r="Z26" s="42" t="s">
        <v>116</v>
      </c>
      <c r="AA26" s="66"/>
      <c r="AB26" s="25"/>
      <c r="AC26" s="56"/>
      <c r="AD26" s="56"/>
      <c r="AE26" s="56"/>
      <c r="AF26" s="56"/>
      <c r="AG26" s="57"/>
      <c r="AH26" s="58"/>
      <c r="AI26" s="30"/>
      <c r="AJ26" s="57"/>
      <c r="AK26" s="57"/>
      <c r="AL26" s="47"/>
      <c r="AM26" s="47"/>
      <c r="AN26" s="31"/>
      <c r="AO26" s="31"/>
      <c r="AP26" s="160"/>
      <c r="AQ26" s="160"/>
      <c r="AR26" s="172"/>
      <c r="AS26" s="160"/>
      <c r="AT26" s="32" t="e">
        <f t="shared" si="2"/>
        <v>#DIV/0!</v>
      </c>
      <c r="AU26" s="160"/>
      <c r="AV26" s="159">
        <f>AU26*BA26</f>
        <v>0</v>
      </c>
      <c r="AW26" s="159">
        <f t="shared" si="3"/>
        <v>0</v>
      </c>
      <c r="AX26" s="152" t="e">
        <f t="shared" si="4"/>
        <v>#DIV/0!</v>
      </c>
      <c r="AY26" s="54"/>
      <c r="AZ26" s="54"/>
      <c r="BA26" s="25">
        <v>1</v>
      </c>
      <c r="BB26" s="54" t="s">
        <v>248</v>
      </c>
      <c r="BC26" s="180" t="s">
        <v>247</v>
      </c>
      <c r="BD26" s="180" t="s">
        <v>247</v>
      </c>
      <c r="BE26" s="180" t="s">
        <v>247</v>
      </c>
      <c r="BF26" s="180">
        <v>1.98</v>
      </c>
    </row>
    <row r="27" spans="1:58" s="61" customFormat="1" ht="39.950000000000003" hidden="1" customHeight="1" outlineLevel="1">
      <c r="A27" s="19">
        <v>15</v>
      </c>
      <c r="B27" s="25"/>
      <c r="C27" s="25">
        <v>1</v>
      </c>
      <c r="D27" s="25"/>
      <c r="E27" s="25"/>
      <c r="F27" s="25"/>
      <c r="G27" s="25"/>
      <c r="H27" s="25"/>
      <c r="I27" s="25"/>
      <c r="J27" s="25"/>
      <c r="K27" s="25"/>
      <c r="L27" s="25" t="s">
        <v>117</v>
      </c>
      <c r="M27" s="116" t="s">
        <v>118</v>
      </c>
      <c r="N27" s="25" t="s">
        <v>119</v>
      </c>
      <c r="O27" s="25" t="s">
        <v>81</v>
      </c>
      <c r="P27" s="22" t="s">
        <v>50</v>
      </c>
      <c r="Q27" s="54"/>
      <c r="R27" s="25" t="s">
        <v>49</v>
      </c>
      <c r="S27" s="25" t="s">
        <v>51</v>
      </c>
      <c r="T27" s="20" t="s">
        <v>49</v>
      </c>
      <c r="U27" s="25" t="s">
        <v>52</v>
      </c>
      <c r="V27" s="24" t="s">
        <v>53</v>
      </c>
      <c r="W27" s="24" t="s">
        <v>82</v>
      </c>
      <c r="X27" s="25" t="s">
        <v>120</v>
      </c>
      <c r="Y27" s="25" t="s">
        <v>51</v>
      </c>
      <c r="Z27" s="25" t="s">
        <v>121</v>
      </c>
      <c r="AA27" s="55">
        <f>0.015*BA27</f>
        <v>0.06</v>
      </c>
      <c r="AB27" s="69" t="s">
        <v>122</v>
      </c>
      <c r="AC27" s="56"/>
      <c r="AD27" s="56"/>
      <c r="AE27" s="56"/>
      <c r="AF27" s="56"/>
      <c r="AG27" s="57"/>
      <c r="AH27" s="58"/>
      <c r="AI27" s="59"/>
      <c r="AJ27" s="57"/>
      <c r="AK27" s="57"/>
      <c r="AL27" s="31" t="s">
        <v>61</v>
      </c>
      <c r="AM27" s="67" t="s">
        <v>123</v>
      </c>
      <c r="AN27" s="67"/>
      <c r="AO27" s="67"/>
      <c r="AP27" s="161"/>
      <c r="AQ27" s="161"/>
      <c r="AR27" s="173"/>
      <c r="AS27" s="161"/>
      <c r="AT27" s="32" t="e">
        <f t="shared" si="2"/>
        <v>#DIV/0!</v>
      </c>
      <c r="AU27" s="161">
        <v>0.12</v>
      </c>
      <c r="AV27" s="161">
        <f>AU27*BA27</f>
        <v>0.48</v>
      </c>
      <c r="AW27" s="159">
        <f t="shared" si="3"/>
        <v>-0.48</v>
      </c>
      <c r="AX27" s="153">
        <f t="shared" si="4"/>
        <v>-4</v>
      </c>
      <c r="AY27" s="54"/>
      <c r="AZ27" s="54"/>
      <c r="BA27" s="25">
        <v>4</v>
      </c>
      <c r="BB27" s="54" t="s">
        <v>248</v>
      </c>
      <c r="BC27" s="180" t="s">
        <v>247</v>
      </c>
      <c r="BD27" s="180" t="s">
        <v>247</v>
      </c>
      <c r="BE27" s="180" t="s">
        <v>247</v>
      </c>
      <c r="BF27" s="180">
        <v>0.12</v>
      </c>
    </row>
    <row r="28" spans="1:58" s="61" customFormat="1" ht="39.950000000000003" customHeight="1" outlineLevel="1">
      <c r="A28" s="19">
        <v>16</v>
      </c>
      <c r="B28" s="25"/>
      <c r="C28" s="68">
        <v>1</v>
      </c>
      <c r="D28" s="25"/>
      <c r="E28" s="25"/>
      <c r="F28" s="25"/>
      <c r="G28" s="25"/>
      <c r="H28" s="25"/>
      <c r="I28" s="25"/>
      <c r="J28" s="25"/>
      <c r="K28" s="25"/>
      <c r="L28" s="20" t="s">
        <v>124</v>
      </c>
      <c r="M28" s="116" t="s">
        <v>125</v>
      </c>
      <c r="N28" s="25"/>
      <c r="O28" s="25" t="s">
        <v>49</v>
      </c>
      <c r="P28" s="22" t="s">
        <v>50</v>
      </c>
      <c r="Q28" s="54"/>
      <c r="R28" s="25" t="s">
        <v>49</v>
      </c>
      <c r="S28" s="20" t="s">
        <v>124</v>
      </c>
      <c r="T28" s="20" t="s">
        <v>49</v>
      </c>
      <c r="U28" s="25" t="s">
        <v>52</v>
      </c>
      <c r="V28" s="24" t="s">
        <v>53</v>
      </c>
      <c r="W28" s="69" t="s">
        <v>54</v>
      </c>
      <c r="X28" s="25" t="s">
        <v>126</v>
      </c>
      <c r="Y28" s="25" t="s">
        <v>51</v>
      </c>
      <c r="Z28" s="25"/>
      <c r="AA28" s="55"/>
      <c r="AB28" s="25"/>
      <c r="AC28" s="56"/>
      <c r="AD28" s="56"/>
      <c r="AE28" s="56"/>
      <c r="AF28" s="56"/>
      <c r="AG28" s="57"/>
      <c r="AH28" s="58"/>
      <c r="AI28" s="59"/>
      <c r="AJ28" s="57"/>
      <c r="AK28" s="57"/>
      <c r="AL28" s="31" t="s">
        <v>127</v>
      </c>
      <c r="AM28" s="67"/>
      <c r="AN28" s="67"/>
      <c r="AO28" s="67"/>
      <c r="AP28" s="161"/>
      <c r="AQ28" s="161"/>
      <c r="AR28" s="173"/>
      <c r="AS28" s="161"/>
      <c r="AT28" s="32" t="e">
        <f t="shared" si="2"/>
        <v>#DIV/0!</v>
      </c>
      <c r="AU28" s="161"/>
      <c r="AV28" s="161"/>
      <c r="AW28" s="159">
        <f t="shared" si="3"/>
        <v>0</v>
      </c>
      <c r="AX28" s="153" t="e">
        <f t="shared" si="4"/>
        <v>#DIV/0!</v>
      </c>
      <c r="AY28" s="54"/>
      <c r="AZ28" s="54"/>
      <c r="BA28" s="25">
        <v>1</v>
      </c>
      <c r="BB28" s="54" t="s">
        <v>248</v>
      </c>
      <c r="BC28" s="180" t="s">
        <v>247</v>
      </c>
      <c r="BD28" s="180" t="s">
        <v>247</v>
      </c>
      <c r="BE28" s="180" t="s">
        <v>247</v>
      </c>
      <c r="BF28" s="180" t="s">
        <v>247</v>
      </c>
    </row>
    <row r="29" spans="1:58" s="61" customFormat="1" ht="39.950000000000003" customHeight="1" outlineLevel="1">
      <c r="A29" s="19">
        <v>12</v>
      </c>
      <c r="B29" s="25"/>
      <c r="C29" s="25"/>
      <c r="D29" s="25">
        <v>2</v>
      </c>
      <c r="E29" s="25"/>
      <c r="F29" s="25"/>
      <c r="G29" s="25"/>
      <c r="H29" s="25"/>
      <c r="I29" s="25"/>
      <c r="J29" s="25"/>
      <c r="K29" s="25"/>
      <c r="L29" s="20" t="s">
        <v>128</v>
      </c>
      <c r="M29" s="116" t="s">
        <v>129</v>
      </c>
      <c r="N29" s="69" t="s">
        <v>130</v>
      </c>
      <c r="O29" s="21" t="s">
        <v>59</v>
      </c>
      <c r="P29" s="22" t="s">
        <v>50</v>
      </c>
      <c r="Q29" s="54"/>
      <c r="R29" s="25" t="s">
        <v>49</v>
      </c>
      <c r="S29" s="20" t="s">
        <v>128</v>
      </c>
      <c r="T29" s="20" t="s">
        <v>49</v>
      </c>
      <c r="U29" s="25" t="s">
        <v>52</v>
      </c>
      <c r="V29" s="24" t="s">
        <v>53</v>
      </c>
      <c r="W29" s="24" t="s">
        <v>131</v>
      </c>
      <c r="X29" s="25" t="s">
        <v>51</v>
      </c>
      <c r="Y29" s="25" t="s">
        <v>51</v>
      </c>
      <c r="Z29" s="25"/>
      <c r="AA29" s="70">
        <v>0.72699999999999998</v>
      </c>
      <c r="AB29" s="25"/>
      <c r="AC29" s="56" t="s">
        <v>132</v>
      </c>
      <c r="AD29" s="56"/>
      <c r="AE29" s="56"/>
      <c r="AF29" s="56"/>
      <c r="AG29" s="57"/>
      <c r="AH29" s="58"/>
      <c r="AI29" s="59"/>
      <c r="AJ29" s="57"/>
      <c r="AK29" s="57"/>
      <c r="AL29" s="31" t="s">
        <v>61</v>
      </c>
      <c r="AM29" s="71" t="s">
        <v>133</v>
      </c>
      <c r="AN29" s="71"/>
      <c r="AO29" s="71"/>
      <c r="AP29" s="166"/>
      <c r="AQ29" s="166"/>
      <c r="AR29" s="174"/>
      <c r="AS29" s="166">
        <f>AQ30+AQ31</f>
        <v>12.5228942244</v>
      </c>
      <c r="AT29" s="32" t="e">
        <f t="shared" si="2"/>
        <v>#DIV/0!</v>
      </c>
      <c r="AU29" s="166">
        <v>21</v>
      </c>
      <c r="AV29" s="161">
        <f>AU29*BA29</f>
        <v>21</v>
      </c>
      <c r="AW29" s="159">
        <f t="shared" si="3"/>
        <v>-8.4771057756000001</v>
      </c>
      <c r="AX29" s="154">
        <f t="shared" si="4"/>
        <v>-0.40367170359999999</v>
      </c>
      <c r="AY29" s="54"/>
      <c r="AZ29" s="54"/>
      <c r="BA29" s="25">
        <v>1</v>
      </c>
      <c r="BB29" s="54" t="s">
        <v>248</v>
      </c>
      <c r="BC29" s="54">
        <v>10000</v>
      </c>
      <c r="BD29" s="54">
        <v>100000</v>
      </c>
      <c r="BE29" s="54">
        <v>10000</v>
      </c>
      <c r="BF29" s="180">
        <v>20.5</v>
      </c>
    </row>
    <row r="30" spans="1:58" s="61" customFormat="1" ht="39.950000000000003" customHeight="1" outlineLevel="1">
      <c r="A30" s="19">
        <v>13</v>
      </c>
      <c r="B30" s="25"/>
      <c r="C30" s="25"/>
      <c r="D30" s="25"/>
      <c r="E30" s="25">
        <v>3</v>
      </c>
      <c r="F30" s="25"/>
      <c r="G30" s="25"/>
      <c r="H30" s="25"/>
      <c r="I30" s="25"/>
      <c r="J30" s="25"/>
      <c r="K30" s="25"/>
      <c r="L30" s="20" t="s">
        <v>134</v>
      </c>
      <c r="M30" s="116" t="s">
        <v>135</v>
      </c>
      <c r="N30" s="25"/>
      <c r="O30" s="21" t="s">
        <v>59</v>
      </c>
      <c r="P30" s="22" t="s">
        <v>50</v>
      </c>
      <c r="Q30" s="54"/>
      <c r="R30" s="25" t="s">
        <v>49</v>
      </c>
      <c r="S30" s="20" t="s">
        <v>134</v>
      </c>
      <c r="T30" s="20" t="s">
        <v>49</v>
      </c>
      <c r="U30" s="25" t="s">
        <v>52</v>
      </c>
      <c r="V30" s="24" t="s">
        <v>53</v>
      </c>
      <c r="W30" s="24" t="s">
        <v>90</v>
      </c>
      <c r="X30" s="13" t="s">
        <v>136</v>
      </c>
      <c r="Y30" s="13" t="s">
        <v>137</v>
      </c>
      <c r="Z30" s="25"/>
      <c r="AA30" s="55">
        <v>0.47599999999999998</v>
      </c>
      <c r="AB30" s="25"/>
      <c r="AC30" s="56" t="s">
        <v>92</v>
      </c>
      <c r="AD30" s="56"/>
      <c r="AE30" s="56">
        <v>138</v>
      </c>
      <c r="AF30" s="56">
        <v>28</v>
      </c>
      <c r="AG30" s="57"/>
      <c r="AH30" s="29">
        <f>AE30*3.14*(AF30/2)*(AF30/2)*7860/1000000000</f>
        <v>0.66755545920000003</v>
      </c>
      <c r="AI30" s="30">
        <f>AA30/AH30</f>
        <v>0.71304937056531525</v>
      </c>
      <c r="AJ30" s="57"/>
      <c r="AK30" s="57"/>
      <c r="AL30" s="72"/>
      <c r="AM30" s="72"/>
      <c r="AN30" s="67"/>
      <c r="AO30" s="67"/>
      <c r="AP30" s="161"/>
      <c r="AQ30" s="161">
        <f>AH30*15</f>
        <v>10.013331888</v>
      </c>
      <c r="AR30" s="173"/>
      <c r="AS30" s="161"/>
      <c r="AT30" s="32">
        <f t="shared" si="2"/>
        <v>0</v>
      </c>
      <c r="AU30" s="161"/>
      <c r="AV30" s="161"/>
      <c r="AW30" s="159">
        <f t="shared" si="3"/>
        <v>0</v>
      </c>
      <c r="AX30" s="153" t="e">
        <f t="shared" si="4"/>
        <v>#DIV/0!</v>
      </c>
      <c r="AY30" s="54"/>
      <c r="AZ30" s="54"/>
      <c r="BA30" s="25">
        <v>1</v>
      </c>
      <c r="BB30" s="180" t="s">
        <v>247</v>
      </c>
      <c r="BC30" s="184" t="s">
        <v>247</v>
      </c>
      <c r="BD30" s="184" t="s">
        <v>247</v>
      </c>
      <c r="BE30" s="184" t="s">
        <v>247</v>
      </c>
      <c r="BF30" s="184" t="s">
        <v>247</v>
      </c>
    </row>
    <row r="31" spans="1:58" s="61" customFormat="1" ht="39.950000000000003" customHeight="1" outlineLevel="1">
      <c r="A31" s="19">
        <v>14</v>
      </c>
      <c r="B31" s="25"/>
      <c r="C31" s="25"/>
      <c r="D31" s="25"/>
      <c r="E31" s="25">
        <v>3</v>
      </c>
      <c r="F31" s="25"/>
      <c r="G31" s="25"/>
      <c r="H31" s="25"/>
      <c r="I31" s="25"/>
      <c r="J31" s="25"/>
      <c r="K31" s="25"/>
      <c r="L31" s="20" t="s">
        <v>138</v>
      </c>
      <c r="M31" s="116" t="s">
        <v>139</v>
      </c>
      <c r="N31" s="25"/>
      <c r="O31" s="21" t="s">
        <v>59</v>
      </c>
      <c r="P31" s="22" t="s">
        <v>50</v>
      </c>
      <c r="Q31" s="54"/>
      <c r="R31" s="25" t="s">
        <v>49</v>
      </c>
      <c r="S31" s="20" t="s">
        <v>138</v>
      </c>
      <c r="T31" s="20" t="s">
        <v>49</v>
      </c>
      <c r="U31" s="25" t="s">
        <v>52</v>
      </c>
      <c r="V31" s="24" t="s">
        <v>53</v>
      </c>
      <c r="W31" s="24" t="s">
        <v>140</v>
      </c>
      <c r="X31" s="14" t="s">
        <v>141</v>
      </c>
      <c r="Y31" s="14" t="s">
        <v>142</v>
      </c>
      <c r="Z31" s="25"/>
      <c r="AA31" s="55">
        <v>0.26500000000000001</v>
      </c>
      <c r="AB31" s="25"/>
      <c r="AC31" s="56" t="s">
        <v>143</v>
      </c>
      <c r="AD31" s="56" t="s">
        <v>144</v>
      </c>
      <c r="AE31" s="56">
        <f>162+4</f>
        <v>166</v>
      </c>
      <c r="AF31" s="56">
        <f>102+3</f>
        <v>105</v>
      </c>
      <c r="AG31" s="56">
        <v>3</v>
      </c>
      <c r="AH31" s="73">
        <f>AE31*AF31*AG31*7860/1000000000</f>
        <v>0.41099940000000001</v>
      </c>
      <c r="AI31" s="74">
        <f>AA31/AH31</f>
        <v>0.64476979771746623</v>
      </c>
      <c r="AJ31" s="57"/>
      <c r="AK31" s="57"/>
      <c r="AL31" s="72"/>
      <c r="AM31" s="72"/>
      <c r="AN31" s="67"/>
      <c r="AO31" s="67"/>
      <c r="AP31" s="161">
        <v>6.1059999999999999</v>
      </c>
      <c r="AQ31" s="161">
        <f>AP31*AH31</f>
        <v>2.5095623364000001</v>
      </c>
      <c r="AR31" s="173"/>
      <c r="AS31" s="161"/>
      <c r="AT31" s="32">
        <f t="shared" si="2"/>
        <v>0</v>
      </c>
      <c r="AU31" s="161"/>
      <c r="AV31" s="161"/>
      <c r="AW31" s="159">
        <f t="shared" si="3"/>
        <v>0</v>
      </c>
      <c r="AX31" s="153" t="e">
        <f t="shared" si="4"/>
        <v>#DIV/0!</v>
      </c>
      <c r="AY31" s="54"/>
      <c r="AZ31" s="54"/>
      <c r="BA31" s="25">
        <v>1</v>
      </c>
      <c r="BB31" s="180" t="s">
        <v>247</v>
      </c>
      <c r="BC31" s="184" t="s">
        <v>247</v>
      </c>
      <c r="BD31" s="184" t="s">
        <v>247</v>
      </c>
      <c r="BE31" s="184" t="s">
        <v>247</v>
      </c>
      <c r="BF31" s="184" t="s">
        <v>247</v>
      </c>
    </row>
    <row r="32" spans="1:58" s="61" customFormat="1" ht="39.950000000000003" customHeight="1" outlineLevel="1">
      <c r="A32" s="19">
        <v>17</v>
      </c>
      <c r="B32" s="25"/>
      <c r="C32" s="25"/>
      <c r="D32" s="25">
        <v>2</v>
      </c>
      <c r="E32" s="25"/>
      <c r="F32" s="25"/>
      <c r="G32" s="25"/>
      <c r="H32" s="25"/>
      <c r="I32" s="25"/>
      <c r="J32" s="25"/>
      <c r="K32" s="25"/>
      <c r="L32" s="20" t="s">
        <v>145</v>
      </c>
      <c r="M32" s="116" t="s">
        <v>146</v>
      </c>
      <c r="N32" s="25" t="s">
        <v>147</v>
      </c>
      <c r="O32" s="25" t="s">
        <v>49</v>
      </c>
      <c r="P32" s="22" t="s">
        <v>50</v>
      </c>
      <c r="Q32" s="25"/>
      <c r="R32" s="25" t="s">
        <v>49</v>
      </c>
      <c r="S32" s="20" t="s">
        <v>145</v>
      </c>
      <c r="T32" s="20" t="s">
        <v>49</v>
      </c>
      <c r="U32" s="25" t="s">
        <v>52</v>
      </c>
      <c r="V32" s="24" t="s">
        <v>53</v>
      </c>
      <c r="W32" s="69" t="s">
        <v>90</v>
      </c>
      <c r="X32" s="69" t="s">
        <v>230</v>
      </c>
      <c r="Y32" s="25" t="s">
        <v>51</v>
      </c>
      <c r="Z32" s="25"/>
      <c r="AA32" s="55">
        <v>0.54</v>
      </c>
      <c r="AB32" s="25"/>
      <c r="AC32" s="56"/>
      <c r="AD32" s="56"/>
      <c r="AE32" s="56"/>
      <c r="AF32" s="56"/>
      <c r="AG32" s="57"/>
      <c r="AH32" s="58"/>
      <c r="AI32" s="59"/>
      <c r="AJ32" s="57"/>
      <c r="AK32" s="57"/>
      <c r="AL32" s="31" t="s">
        <v>61</v>
      </c>
      <c r="AM32" s="71" t="s">
        <v>149</v>
      </c>
      <c r="AN32" s="71"/>
      <c r="AO32" s="71"/>
      <c r="AP32" s="166"/>
      <c r="AQ32" s="166"/>
      <c r="AR32" s="174"/>
      <c r="AS32" s="166"/>
      <c r="AT32" s="32" t="e">
        <f t="shared" si="2"/>
        <v>#DIV/0!</v>
      </c>
      <c r="AU32" s="166">
        <v>35</v>
      </c>
      <c r="AV32" s="161">
        <f t="shared" ref="AV32:AV42" si="8">AU32*BA32</f>
        <v>35</v>
      </c>
      <c r="AW32" s="159">
        <f t="shared" si="3"/>
        <v>-35</v>
      </c>
      <c r="AX32" s="154">
        <f t="shared" si="4"/>
        <v>-1</v>
      </c>
      <c r="AY32" s="54"/>
      <c r="AZ32" s="54"/>
      <c r="BA32" s="25">
        <v>1</v>
      </c>
      <c r="BB32" s="54" t="s">
        <v>248</v>
      </c>
      <c r="BC32" s="54">
        <v>10000</v>
      </c>
      <c r="BD32" s="54">
        <v>20000</v>
      </c>
      <c r="BE32" s="54">
        <v>10000</v>
      </c>
      <c r="BF32" s="180">
        <v>35</v>
      </c>
    </row>
    <row r="33" spans="1:58" s="61" customFormat="1" ht="39.950000000000003" customHeight="1" outlineLevel="1">
      <c r="A33" s="19">
        <v>18</v>
      </c>
      <c r="B33" s="25"/>
      <c r="C33" s="25"/>
      <c r="D33" s="25">
        <v>2</v>
      </c>
      <c r="E33" s="25"/>
      <c r="F33" s="25"/>
      <c r="G33" s="25"/>
      <c r="H33" s="25"/>
      <c r="I33" s="25"/>
      <c r="J33" s="25"/>
      <c r="K33" s="25"/>
      <c r="L33" s="20" t="s">
        <v>150</v>
      </c>
      <c r="M33" s="116" t="s">
        <v>151</v>
      </c>
      <c r="N33" s="68" t="s">
        <v>184</v>
      </c>
      <c r="O33" s="25" t="s">
        <v>49</v>
      </c>
      <c r="P33" s="22" t="s">
        <v>50</v>
      </c>
      <c r="Q33" s="25"/>
      <c r="R33" s="25" t="s">
        <v>49</v>
      </c>
      <c r="S33" s="20" t="s">
        <v>150</v>
      </c>
      <c r="T33" s="20" t="s">
        <v>49</v>
      </c>
      <c r="U33" s="25" t="s">
        <v>52</v>
      </c>
      <c r="V33" s="24" t="s">
        <v>53</v>
      </c>
      <c r="W33" s="69" t="s">
        <v>90</v>
      </c>
      <c r="X33" s="69" t="s">
        <v>231</v>
      </c>
      <c r="Y33" s="25" t="s">
        <v>51</v>
      </c>
      <c r="Z33" s="25"/>
      <c r="AA33" s="55">
        <v>0.12</v>
      </c>
      <c r="AB33" s="25"/>
      <c r="AC33" s="56"/>
      <c r="AD33" s="56"/>
      <c r="AE33" s="56"/>
      <c r="AF33" s="56"/>
      <c r="AG33" s="57"/>
      <c r="AH33" s="58"/>
      <c r="AI33" s="59"/>
      <c r="AJ33" s="57"/>
      <c r="AK33" s="57"/>
      <c r="AL33" s="31" t="s">
        <v>61</v>
      </c>
      <c r="AM33" s="71" t="s">
        <v>153</v>
      </c>
      <c r="AN33" s="71"/>
      <c r="AO33" s="71"/>
      <c r="AP33" s="166"/>
      <c r="AQ33" s="166"/>
      <c r="AR33" s="174"/>
      <c r="AS33" s="166"/>
      <c r="AT33" s="32" t="e">
        <f t="shared" si="2"/>
        <v>#DIV/0!</v>
      </c>
      <c r="AU33" s="166">
        <v>9.6</v>
      </c>
      <c r="AV33" s="161">
        <f t="shared" si="8"/>
        <v>9.6</v>
      </c>
      <c r="AW33" s="159">
        <f t="shared" si="3"/>
        <v>-9.6</v>
      </c>
      <c r="AX33" s="154">
        <f t="shared" si="4"/>
        <v>-1</v>
      </c>
      <c r="AY33" s="54"/>
      <c r="AZ33" s="54"/>
      <c r="BA33" s="25">
        <v>1</v>
      </c>
      <c r="BB33" s="54" t="s">
        <v>248</v>
      </c>
      <c r="BC33" s="54">
        <v>37168</v>
      </c>
      <c r="BD33" s="54">
        <v>21000</v>
      </c>
      <c r="BE33" s="54">
        <v>18584</v>
      </c>
      <c r="BF33" s="180">
        <v>5</v>
      </c>
    </row>
    <row r="34" spans="1:58" s="61" customFormat="1" ht="39.950000000000003" customHeight="1" outlineLevel="1">
      <c r="A34" s="19">
        <v>19</v>
      </c>
      <c r="B34" s="75"/>
      <c r="C34" s="75"/>
      <c r="D34" s="25">
        <v>2</v>
      </c>
      <c r="E34" s="75"/>
      <c r="F34" s="75"/>
      <c r="G34" s="75"/>
      <c r="H34" s="75"/>
      <c r="I34" s="75"/>
      <c r="J34" s="75"/>
      <c r="K34" s="75"/>
      <c r="L34" s="20" t="s">
        <v>154</v>
      </c>
      <c r="M34" s="116" t="s">
        <v>155</v>
      </c>
      <c r="N34" s="25" t="s">
        <v>156</v>
      </c>
      <c r="O34" s="25" t="s">
        <v>49</v>
      </c>
      <c r="P34" s="22" t="s">
        <v>50</v>
      </c>
      <c r="Q34" s="25"/>
      <c r="R34" s="25" t="s">
        <v>49</v>
      </c>
      <c r="S34" s="20" t="s">
        <v>154</v>
      </c>
      <c r="T34" s="20" t="s">
        <v>49</v>
      </c>
      <c r="U34" s="25" t="s">
        <v>52</v>
      </c>
      <c r="V34" s="24" t="s">
        <v>53</v>
      </c>
      <c r="W34" s="69" t="s">
        <v>90</v>
      </c>
      <c r="X34" s="69" t="s">
        <v>148</v>
      </c>
      <c r="Y34" s="25" t="s">
        <v>51</v>
      </c>
      <c r="Z34" s="75"/>
      <c r="AA34" s="55">
        <v>1.4E-2</v>
      </c>
      <c r="AB34" s="75"/>
      <c r="AC34" s="76"/>
      <c r="AD34" s="76"/>
      <c r="AE34" s="76"/>
      <c r="AF34" s="76"/>
      <c r="AG34" s="77"/>
      <c r="AH34" s="78"/>
      <c r="AI34" s="79"/>
      <c r="AJ34" s="77"/>
      <c r="AK34" s="77"/>
      <c r="AL34" s="31" t="s">
        <v>61</v>
      </c>
      <c r="AM34" s="80" t="s">
        <v>157</v>
      </c>
      <c r="AN34" s="80"/>
      <c r="AO34" s="80"/>
      <c r="AP34" s="167"/>
      <c r="AQ34" s="167"/>
      <c r="AR34" s="175"/>
      <c r="AS34" s="167"/>
      <c r="AT34" s="32" t="e">
        <f t="shared" si="2"/>
        <v>#DIV/0!</v>
      </c>
      <c r="AU34" s="167">
        <v>3</v>
      </c>
      <c r="AV34" s="161">
        <f t="shared" si="8"/>
        <v>3</v>
      </c>
      <c r="AW34" s="159">
        <f t="shared" si="3"/>
        <v>-3</v>
      </c>
      <c r="AX34" s="155">
        <f t="shared" si="4"/>
        <v>-1</v>
      </c>
      <c r="AY34" s="81"/>
      <c r="AZ34" s="81"/>
      <c r="BA34" s="25">
        <v>1</v>
      </c>
      <c r="BB34" s="54" t="s">
        <v>248</v>
      </c>
      <c r="BC34" s="183">
        <v>8000</v>
      </c>
      <c r="BD34" s="183">
        <v>20000</v>
      </c>
      <c r="BE34" s="183">
        <v>8000</v>
      </c>
      <c r="BF34" s="144">
        <v>3</v>
      </c>
    </row>
    <row r="35" spans="1:58" s="61" customFormat="1" ht="39.950000000000003" customHeight="1" outlineLevel="1">
      <c r="A35" s="19">
        <v>20</v>
      </c>
      <c r="B35" s="75"/>
      <c r="C35" s="75"/>
      <c r="D35" s="25">
        <v>2</v>
      </c>
      <c r="E35" s="75"/>
      <c r="F35" s="75"/>
      <c r="G35" s="75"/>
      <c r="H35" s="75"/>
      <c r="I35" s="75"/>
      <c r="J35" s="75"/>
      <c r="K35" s="75"/>
      <c r="L35" s="20" t="s">
        <v>158</v>
      </c>
      <c r="M35" s="116" t="s">
        <v>159</v>
      </c>
      <c r="N35" s="68" t="s">
        <v>185</v>
      </c>
      <c r="O35" s="25" t="s">
        <v>59</v>
      </c>
      <c r="P35" s="22" t="s">
        <v>50</v>
      </c>
      <c r="Q35" s="25"/>
      <c r="R35" s="25" t="s">
        <v>49</v>
      </c>
      <c r="S35" s="20" t="s">
        <v>158</v>
      </c>
      <c r="T35" s="20" t="s">
        <v>49</v>
      </c>
      <c r="U35" s="25" t="s">
        <v>52</v>
      </c>
      <c r="V35" s="24" t="s">
        <v>53</v>
      </c>
      <c r="W35" s="69" t="s">
        <v>90</v>
      </c>
      <c r="X35" s="25" t="s">
        <v>152</v>
      </c>
      <c r="Y35" s="25" t="s">
        <v>51</v>
      </c>
      <c r="Z35" s="75"/>
      <c r="AA35" s="55">
        <v>1.2E-2</v>
      </c>
      <c r="AB35" s="75"/>
      <c r="AC35" s="76"/>
      <c r="AD35" s="76"/>
      <c r="AE35" s="76"/>
      <c r="AF35" s="76"/>
      <c r="AG35" s="77"/>
      <c r="AH35" s="78"/>
      <c r="AI35" s="79"/>
      <c r="AJ35" s="77"/>
      <c r="AK35" s="77"/>
      <c r="AL35" s="31" t="s">
        <v>61</v>
      </c>
      <c r="AM35" s="80" t="s">
        <v>153</v>
      </c>
      <c r="AN35" s="80"/>
      <c r="AO35" s="80"/>
      <c r="AP35" s="167"/>
      <c r="AQ35" s="167"/>
      <c r="AR35" s="175"/>
      <c r="AS35" s="167"/>
      <c r="AT35" s="32" t="e">
        <f t="shared" si="2"/>
        <v>#DIV/0!</v>
      </c>
      <c r="AU35" s="167">
        <v>5</v>
      </c>
      <c r="AV35" s="161">
        <f t="shared" si="8"/>
        <v>5</v>
      </c>
      <c r="AW35" s="159">
        <f t="shared" si="3"/>
        <v>-5</v>
      </c>
      <c r="AX35" s="155">
        <f t="shared" si="4"/>
        <v>-1</v>
      </c>
      <c r="AY35" s="81"/>
      <c r="AZ35" s="81"/>
      <c r="BA35" s="25">
        <v>1</v>
      </c>
      <c r="BB35" s="54" t="s">
        <v>248</v>
      </c>
      <c r="BC35" s="183">
        <v>69026.12</v>
      </c>
      <c r="BD35" s="183">
        <v>29000</v>
      </c>
      <c r="BE35" s="183">
        <v>43362.62</v>
      </c>
      <c r="BF35" s="144">
        <v>9.6</v>
      </c>
    </row>
    <row r="36" spans="1:58" s="61" customFormat="1" ht="39.950000000000003" customHeight="1" outlineLevel="1">
      <c r="A36" s="19">
        <v>21</v>
      </c>
      <c r="B36" s="75"/>
      <c r="C36" s="75"/>
      <c r="D36" s="25">
        <v>2</v>
      </c>
      <c r="E36" s="75"/>
      <c r="F36" s="75"/>
      <c r="G36" s="75"/>
      <c r="H36" s="75"/>
      <c r="I36" s="75"/>
      <c r="J36" s="75"/>
      <c r="K36" s="75"/>
      <c r="L36" s="20" t="s">
        <v>160</v>
      </c>
      <c r="M36" s="116" t="s">
        <v>161</v>
      </c>
      <c r="N36" s="68" t="s">
        <v>186</v>
      </c>
      <c r="O36" s="25" t="s">
        <v>59</v>
      </c>
      <c r="P36" s="22" t="s">
        <v>50</v>
      </c>
      <c r="Q36" s="25"/>
      <c r="R36" s="25" t="s">
        <v>49</v>
      </c>
      <c r="S36" s="20" t="s">
        <v>160</v>
      </c>
      <c r="T36" s="20" t="s">
        <v>49</v>
      </c>
      <c r="U36" s="25" t="s">
        <v>52</v>
      </c>
      <c r="V36" s="24" t="s">
        <v>53</v>
      </c>
      <c r="W36" s="25" t="s">
        <v>162</v>
      </c>
      <c r="X36" s="25">
        <v>304</v>
      </c>
      <c r="Y36" s="25" t="s">
        <v>51</v>
      </c>
      <c r="Z36" s="75"/>
      <c r="AA36" s="82">
        <v>5.0000000000000001E-4</v>
      </c>
      <c r="AB36" s="75"/>
      <c r="AC36" s="76"/>
      <c r="AD36" s="76"/>
      <c r="AE36" s="76"/>
      <c r="AF36" s="76"/>
      <c r="AG36" s="77"/>
      <c r="AH36" s="78"/>
      <c r="AI36" s="79"/>
      <c r="AJ36" s="77"/>
      <c r="AK36" s="77"/>
      <c r="AL36" s="31" t="s">
        <v>61</v>
      </c>
      <c r="AM36" s="80" t="s">
        <v>163</v>
      </c>
      <c r="AN36" s="80"/>
      <c r="AO36" s="80"/>
      <c r="AP36" s="167"/>
      <c r="AQ36" s="167"/>
      <c r="AR36" s="175"/>
      <c r="AS36" s="167"/>
      <c r="AT36" s="32" t="e">
        <f t="shared" si="2"/>
        <v>#DIV/0!</v>
      </c>
      <c r="AU36" s="167">
        <v>0.1</v>
      </c>
      <c r="AV36" s="161">
        <f t="shared" si="8"/>
        <v>0.1</v>
      </c>
      <c r="AW36" s="159">
        <f t="shared" si="3"/>
        <v>-0.1</v>
      </c>
      <c r="AX36" s="155">
        <f t="shared" si="4"/>
        <v>-1</v>
      </c>
      <c r="AY36" s="81"/>
      <c r="AZ36" s="81"/>
      <c r="BA36" s="25">
        <v>1</v>
      </c>
      <c r="BB36" s="54" t="s">
        <v>248</v>
      </c>
      <c r="BC36" s="25" t="s">
        <v>249</v>
      </c>
      <c r="BD36" s="25" t="s">
        <v>249</v>
      </c>
      <c r="BE36" s="25" t="s">
        <v>249</v>
      </c>
      <c r="BF36" s="180">
        <v>0.1</v>
      </c>
    </row>
    <row r="37" spans="1:58" s="61" customFormat="1" ht="39.950000000000003" customHeight="1" outlineLevel="1">
      <c r="A37" s="19">
        <v>22</v>
      </c>
      <c r="B37" s="25"/>
      <c r="C37" s="25"/>
      <c r="D37" s="25">
        <v>2</v>
      </c>
      <c r="E37" s="25"/>
      <c r="F37" s="25"/>
      <c r="G37" s="25"/>
      <c r="H37" s="25"/>
      <c r="I37" s="25"/>
      <c r="J37" s="25"/>
      <c r="K37" s="25"/>
      <c r="L37" s="20" t="s">
        <v>164</v>
      </c>
      <c r="M37" s="116" t="s">
        <v>187</v>
      </c>
      <c r="N37" s="25" t="s">
        <v>188</v>
      </c>
      <c r="O37" s="25" t="s">
        <v>59</v>
      </c>
      <c r="P37" s="22" t="s">
        <v>50</v>
      </c>
      <c r="Q37" s="25"/>
      <c r="R37" s="25" t="s">
        <v>49</v>
      </c>
      <c r="S37" s="20" t="s">
        <v>51</v>
      </c>
      <c r="T37" s="20" t="s">
        <v>49</v>
      </c>
      <c r="U37" s="25" t="s">
        <v>52</v>
      </c>
      <c r="V37" s="24" t="s">
        <v>53</v>
      </c>
      <c r="W37" s="25" t="s">
        <v>162</v>
      </c>
      <c r="X37" s="25">
        <v>304</v>
      </c>
      <c r="Y37" s="25" t="s">
        <v>51</v>
      </c>
      <c r="Z37" s="25"/>
      <c r="AA37" s="66">
        <v>5.0000000000000001E-4</v>
      </c>
      <c r="AB37" s="25"/>
      <c r="AC37" s="56"/>
      <c r="AD37" s="56"/>
      <c r="AE37" s="56"/>
      <c r="AF37" s="56"/>
      <c r="AG37" s="57"/>
      <c r="AH37" s="58"/>
      <c r="AI37" s="59"/>
      <c r="AJ37" s="57"/>
      <c r="AK37" s="57"/>
      <c r="AL37" s="31" t="s">
        <v>61</v>
      </c>
      <c r="AM37" s="71" t="s">
        <v>84</v>
      </c>
      <c r="AN37" s="71"/>
      <c r="AO37" s="71"/>
      <c r="AP37" s="166"/>
      <c r="AQ37" s="166"/>
      <c r="AR37" s="174"/>
      <c r="AS37" s="166"/>
      <c r="AT37" s="32" t="e">
        <f t="shared" si="2"/>
        <v>#DIV/0!</v>
      </c>
      <c r="AU37" s="166">
        <v>5.5E-2</v>
      </c>
      <c r="AV37" s="161">
        <f t="shared" si="8"/>
        <v>5.5E-2</v>
      </c>
      <c r="AW37" s="159">
        <f t="shared" si="3"/>
        <v>-5.5E-2</v>
      </c>
      <c r="AX37" s="154">
        <f t="shared" si="4"/>
        <v>-1</v>
      </c>
      <c r="AY37" s="54"/>
      <c r="AZ37" s="54"/>
      <c r="BA37" s="25">
        <v>1</v>
      </c>
      <c r="BB37" s="54" t="s">
        <v>248</v>
      </c>
      <c r="BC37" s="25" t="s">
        <v>249</v>
      </c>
      <c r="BD37" s="25" t="s">
        <v>249</v>
      </c>
      <c r="BE37" s="25" t="s">
        <v>249</v>
      </c>
      <c r="BF37" s="180">
        <v>0.05</v>
      </c>
    </row>
    <row r="38" spans="1:58" s="61" customFormat="1" ht="39.950000000000003" customHeight="1" outlineLevel="1">
      <c r="A38" s="19">
        <v>23</v>
      </c>
      <c r="B38" s="25"/>
      <c r="C38" s="25"/>
      <c r="D38" s="25">
        <v>2</v>
      </c>
      <c r="E38" s="25"/>
      <c r="F38" s="25"/>
      <c r="G38" s="25"/>
      <c r="H38" s="25"/>
      <c r="I38" s="25"/>
      <c r="J38" s="25"/>
      <c r="K38" s="25"/>
      <c r="L38" s="25" t="s">
        <v>165</v>
      </c>
      <c r="M38" s="116" t="s">
        <v>166</v>
      </c>
      <c r="N38" s="25">
        <v>6207</v>
      </c>
      <c r="O38" s="25" t="s">
        <v>59</v>
      </c>
      <c r="P38" s="22" t="s">
        <v>50</v>
      </c>
      <c r="Q38" s="25"/>
      <c r="R38" s="25" t="s">
        <v>49</v>
      </c>
      <c r="S38" s="25" t="s">
        <v>51</v>
      </c>
      <c r="T38" s="20" t="s">
        <v>49</v>
      </c>
      <c r="U38" s="25" t="s">
        <v>52</v>
      </c>
      <c r="V38" s="24" t="s">
        <v>53</v>
      </c>
      <c r="W38" s="25" t="s">
        <v>82</v>
      </c>
      <c r="X38" s="25" t="s">
        <v>167</v>
      </c>
      <c r="Y38" s="25" t="s">
        <v>51</v>
      </c>
      <c r="Z38" s="25"/>
      <c r="AA38" s="66">
        <v>0.27</v>
      </c>
      <c r="AB38" s="25"/>
      <c r="AC38" s="56"/>
      <c r="AD38" s="56"/>
      <c r="AE38" s="56"/>
      <c r="AF38" s="56"/>
      <c r="AG38" s="57"/>
      <c r="AH38" s="58"/>
      <c r="AI38" s="59"/>
      <c r="AJ38" s="57"/>
      <c r="AK38" s="57"/>
      <c r="AL38" s="31" t="s">
        <v>61</v>
      </c>
      <c r="AM38" s="67"/>
      <c r="AN38" s="67"/>
      <c r="AO38" s="67"/>
      <c r="AP38" s="161"/>
      <c r="AQ38" s="161"/>
      <c r="AR38" s="173"/>
      <c r="AS38" s="161"/>
      <c r="AT38" s="32" t="e">
        <f t="shared" si="2"/>
        <v>#DIV/0!</v>
      </c>
      <c r="AU38" s="161">
        <v>4.3</v>
      </c>
      <c r="AV38" s="161">
        <f t="shared" si="8"/>
        <v>4.3</v>
      </c>
      <c r="AW38" s="159">
        <f t="shared" si="3"/>
        <v>-4.3</v>
      </c>
      <c r="AX38" s="153">
        <f t="shared" si="4"/>
        <v>-1</v>
      </c>
      <c r="AY38" s="54"/>
      <c r="AZ38" s="54"/>
      <c r="BA38" s="25">
        <v>1</v>
      </c>
      <c r="BB38" s="54" t="s">
        <v>248</v>
      </c>
      <c r="BC38" s="25" t="s">
        <v>249</v>
      </c>
      <c r="BD38" s="25" t="s">
        <v>249</v>
      </c>
      <c r="BE38" s="25" t="s">
        <v>249</v>
      </c>
      <c r="BF38" s="180">
        <v>4.3</v>
      </c>
    </row>
    <row r="39" spans="1:58" s="61" customFormat="1" ht="39.950000000000003" hidden="1" customHeight="1" outlineLevel="1">
      <c r="A39" s="19">
        <v>24</v>
      </c>
      <c r="B39" s="25"/>
      <c r="C39" s="25"/>
      <c r="D39" s="25">
        <v>2</v>
      </c>
      <c r="E39" s="25"/>
      <c r="F39" s="25"/>
      <c r="G39" s="25"/>
      <c r="H39" s="25"/>
      <c r="I39" s="25"/>
      <c r="J39" s="25"/>
      <c r="K39" s="25"/>
      <c r="L39" s="42" t="s">
        <v>168</v>
      </c>
      <c r="M39" s="117" t="s">
        <v>169</v>
      </c>
      <c r="N39" s="83" t="s">
        <v>170</v>
      </c>
      <c r="O39" s="25" t="s">
        <v>59</v>
      </c>
      <c r="P39" s="22" t="s">
        <v>50</v>
      </c>
      <c r="Q39" s="54"/>
      <c r="R39" s="25" t="s">
        <v>49</v>
      </c>
      <c r="S39" s="25" t="s">
        <v>168</v>
      </c>
      <c r="T39" s="20" t="s">
        <v>49</v>
      </c>
      <c r="U39" s="25" t="s">
        <v>52</v>
      </c>
      <c r="V39" s="24" t="s">
        <v>53</v>
      </c>
      <c r="W39" s="25" t="s">
        <v>171</v>
      </c>
      <c r="X39" s="25" t="s">
        <v>172</v>
      </c>
      <c r="Y39" s="25" t="s">
        <v>51</v>
      </c>
      <c r="Z39" s="25"/>
      <c r="AA39" s="55"/>
      <c r="AB39" s="25"/>
      <c r="AC39" s="56"/>
      <c r="AD39" s="56"/>
      <c r="AE39" s="56"/>
      <c r="AF39" s="56"/>
      <c r="AG39" s="57"/>
      <c r="AH39" s="58"/>
      <c r="AI39" s="59"/>
      <c r="AJ39" s="57"/>
      <c r="AK39" s="57"/>
      <c r="AL39" s="31" t="s">
        <v>61</v>
      </c>
      <c r="AM39" s="71" t="s">
        <v>173</v>
      </c>
      <c r="AN39" s="71"/>
      <c r="AO39" s="71"/>
      <c r="AP39" s="166"/>
      <c r="AQ39" s="166"/>
      <c r="AR39" s="174"/>
      <c r="AS39" s="166"/>
      <c r="AT39" s="32" t="e">
        <f t="shared" si="2"/>
        <v>#DIV/0!</v>
      </c>
      <c r="AU39" s="166">
        <v>0.15</v>
      </c>
      <c r="AV39" s="161">
        <f t="shared" si="8"/>
        <v>0.6</v>
      </c>
      <c r="AW39" s="159">
        <f t="shared" si="3"/>
        <v>-0.6</v>
      </c>
      <c r="AX39" s="154">
        <f t="shared" si="4"/>
        <v>-4</v>
      </c>
      <c r="AY39" s="54"/>
      <c r="AZ39" s="54"/>
      <c r="BA39" s="25">
        <v>4</v>
      </c>
      <c r="BB39" s="54" t="s">
        <v>248</v>
      </c>
      <c r="BC39" s="25" t="s">
        <v>249</v>
      </c>
      <c r="BD39" s="25" t="s">
        <v>249</v>
      </c>
      <c r="BE39" s="25" t="s">
        <v>249</v>
      </c>
      <c r="BF39" s="180">
        <v>0.6</v>
      </c>
    </row>
    <row r="40" spans="1:58" s="61" customFormat="1" ht="39.950000000000003" customHeight="1" outlineLevel="1">
      <c r="A40" s="19"/>
      <c r="B40" s="25"/>
      <c r="C40" s="25"/>
      <c r="D40" s="25">
        <v>2</v>
      </c>
      <c r="E40" s="25"/>
      <c r="F40" s="25"/>
      <c r="G40" s="25"/>
      <c r="H40" s="25"/>
      <c r="I40" s="25"/>
      <c r="J40" s="25"/>
      <c r="K40" s="25"/>
      <c r="L40" s="41" t="s">
        <v>174</v>
      </c>
      <c r="M40" s="118" t="s">
        <v>175</v>
      </c>
      <c r="N40" s="83" t="s">
        <v>176</v>
      </c>
      <c r="O40" s="42" t="s">
        <v>59</v>
      </c>
      <c r="P40" s="40" t="s">
        <v>50</v>
      </c>
      <c r="Q40" s="42"/>
      <c r="R40" s="42" t="s">
        <v>49</v>
      </c>
      <c r="S40" s="41" t="s">
        <v>174</v>
      </c>
      <c r="T40" s="41" t="s">
        <v>49</v>
      </c>
      <c r="U40" s="42" t="s">
        <v>52</v>
      </c>
      <c r="V40" s="43" t="s">
        <v>53</v>
      </c>
      <c r="W40" s="42" t="s">
        <v>82</v>
      </c>
      <c r="X40" s="42" t="s">
        <v>172</v>
      </c>
      <c r="Y40" s="42" t="s">
        <v>51</v>
      </c>
      <c r="Z40" s="25"/>
      <c r="AA40" s="55"/>
      <c r="AB40" s="25"/>
      <c r="AC40" s="56"/>
      <c r="AD40" s="56"/>
      <c r="AE40" s="56"/>
      <c r="AF40" s="56"/>
      <c r="AG40" s="57"/>
      <c r="AH40" s="58"/>
      <c r="AI40" s="59"/>
      <c r="AJ40" s="57"/>
      <c r="AK40" s="57"/>
      <c r="AL40" s="31" t="s">
        <v>61</v>
      </c>
      <c r="AM40" s="71"/>
      <c r="AN40" s="71"/>
      <c r="AO40" s="71"/>
      <c r="AP40" s="166"/>
      <c r="AQ40" s="166"/>
      <c r="AR40" s="174"/>
      <c r="AS40" s="166"/>
      <c r="AT40" s="32" t="e">
        <f t="shared" si="2"/>
        <v>#DIV/0!</v>
      </c>
      <c r="AU40" s="166">
        <v>0.12</v>
      </c>
      <c r="AV40" s="161">
        <f t="shared" si="8"/>
        <v>0.12</v>
      </c>
      <c r="AW40" s="159">
        <f t="shared" si="3"/>
        <v>-0.12</v>
      </c>
      <c r="AX40" s="154">
        <f t="shared" si="4"/>
        <v>-1</v>
      </c>
      <c r="AY40" s="54"/>
      <c r="AZ40" s="54"/>
      <c r="BA40" s="25">
        <v>1</v>
      </c>
      <c r="BB40" s="54" t="s">
        <v>248</v>
      </c>
      <c r="BC40" s="25" t="s">
        <v>249</v>
      </c>
      <c r="BD40" s="25" t="s">
        <v>249</v>
      </c>
      <c r="BE40" s="25" t="s">
        <v>249</v>
      </c>
      <c r="BF40" s="180">
        <v>0.08</v>
      </c>
    </row>
    <row r="41" spans="1:58" s="61" customFormat="1" ht="39.950000000000003" customHeight="1" outlineLevel="1">
      <c r="A41" s="19"/>
      <c r="B41" s="25"/>
      <c r="C41" s="25"/>
      <c r="D41" s="25">
        <v>2</v>
      </c>
      <c r="E41" s="25"/>
      <c r="F41" s="25"/>
      <c r="G41" s="25"/>
      <c r="H41" s="25"/>
      <c r="I41" s="25"/>
      <c r="J41" s="25"/>
      <c r="K41" s="25"/>
      <c r="L41" s="41" t="s">
        <v>177</v>
      </c>
      <c r="M41" s="117" t="s">
        <v>178</v>
      </c>
      <c r="N41" s="42" t="s">
        <v>179</v>
      </c>
      <c r="O41" s="42" t="s">
        <v>81</v>
      </c>
      <c r="P41" s="40" t="s">
        <v>50</v>
      </c>
      <c r="Q41" s="64"/>
      <c r="R41" s="42" t="s">
        <v>49</v>
      </c>
      <c r="S41" s="42" t="s">
        <v>51</v>
      </c>
      <c r="T41" s="41" t="s">
        <v>49</v>
      </c>
      <c r="U41" s="42" t="s">
        <v>53</v>
      </c>
      <c r="V41" s="43" t="s">
        <v>52</v>
      </c>
      <c r="W41" s="43" t="s">
        <v>82</v>
      </c>
      <c r="X41" s="42" t="s">
        <v>120</v>
      </c>
      <c r="Y41" s="42" t="s">
        <v>51</v>
      </c>
      <c r="Z41" s="42" t="s">
        <v>180</v>
      </c>
      <c r="AA41" s="55"/>
      <c r="AB41" s="25"/>
      <c r="AC41" s="56"/>
      <c r="AD41" s="56"/>
      <c r="AE41" s="56"/>
      <c r="AF41" s="56"/>
      <c r="AG41" s="57"/>
      <c r="AH41" s="58"/>
      <c r="AI41" s="59"/>
      <c r="AJ41" s="57"/>
      <c r="AK41" s="57"/>
      <c r="AL41" s="31" t="s">
        <v>61</v>
      </c>
      <c r="AM41" s="71" t="s">
        <v>123</v>
      </c>
      <c r="AN41" s="71"/>
      <c r="AO41" s="71"/>
      <c r="AP41" s="166"/>
      <c r="AQ41" s="166"/>
      <c r="AR41" s="174"/>
      <c r="AS41" s="166"/>
      <c r="AT41" s="32" t="e">
        <f t="shared" si="2"/>
        <v>#DIV/0!</v>
      </c>
      <c r="AU41" s="166">
        <v>0.14000000000000001</v>
      </c>
      <c r="AV41" s="161">
        <f t="shared" si="8"/>
        <v>0.14000000000000001</v>
      </c>
      <c r="AW41" s="159">
        <f t="shared" si="3"/>
        <v>-0.14000000000000001</v>
      </c>
      <c r="AX41" s="154">
        <f t="shared" si="4"/>
        <v>-1</v>
      </c>
      <c r="AY41" s="54"/>
      <c r="AZ41" s="54"/>
      <c r="BA41" s="25">
        <v>1</v>
      </c>
      <c r="BB41" s="54" t="s">
        <v>248</v>
      </c>
      <c r="BC41" s="25" t="s">
        <v>249</v>
      </c>
      <c r="BD41" s="25" t="s">
        <v>249</v>
      </c>
      <c r="BE41" s="25" t="s">
        <v>249</v>
      </c>
      <c r="BF41" s="180">
        <v>0.14000000000000001</v>
      </c>
    </row>
    <row r="42" spans="1:58" s="61" customFormat="1" ht="39.950000000000003" customHeight="1" outlineLevel="1">
      <c r="A42" s="19">
        <v>25</v>
      </c>
      <c r="B42" s="25"/>
      <c r="C42" s="25"/>
      <c r="D42" s="25">
        <v>2</v>
      </c>
      <c r="E42" s="25"/>
      <c r="F42" s="25"/>
      <c r="G42" s="25"/>
      <c r="H42" s="25"/>
      <c r="I42" s="25"/>
      <c r="J42" s="25"/>
      <c r="K42" s="25"/>
      <c r="L42" s="20" t="s">
        <v>181</v>
      </c>
      <c r="M42" s="119" t="s">
        <v>182</v>
      </c>
      <c r="N42" s="63" t="s">
        <v>183</v>
      </c>
      <c r="O42" s="25" t="s">
        <v>59</v>
      </c>
      <c r="P42" s="22" t="s">
        <v>50</v>
      </c>
      <c r="Q42" s="25"/>
      <c r="R42" s="25" t="s">
        <v>49</v>
      </c>
      <c r="S42" s="20" t="s">
        <v>181</v>
      </c>
      <c r="T42" s="20" t="s">
        <v>49</v>
      </c>
      <c r="U42" s="25" t="s">
        <v>52</v>
      </c>
      <c r="V42" s="24" t="s">
        <v>53</v>
      </c>
      <c r="W42" s="25" t="s">
        <v>82</v>
      </c>
      <c r="X42" s="25">
        <v>45</v>
      </c>
      <c r="Y42" s="25" t="s">
        <v>51</v>
      </c>
      <c r="Z42" s="25"/>
      <c r="AA42" s="55">
        <v>5.0000000000000001E-3</v>
      </c>
      <c r="AB42" s="25"/>
      <c r="AC42" s="56"/>
      <c r="AD42" s="56"/>
      <c r="AE42" s="56"/>
      <c r="AF42" s="56"/>
      <c r="AG42" s="57"/>
      <c r="AH42" s="58"/>
      <c r="AI42" s="59"/>
      <c r="AJ42" s="57"/>
      <c r="AK42" s="57"/>
      <c r="AL42" s="31" t="s">
        <v>61</v>
      </c>
      <c r="AM42" s="67"/>
      <c r="AN42" s="67"/>
      <c r="AO42" s="67"/>
      <c r="AP42" s="161"/>
      <c r="AQ42" s="161"/>
      <c r="AR42" s="173"/>
      <c r="AS42" s="161"/>
      <c r="AT42" s="32" t="e">
        <f t="shared" si="2"/>
        <v>#DIV/0!</v>
      </c>
      <c r="AU42" s="161">
        <v>0.28000000000000003</v>
      </c>
      <c r="AV42" s="161">
        <f t="shared" si="8"/>
        <v>0.28000000000000003</v>
      </c>
      <c r="AW42" s="159">
        <f t="shared" si="3"/>
        <v>-0.28000000000000003</v>
      </c>
      <c r="AX42" s="153">
        <f t="shared" si="4"/>
        <v>-1</v>
      </c>
      <c r="AY42" s="54"/>
      <c r="AZ42" s="54"/>
      <c r="BA42" s="25">
        <v>1</v>
      </c>
      <c r="BB42" s="54" t="s">
        <v>248</v>
      </c>
      <c r="BC42" s="25" t="s">
        <v>249</v>
      </c>
      <c r="BD42" s="25" t="s">
        <v>249</v>
      </c>
      <c r="BE42" s="25" t="s">
        <v>249</v>
      </c>
      <c r="BF42" s="180">
        <v>0.28000000000000003</v>
      </c>
    </row>
    <row r="43" spans="1:58">
      <c r="Q43" s="2"/>
    </row>
    <row r="44" spans="1:58">
      <c r="Q44" s="2"/>
    </row>
    <row r="45" spans="1:58">
      <c r="AU45" s="162">
        <f>SUM(AU12:AU42)</f>
        <v>182.93950000000001</v>
      </c>
    </row>
  </sheetData>
  <autoFilter ref="A10:BA42">
    <filterColumn colId="52">
      <filters>
        <filter val="1"/>
      </filters>
    </filterColumn>
  </autoFilter>
  <mergeCells count="55">
    <mergeCell ref="AV9:AV10"/>
    <mergeCell ref="A1:BA1"/>
    <mergeCell ref="A2:E2"/>
    <mergeCell ref="F2:K2"/>
    <mergeCell ref="L2:M2"/>
    <mergeCell ref="A3:M3"/>
    <mergeCell ref="A4:K4"/>
    <mergeCell ref="L4:M4"/>
    <mergeCell ref="A5:M5"/>
    <mergeCell ref="B9:K9"/>
    <mergeCell ref="AE9:AG9"/>
    <mergeCell ref="A9:A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AL9:AL10"/>
    <mergeCell ref="AM9:AM10"/>
    <mergeCell ref="AA9:AA10"/>
    <mergeCell ref="AB9:AB10"/>
    <mergeCell ref="AC9:AC10"/>
    <mergeCell ref="AD9:AD10"/>
    <mergeCell ref="AH9:AH10"/>
    <mergeCell ref="A7:M8"/>
    <mergeCell ref="N2:AY8"/>
    <mergeCell ref="AS9:AS10"/>
    <mergeCell ref="AT9:AT10"/>
    <mergeCell ref="AU9:AU10"/>
    <mergeCell ref="AW9:AW10"/>
    <mergeCell ref="AX9:AX10"/>
    <mergeCell ref="AN9:AN10"/>
    <mergeCell ref="AO9:AO10"/>
    <mergeCell ref="AP9:AP10"/>
    <mergeCell ref="AQ9:AQ10"/>
    <mergeCell ref="AR9:AR10"/>
    <mergeCell ref="AI9:AI10"/>
    <mergeCell ref="Z9:Z10"/>
    <mergeCell ref="AJ9:AJ10"/>
    <mergeCell ref="AK9:AK10"/>
    <mergeCell ref="BB9:BB10"/>
    <mergeCell ref="BC9:BE9"/>
    <mergeCell ref="BF9:BF10"/>
    <mergeCell ref="AY9:AY10"/>
    <mergeCell ref="AZ9:AZ10"/>
    <mergeCell ref="BA9:BA10"/>
  </mergeCells>
  <phoneticPr fontId="19" type="noConversion"/>
  <conditionalFormatting sqref="L1">
    <cfRule type="duplicateValues" dxfId="86" priority="98"/>
  </conditionalFormatting>
  <conditionalFormatting sqref="M12">
    <cfRule type="duplicateValues" dxfId="85" priority="38"/>
  </conditionalFormatting>
  <conditionalFormatting sqref="L13">
    <cfRule type="duplicateValues" dxfId="84" priority="37"/>
  </conditionalFormatting>
  <conditionalFormatting sqref="M13">
    <cfRule type="duplicateValues" dxfId="83" priority="36"/>
  </conditionalFormatting>
  <conditionalFormatting sqref="W13">
    <cfRule type="cellIs" dxfId="82" priority="35" stopIfTrue="1" operator="equal">
      <formula>“总成件”</formula>
    </cfRule>
  </conditionalFormatting>
  <conditionalFormatting sqref="S14">
    <cfRule type="duplicateValues" dxfId="81" priority="59"/>
  </conditionalFormatting>
  <conditionalFormatting sqref="L15">
    <cfRule type="duplicateValues" dxfId="80" priority="81"/>
  </conditionalFormatting>
  <conditionalFormatting sqref="M15">
    <cfRule type="duplicateValues" dxfId="79" priority="83"/>
  </conditionalFormatting>
  <conditionalFormatting sqref="S17">
    <cfRule type="duplicateValues" dxfId="78" priority="2450"/>
  </conditionalFormatting>
  <conditionalFormatting sqref="M22">
    <cfRule type="duplicateValues" dxfId="77" priority="31"/>
  </conditionalFormatting>
  <conditionalFormatting sqref="S24">
    <cfRule type="duplicateValues" dxfId="76" priority="30"/>
  </conditionalFormatting>
  <conditionalFormatting sqref="L35">
    <cfRule type="duplicateValues" dxfId="75" priority="77"/>
  </conditionalFormatting>
  <conditionalFormatting sqref="S35">
    <cfRule type="duplicateValues" dxfId="74" priority="67"/>
  </conditionalFormatting>
  <conditionalFormatting sqref="L36">
    <cfRule type="duplicateValues" dxfId="73" priority="76"/>
  </conditionalFormatting>
  <conditionalFormatting sqref="S36">
    <cfRule type="duplicateValues" dxfId="72" priority="66"/>
  </conditionalFormatting>
  <conditionalFormatting sqref="L37">
    <cfRule type="duplicateValues" dxfId="71" priority="75"/>
  </conditionalFormatting>
  <conditionalFormatting sqref="S37">
    <cfRule type="duplicateValues" dxfId="70" priority="65"/>
  </conditionalFormatting>
  <conditionalFormatting sqref="L40">
    <cfRule type="duplicateValues" dxfId="69" priority="45"/>
    <cfRule type="duplicateValues" dxfId="68" priority="48"/>
  </conditionalFormatting>
  <conditionalFormatting sqref="S40">
    <cfRule type="duplicateValues" dxfId="67" priority="46"/>
    <cfRule type="duplicateValues" dxfId="66" priority="47"/>
  </conditionalFormatting>
  <conditionalFormatting sqref="V40">
    <cfRule type="cellIs" dxfId="65" priority="49" operator="equal">
      <formula>"N"</formula>
    </cfRule>
    <cfRule type="cellIs" dxfId="64" priority="50" operator="equal">
      <formula>"Y"</formula>
    </cfRule>
    <cfRule type="colorScale" priority="51">
      <colorScale>
        <cfvo type="num" val="&quot;Y&quot;"/>
        <cfvo type="num" val="&quot;N&quot;"/>
        <color rgb="FF00B050"/>
        <color rgb="FFFF0000"/>
      </colorScale>
    </cfRule>
  </conditionalFormatting>
  <conditionalFormatting sqref="L41">
    <cfRule type="duplicateValues" dxfId="63" priority="41"/>
  </conditionalFormatting>
  <conditionalFormatting sqref="S41">
    <cfRule type="duplicateValues" dxfId="62" priority="40"/>
  </conditionalFormatting>
  <conditionalFormatting sqref="V41">
    <cfRule type="cellIs" dxfId="61" priority="42" operator="equal">
      <formula>"N"</formula>
    </cfRule>
    <cfRule type="cellIs" dxfId="60" priority="43" operator="equal">
      <formula>"Y"</formula>
    </cfRule>
    <cfRule type="colorScale" priority="44">
      <colorScale>
        <cfvo type="num" val="&quot;Y&quot;"/>
        <cfvo type="num" val="&quot;N&quot;"/>
        <color rgb="FF00B050"/>
        <color rgb="FFFF0000"/>
      </colorScale>
    </cfRule>
  </conditionalFormatting>
  <conditionalFormatting sqref="W41">
    <cfRule type="cellIs" dxfId="59" priority="39" stopIfTrue="1" operator="equal">
      <formula>“总成件”</formula>
    </cfRule>
  </conditionalFormatting>
  <conditionalFormatting sqref="L42">
    <cfRule type="duplicateValues" dxfId="58" priority="78"/>
  </conditionalFormatting>
  <conditionalFormatting sqref="S42">
    <cfRule type="duplicateValues" dxfId="57" priority="68"/>
  </conditionalFormatting>
  <conditionalFormatting sqref="L1:L6">
    <cfRule type="duplicateValues" dxfId="56" priority="100"/>
  </conditionalFormatting>
  <conditionalFormatting sqref="L1:L8">
    <cfRule type="duplicateValues" dxfId="55" priority="101"/>
  </conditionalFormatting>
  <conditionalFormatting sqref="L24:L26">
    <cfRule type="duplicateValues" dxfId="54" priority="29"/>
  </conditionalFormatting>
  <conditionalFormatting sqref="L35:L36">
    <cfRule type="duplicateValues" dxfId="53" priority="79"/>
  </conditionalFormatting>
  <conditionalFormatting sqref="M1:M8">
    <cfRule type="duplicateValues" dxfId="52" priority="102"/>
  </conditionalFormatting>
  <conditionalFormatting sqref="M24:M26">
    <cfRule type="duplicateValues" dxfId="51" priority="28"/>
  </conditionalFormatting>
  <conditionalFormatting sqref="S19:S20">
    <cfRule type="duplicateValues" dxfId="50" priority="60"/>
  </conditionalFormatting>
  <conditionalFormatting sqref="S35:S36">
    <cfRule type="duplicateValues" dxfId="49" priority="69"/>
  </conditionalFormatting>
  <conditionalFormatting sqref="V24:V26">
    <cfRule type="cellIs" dxfId="48" priority="25" operator="equal">
      <formula>"N"</formula>
    </cfRule>
    <cfRule type="cellIs" dxfId="47" priority="26" operator="equal">
      <formula>"Y"</formula>
    </cfRule>
    <cfRule type="colorScale" priority="27">
      <colorScale>
        <cfvo type="num" val="&quot;Y&quot;"/>
        <cfvo type="num" val="&quot;N&quot;"/>
        <color rgb="FF00B050"/>
        <color rgb="FFFF0000"/>
      </colorScale>
    </cfRule>
  </conditionalFormatting>
  <conditionalFormatting sqref="AM1:AX8 AM19:AS21 AU19:AV19 AU20:AU21 AX19:AX21 AM9:AO9 AX9 AT9">
    <cfRule type="cellIs" dxfId="46" priority="95" operator="equal">
      <formula>"天津华盛福"</formula>
    </cfRule>
    <cfRule type="cellIs" dxfId="45" priority="96" operator="equal">
      <formula>"天津欧科浩发"</formula>
    </cfRule>
    <cfRule type="cellIs" dxfId="44" priority="97" operator="equal">
      <formula>"北京"</formula>
    </cfRule>
  </conditionalFormatting>
  <conditionalFormatting sqref="L9:L10 L14 L16:L17 L19:L23 L29:L31 L12">
    <cfRule type="duplicateValues" dxfId="43" priority="104"/>
  </conditionalFormatting>
  <conditionalFormatting sqref="M9:M10 M14">
    <cfRule type="duplicateValues" dxfId="42" priority="103"/>
  </conditionalFormatting>
  <conditionalFormatting sqref="V12:V23 V27:V39 V42">
    <cfRule type="cellIs" dxfId="41" priority="88" operator="equal">
      <formula>"N"</formula>
    </cfRule>
    <cfRule type="cellIs" dxfId="40" priority="89" operator="equal">
      <formula>"Y"</formula>
    </cfRule>
    <cfRule type="colorScale" priority="90">
      <colorScale>
        <cfvo type="num" val="&quot;Y&quot;"/>
        <cfvo type="num" val="&quot;N&quot;"/>
        <color rgb="FF00B050"/>
        <color rgb="FFFF0000"/>
      </colorScale>
    </cfRule>
  </conditionalFormatting>
  <conditionalFormatting sqref="W12 W14:W22 W29:W31 W27">
    <cfRule type="cellIs" dxfId="39" priority="91" stopIfTrue="1" operator="equal">
      <formula>“总成件”</formula>
    </cfRule>
  </conditionalFormatting>
  <conditionalFormatting sqref="AV18 AU15:AV17 AX15:AX17 AM15:AS17">
    <cfRule type="cellIs" dxfId="38" priority="52" operator="equal">
      <formula>"天津华盛福"</formula>
    </cfRule>
    <cfRule type="cellIs" dxfId="37" priority="53" operator="equal">
      <formula>"天津欧科浩发"</formula>
    </cfRule>
    <cfRule type="cellIs" dxfId="36" priority="54" operator="equal">
      <formula>"北京"</formula>
    </cfRule>
  </conditionalFormatting>
  <conditionalFormatting sqref="M16:M17 M19:M21 M23">
    <cfRule type="duplicateValues" dxfId="35" priority="105"/>
  </conditionalFormatting>
  <conditionalFormatting sqref="S22:S23 S29:S31">
    <cfRule type="duplicateValues" dxfId="34" priority="71"/>
  </conditionalFormatting>
  <conditionalFormatting sqref="AM23:AS26 AU23 AU24:AV24 AX23:AX26 AU25:AU26">
    <cfRule type="cellIs" dxfId="33" priority="55" operator="equal">
      <formula>"天津华盛福"</formula>
    </cfRule>
    <cfRule type="cellIs" dxfId="32" priority="56" operator="equal">
      <formula>"天津欧科浩发"</formula>
    </cfRule>
    <cfRule type="cellIs" dxfId="31" priority="57" operator="equal">
      <formula>"北京"</formula>
    </cfRule>
  </conditionalFormatting>
  <conditionalFormatting sqref="L32:L34 L28">
    <cfRule type="duplicateValues" dxfId="30" priority="2489"/>
  </conditionalFormatting>
  <conditionalFormatting sqref="S32:S34 S28">
    <cfRule type="duplicateValues" dxfId="29" priority="2500"/>
  </conditionalFormatting>
  <conditionalFormatting sqref="AV20">
    <cfRule type="cellIs" dxfId="28" priority="22" operator="equal">
      <formula>"天津华盛福"</formula>
    </cfRule>
    <cfRule type="cellIs" dxfId="27" priority="23" operator="equal">
      <formula>"天津欧科浩发"</formula>
    </cfRule>
    <cfRule type="cellIs" dxfId="26" priority="24" operator="equal">
      <formula>"北京"</formula>
    </cfRule>
  </conditionalFormatting>
  <conditionalFormatting sqref="AV21">
    <cfRule type="cellIs" dxfId="25" priority="19" operator="equal">
      <formula>"天津华盛福"</formula>
    </cfRule>
    <cfRule type="cellIs" dxfId="24" priority="20" operator="equal">
      <formula>"天津欧科浩发"</formula>
    </cfRule>
    <cfRule type="cellIs" dxfId="23" priority="21" operator="equal">
      <formula>"北京"</formula>
    </cfRule>
  </conditionalFormatting>
  <conditionalFormatting sqref="AV13">
    <cfRule type="cellIs" dxfId="22" priority="16" operator="equal">
      <formula>"天津华盛福"</formula>
    </cfRule>
    <cfRule type="cellIs" dxfId="21" priority="17" operator="equal">
      <formula>"天津欧科浩发"</formula>
    </cfRule>
    <cfRule type="cellIs" dxfId="20" priority="18" operator="equal">
      <formula>"北京"</formula>
    </cfRule>
  </conditionalFormatting>
  <conditionalFormatting sqref="AV23">
    <cfRule type="cellIs" dxfId="19" priority="13" operator="equal">
      <formula>"天津华盛福"</formula>
    </cfRule>
    <cfRule type="cellIs" dxfId="18" priority="14" operator="equal">
      <formula>"天津欧科浩发"</formula>
    </cfRule>
    <cfRule type="cellIs" dxfId="17" priority="15" operator="equal">
      <formula>"北京"</formula>
    </cfRule>
  </conditionalFormatting>
  <conditionalFormatting sqref="AV25">
    <cfRule type="cellIs" dxfId="16" priority="10" operator="equal">
      <formula>"天津华盛福"</formula>
    </cfRule>
    <cfRule type="cellIs" dxfId="15" priority="11" operator="equal">
      <formula>"天津欧科浩发"</formula>
    </cfRule>
    <cfRule type="cellIs" dxfId="14" priority="12" operator="equal">
      <formula>"北京"</formula>
    </cfRule>
  </conditionalFormatting>
  <conditionalFormatting sqref="AV26">
    <cfRule type="cellIs" dxfId="13" priority="7" operator="equal">
      <formula>"天津华盛福"</formula>
    </cfRule>
    <cfRule type="cellIs" dxfId="12" priority="8" operator="equal">
      <formula>"天津欧科浩发"</formula>
    </cfRule>
    <cfRule type="cellIs" dxfId="11" priority="9" operator="equal">
      <formula>"北京"</formula>
    </cfRule>
  </conditionalFormatting>
  <conditionalFormatting sqref="AU9:AW9">
    <cfRule type="cellIs" dxfId="10" priority="4" operator="equal">
      <formula>"天津华盛福"</formula>
    </cfRule>
    <cfRule type="cellIs" dxfId="9" priority="5" operator="equal">
      <formula>"天津欧科浩发"</formula>
    </cfRule>
    <cfRule type="cellIs" dxfId="8" priority="6" operator="equal">
      <formula>"北京"</formula>
    </cfRule>
  </conditionalFormatting>
  <conditionalFormatting sqref="AP9:AS9">
    <cfRule type="cellIs" dxfId="7" priority="1" operator="equal">
      <formula>"天津华盛福"</formula>
    </cfRule>
    <cfRule type="cellIs" dxfId="6" priority="2" operator="equal">
      <formula>"天津欧科浩发"</formula>
    </cfRule>
    <cfRule type="cellIs" dxfId="5" priority="3" operator="equal">
      <formula>"北京"</formula>
    </cfRule>
  </conditionalFormatting>
  <dataValidations count="3">
    <dataValidation type="list" allowBlank="1" showInputMessage="1" showErrorMessage="1" sqref="O19 O12:O17 O21:O26 O29:O31">
      <formula1>"A,B,C,"</formula1>
    </dataValidation>
    <dataValidation type="list" allowBlank="1" showInputMessage="1" showErrorMessage="1" sqref="W27 W41 W12:W22 W29:W31">
      <formula1>"装配总成件,焊接总成件,面料,塑料件,冷镦,钣金件,机加工件,标准件,非标件,线材件,管材件,圆钢"</formula1>
    </dataValidation>
    <dataValidation type="list" allowBlank="1" showInputMessage="1" showErrorMessage="1" sqref="U16:V27 V28 U41:V41 V42 V12:V15 V32:V40 U29:V31">
      <formula1>"Y,N"</formula1>
    </dataValidation>
  </dataValidations>
  <pageMargins left="0.70866141732283505" right="0.70866141732283505" top="0" bottom="0" header="0.31496062992126" footer="0.31496062992126"/>
  <pageSetup paperSize="8" scale="65" orientation="landscape" r:id="rId1"/>
  <rowBreaks count="1" manualBreakCount="1">
    <brk id="10" max="57" man="1"/>
  </rowBreaks>
  <colBreaks count="1" manualBreakCount="1">
    <brk id="39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4"/>
  <sheetViews>
    <sheetView zoomScale="85" zoomScaleNormal="85" workbookViewId="0">
      <pane xSplit="5" ySplit="2" topLeftCell="U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4.25"/>
  <cols>
    <col min="1" max="1" width="4.625" style="87" customWidth="1"/>
    <col min="2" max="2" width="11.625" style="87" customWidth="1"/>
    <col min="3" max="3" width="11.25" style="87" bestFit="1" customWidth="1"/>
    <col min="4" max="4" width="16.125" style="87" customWidth="1"/>
    <col min="5" max="5" width="11.875" style="87" customWidth="1"/>
    <col min="6" max="6" width="9" style="87"/>
    <col min="7" max="7" width="8.5" style="113" bestFit="1" customWidth="1"/>
    <col min="8" max="257" width="9" style="87"/>
    <col min="258" max="258" width="11.625" style="87" customWidth="1"/>
    <col min="259" max="259" width="11.25" style="87" bestFit="1" customWidth="1"/>
    <col min="260" max="260" width="16.125" style="87" customWidth="1"/>
    <col min="261" max="261" width="11.875" style="87" customWidth="1"/>
    <col min="262" max="262" width="9" style="87"/>
    <col min="263" max="263" width="8.5" style="87" bestFit="1" customWidth="1"/>
    <col min="264" max="513" width="9" style="87"/>
    <col min="514" max="514" width="11.625" style="87" customWidth="1"/>
    <col min="515" max="515" width="11.25" style="87" bestFit="1" customWidth="1"/>
    <col min="516" max="516" width="16.125" style="87" customWidth="1"/>
    <col min="517" max="517" width="11.875" style="87" customWidth="1"/>
    <col min="518" max="518" width="9" style="87"/>
    <col min="519" max="519" width="8.5" style="87" bestFit="1" customWidth="1"/>
    <col min="520" max="769" width="9" style="87"/>
    <col min="770" max="770" width="11.625" style="87" customWidth="1"/>
    <col min="771" max="771" width="11.25" style="87" bestFit="1" customWidth="1"/>
    <col min="772" max="772" width="16.125" style="87" customWidth="1"/>
    <col min="773" max="773" width="11.875" style="87" customWidth="1"/>
    <col min="774" max="774" width="9" style="87"/>
    <col min="775" max="775" width="8.5" style="87" bestFit="1" customWidth="1"/>
    <col min="776" max="1025" width="9" style="87"/>
    <col min="1026" max="1026" width="11.625" style="87" customWidth="1"/>
    <col min="1027" max="1027" width="11.25" style="87" bestFit="1" customWidth="1"/>
    <col min="1028" max="1028" width="16.125" style="87" customWidth="1"/>
    <col min="1029" max="1029" width="11.875" style="87" customWidth="1"/>
    <col min="1030" max="1030" width="9" style="87"/>
    <col min="1031" max="1031" width="8.5" style="87" bestFit="1" customWidth="1"/>
    <col min="1032" max="1281" width="9" style="87"/>
    <col min="1282" max="1282" width="11.625" style="87" customWidth="1"/>
    <col min="1283" max="1283" width="11.25" style="87" bestFit="1" customWidth="1"/>
    <col min="1284" max="1284" width="16.125" style="87" customWidth="1"/>
    <col min="1285" max="1285" width="11.875" style="87" customWidth="1"/>
    <col min="1286" max="1286" width="9" style="87"/>
    <col min="1287" max="1287" width="8.5" style="87" bestFit="1" customWidth="1"/>
    <col min="1288" max="1537" width="9" style="87"/>
    <col min="1538" max="1538" width="11.625" style="87" customWidth="1"/>
    <col min="1539" max="1539" width="11.25" style="87" bestFit="1" customWidth="1"/>
    <col min="1540" max="1540" width="16.125" style="87" customWidth="1"/>
    <col min="1541" max="1541" width="11.875" style="87" customWidth="1"/>
    <col min="1542" max="1542" width="9" style="87"/>
    <col min="1543" max="1543" width="8.5" style="87" bestFit="1" customWidth="1"/>
    <col min="1544" max="1793" width="9" style="87"/>
    <col min="1794" max="1794" width="11.625" style="87" customWidth="1"/>
    <col min="1795" max="1795" width="11.25" style="87" bestFit="1" customWidth="1"/>
    <col min="1796" max="1796" width="16.125" style="87" customWidth="1"/>
    <col min="1797" max="1797" width="11.875" style="87" customWidth="1"/>
    <col min="1798" max="1798" width="9" style="87"/>
    <col min="1799" max="1799" width="8.5" style="87" bestFit="1" customWidth="1"/>
    <col min="1800" max="2049" width="9" style="87"/>
    <col min="2050" max="2050" width="11.625" style="87" customWidth="1"/>
    <col min="2051" max="2051" width="11.25" style="87" bestFit="1" customWidth="1"/>
    <col min="2052" max="2052" width="16.125" style="87" customWidth="1"/>
    <col min="2053" max="2053" width="11.875" style="87" customWidth="1"/>
    <col min="2054" max="2054" width="9" style="87"/>
    <col min="2055" max="2055" width="8.5" style="87" bestFit="1" customWidth="1"/>
    <col min="2056" max="2305" width="9" style="87"/>
    <col min="2306" max="2306" width="11.625" style="87" customWidth="1"/>
    <col min="2307" max="2307" width="11.25" style="87" bestFit="1" customWidth="1"/>
    <col min="2308" max="2308" width="16.125" style="87" customWidth="1"/>
    <col min="2309" max="2309" width="11.875" style="87" customWidth="1"/>
    <col min="2310" max="2310" width="9" style="87"/>
    <col min="2311" max="2311" width="8.5" style="87" bestFit="1" customWidth="1"/>
    <col min="2312" max="2561" width="9" style="87"/>
    <col min="2562" max="2562" width="11.625" style="87" customWidth="1"/>
    <col min="2563" max="2563" width="11.25" style="87" bestFit="1" customWidth="1"/>
    <col min="2564" max="2564" width="16.125" style="87" customWidth="1"/>
    <col min="2565" max="2565" width="11.875" style="87" customWidth="1"/>
    <col min="2566" max="2566" width="9" style="87"/>
    <col min="2567" max="2567" width="8.5" style="87" bestFit="1" customWidth="1"/>
    <col min="2568" max="2817" width="9" style="87"/>
    <col min="2818" max="2818" width="11.625" style="87" customWidth="1"/>
    <col min="2819" max="2819" width="11.25" style="87" bestFit="1" customWidth="1"/>
    <col min="2820" max="2820" width="16.125" style="87" customWidth="1"/>
    <col min="2821" max="2821" width="11.875" style="87" customWidth="1"/>
    <col min="2822" max="2822" width="9" style="87"/>
    <col min="2823" max="2823" width="8.5" style="87" bestFit="1" customWidth="1"/>
    <col min="2824" max="3073" width="9" style="87"/>
    <col min="3074" max="3074" width="11.625" style="87" customWidth="1"/>
    <col min="3075" max="3075" width="11.25" style="87" bestFit="1" customWidth="1"/>
    <col min="3076" max="3076" width="16.125" style="87" customWidth="1"/>
    <col min="3077" max="3077" width="11.875" style="87" customWidth="1"/>
    <col min="3078" max="3078" width="9" style="87"/>
    <col min="3079" max="3079" width="8.5" style="87" bestFit="1" customWidth="1"/>
    <col min="3080" max="3329" width="9" style="87"/>
    <col min="3330" max="3330" width="11.625" style="87" customWidth="1"/>
    <col min="3331" max="3331" width="11.25" style="87" bestFit="1" customWidth="1"/>
    <col min="3332" max="3332" width="16.125" style="87" customWidth="1"/>
    <col min="3333" max="3333" width="11.875" style="87" customWidth="1"/>
    <col min="3334" max="3334" width="9" style="87"/>
    <col min="3335" max="3335" width="8.5" style="87" bestFit="1" customWidth="1"/>
    <col min="3336" max="3585" width="9" style="87"/>
    <col min="3586" max="3586" width="11.625" style="87" customWidth="1"/>
    <col min="3587" max="3587" width="11.25" style="87" bestFit="1" customWidth="1"/>
    <col min="3588" max="3588" width="16.125" style="87" customWidth="1"/>
    <col min="3589" max="3589" width="11.875" style="87" customWidth="1"/>
    <col min="3590" max="3590" width="9" style="87"/>
    <col min="3591" max="3591" width="8.5" style="87" bestFit="1" customWidth="1"/>
    <col min="3592" max="3841" width="9" style="87"/>
    <col min="3842" max="3842" width="11.625" style="87" customWidth="1"/>
    <col min="3843" max="3843" width="11.25" style="87" bestFit="1" customWidth="1"/>
    <col min="3844" max="3844" width="16.125" style="87" customWidth="1"/>
    <col min="3845" max="3845" width="11.875" style="87" customWidth="1"/>
    <col min="3846" max="3846" width="9" style="87"/>
    <col min="3847" max="3847" width="8.5" style="87" bestFit="1" customWidth="1"/>
    <col min="3848" max="4097" width="9" style="87"/>
    <col min="4098" max="4098" width="11.625" style="87" customWidth="1"/>
    <col min="4099" max="4099" width="11.25" style="87" bestFit="1" customWidth="1"/>
    <col min="4100" max="4100" width="16.125" style="87" customWidth="1"/>
    <col min="4101" max="4101" width="11.875" style="87" customWidth="1"/>
    <col min="4102" max="4102" width="9" style="87"/>
    <col min="4103" max="4103" width="8.5" style="87" bestFit="1" customWidth="1"/>
    <col min="4104" max="4353" width="9" style="87"/>
    <col min="4354" max="4354" width="11.625" style="87" customWidth="1"/>
    <col min="4355" max="4355" width="11.25" style="87" bestFit="1" customWidth="1"/>
    <col min="4356" max="4356" width="16.125" style="87" customWidth="1"/>
    <col min="4357" max="4357" width="11.875" style="87" customWidth="1"/>
    <col min="4358" max="4358" width="9" style="87"/>
    <col min="4359" max="4359" width="8.5" style="87" bestFit="1" customWidth="1"/>
    <col min="4360" max="4609" width="9" style="87"/>
    <col min="4610" max="4610" width="11.625" style="87" customWidth="1"/>
    <col min="4611" max="4611" width="11.25" style="87" bestFit="1" customWidth="1"/>
    <col min="4612" max="4612" width="16.125" style="87" customWidth="1"/>
    <col min="4613" max="4613" width="11.875" style="87" customWidth="1"/>
    <col min="4614" max="4614" width="9" style="87"/>
    <col min="4615" max="4615" width="8.5" style="87" bestFit="1" customWidth="1"/>
    <col min="4616" max="4865" width="9" style="87"/>
    <col min="4866" max="4866" width="11.625" style="87" customWidth="1"/>
    <col min="4867" max="4867" width="11.25" style="87" bestFit="1" customWidth="1"/>
    <col min="4868" max="4868" width="16.125" style="87" customWidth="1"/>
    <col min="4869" max="4869" width="11.875" style="87" customWidth="1"/>
    <col min="4870" max="4870" width="9" style="87"/>
    <col min="4871" max="4871" width="8.5" style="87" bestFit="1" customWidth="1"/>
    <col min="4872" max="5121" width="9" style="87"/>
    <col min="5122" max="5122" width="11.625" style="87" customWidth="1"/>
    <col min="5123" max="5123" width="11.25" style="87" bestFit="1" customWidth="1"/>
    <col min="5124" max="5124" width="16.125" style="87" customWidth="1"/>
    <col min="5125" max="5125" width="11.875" style="87" customWidth="1"/>
    <col min="5126" max="5126" width="9" style="87"/>
    <col min="5127" max="5127" width="8.5" style="87" bestFit="1" customWidth="1"/>
    <col min="5128" max="5377" width="9" style="87"/>
    <col min="5378" max="5378" width="11.625" style="87" customWidth="1"/>
    <col min="5379" max="5379" width="11.25" style="87" bestFit="1" customWidth="1"/>
    <col min="5380" max="5380" width="16.125" style="87" customWidth="1"/>
    <col min="5381" max="5381" width="11.875" style="87" customWidth="1"/>
    <col min="5382" max="5382" width="9" style="87"/>
    <col min="5383" max="5383" width="8.5" style="87" bestFit="1" customWidth="1"/>
    <col min="5384" max="5633" width="9" style="87"/>
    <col min="5634" max="5634" width="11.625" style="87" customWidth="1"/>
    <col min="5635" max="5635" width="11.25" style="87" bestFit="1" customWidth="1"/>
    <col min="5636" max="5636" width="16.125" style="87" customWidth="1"/>
    <col min="5637" max="5637" width="11.875" style="87" customWidth="1"/>
    <col min="5638" max="5638" width="9" style="87"/>
    <col min="5639" max="5639" width="8.5" style="87" bestFit="1" customWidth="1"/>
    <col min="5640" max="5889" width="9" style="87"/>
    <col min="5890" max="5890" width="11.625" style="87" customWidth="1"/>
    <col min="5891" max="5891" width="11.25" style="87" bestFit="1" customWidth="1"/>
    <col min="5892" max="5892" width="16.125" style="87" customWidth="1"/>
    <col min="5893" max="5893" width="11.875" style="87" customWidth="1"/>
    <col min="5894" max="5894" width="9" style="87"/>
    <col min="5895" max="5895" width="8.5" style="87" bestFit="1" customWidth="1"/>
    <col min="5896" max="6145" width="9" style="87"/>
    <col min="6146" max="6146" width="11.625" style="87" customWidth="1"/>
    <col min="6147" max="6147" width="11.25" style="87" bestFit="1" customWidth="1"/>
    <col min="6148" max="6148" width="16.125" style="87" customWidth="1"/>
    <col min="6149" max="6149" width="11.875" style="87" customWidth="1"/>
    <col min="6150" max="6150" width="9" style="87"/>
    <col min="6151" max="6151" width="8.5" style="87" bestFit="1" customWidth="1"/>
    <col min="6152" max="6401" width="9" style="87"/>
    <col min="6402" max="6402" width="11.625" style="87" customWidth="1"/>
    <col min="6403" max="6403" width="11.25" style="87" bestFit="1" customWidth="1"/>
    <col min="6404" max="6404" width="16.125" style="87" customWidth="1"/>
    <col min="6405" max="6405" width="11.875" style="87" customWidth="1"/>
    <col min="6406" max="6406" width="9" style="87"/>
    <col min="6407" max="6407" width="8.5" style="87" bestFit="1" customWidth="1"/>
    <col min="6408" max="6657" width="9" style="87"/>
    <col min="6658" max="6658" width="11.625" style="87" customWidth="1"/>
    <col min="6659" max="6659" width="11.25" style="87" bestFit="1" customWidth="1"/>
    <col min="6660" max="6660" width="16.125" style="87" customWidth="1"/>
    <col min="6661" max="6661" width="11.875" style="87" customWidth="1"/>
    <col min="6662" max="6662" width="9" style="87"/>
    <col min="6663" max="6663" width="8.5" style="87" bestFit="1" customWidth="1"/>
    <col min="6664" max="6913" width="9" style="87"/>
    <col min="6914" max="6914" width="11.625" style="87" customWidth="1"/>
    <col min="6915" max="6915" width="11.25" style="87" bestFit="1" customWidth="1"/>
    <col min="6916" max="6916" width="16.125" style="87" customWidth="1"/>
    <col min="6917" max="6917" width="11.875" style="87" customWidth="1"/>
    <col min="6918" max="6918" width="9" style="87"/>
    <col min="6919" max="6919" width="8.5" style="87" bestFit="1" customWidth="1"/>
    <col min="6920" max="7169" width="9" style="87"/>
    <col min="7170" max="7170" width="11.625" style="87" customWidth="1"/>
    <col min="7171" max="7171" width="11.25" style="87" bestFit="1" customWidth="1"/>
    <col min="7172" max="7172" width="16.125" style="87" customWidth="1"/>
    <col min="7173" max="7173" width="11.875" style="87" customWidth="1"/>
    <col min="7174" max="7174" width="9" style="87"/>
    <col min="7175" max="7175" width="8.5" style="87" bestFit="1" customWidth="1"/>
    <col min="7176" max="7425" width="9" style="87"/>
    <col min="7426" max="7426" width="11.625" style="87" customWidth="1"/>
    <col min="7427" max="7427" width="11.25" style="87" bestFit="1" customWidth="1"/>
    <col min="7428" max="7428" width="16.125" style="87" customWidth="1"/>
    <col min="7429" max="7429" width="11.875" style="87" customWidth="1"/>
    <col min="7430" max="7430" width="9" style="87"/>
    <col min="7431" max="7431" width="8.5" style="87" bestFit="1" customWidth="1"/>
    <col min="7432" max="7681" width="9" style="87"/>
    <col min="7682" max="7682" width="11.625" style="87" customWidth="1"/>
    <col min="7683" max="7683" width="11.25" style="87" bestFit="1" customWidth="1"/>
    <col min="7684" max="7684" width="16.125" style="87" customWidth="1"/>
    <col min="7685" max="7685" width="11.875" style="87" customWidth="1"/>
    <col min="7686" max="7686" width="9" style="87"/>
    <col min="7687" max="7687" width="8.5" style="87" bestFit="1" customWidth="1"/>
    <col min="7688" max="7937" width="9" style="87"/>
    <col min="7938" max="7938" width="11.625" style="87" customWidth="1"/>
    <col min="7939" max="7939" width="11.25" style="87" bestFit="1" customWidth="1"/>
    <col min="7940" max="7940" width="16.125" style="87" customWidth="1"/>
    <col min="7941" max="7941" width="11.875" style="87" customWidth="1"/>
    <col min="7942" max="7942" width="9" style="87"/>
    <col min="7943" max="7943" width="8.5" style="87" bestFit="1" customWidth="1"/>
    <col min="7944" max="8193" width="9" style="87"/>
    <col min="8194" max="8194" width="11.625" style="87" customWidth="1"/>
    <col min="8195" max="8195" width="11.25" style="87" bestFit="1" customWidth="1"/>
    <col min="8196" max="8196" width="16.125" style="87" customWidth="1"/>
    <col min="8197" max="8197" width="11.875" style="87" customWidth="1"/>
    <col min="8198" max="8198" width="9" style="87"/>
    <col min="8199" max="8199" width="8.5" style="87" bestFit="1" customWidth="1"/>
    <col min="8200" max="8449" width="9" style="87"/>
    <col min="8450" max="8450" width="11.625" style="87" customWidth="1"/>
    <col min="8451" max="8451" width="11.25" style="87" bestFit="1" customWidth="1"/>
    <col min="8452" max="8452" width="16.125" style="87" customWidth="1"/>
    <col min="8453" max="8453" width="11.875" style="87" customWidth="1"/>
    <col min="8454" max="8454" width="9" style="87"/>
    <col min="8455" max="8455" width="8.5" style="87" bestFit="1" customWidth="1"/>
    <col min="8456" max="8705" width="9" style="87"/>
    <col min="8706" max="8706" width="11.625" style="87" customWidth="1"/>
    <col min="8707" max="8707" width="11.25" style="87" bestFit="1" customWidth="1"/>
    <col min="8708" max="8708" width="16.125" style="87" customWidth="1"/>
    <col min="8709" max="8709" width="11.875" style="87" customWidth="1"/>
    <col min="8710" max="8710" width="9" style="87"/>
    <col min="8711" max="8711" width="8.5" style="87" bestFit="1" customWidth="1"/>
    <col min="8712" max="8961" width="9" style="87"/>
    <col min="8962" max="8962" width="11.625" style="87" customWidth="1"/>
    <col min="8963" max="8963" width="11.25" style="87" bestFit="1" customWidth="1"/>
    <col min="8964" max="8964" width="16.125" style="87" customWidth="1"/>
    <col min="8965" max="8965" width="11.875" style="87" customWidth="1"/>
    <col min="8966" max="8966" width="9" style="87"/>
    <col min="8967" max="8967" width="8.5" style="87" bestFit="1" customWidth="1"/>
    <col min="8968" max="9217" width="9" style="87"/>
    <col min="9218" max="9218" width="11.625" style="87" customWidth="1"/>
    <col min="9219" max="9219" width="11.25" style="87" bestFit="1" customWidth="1"/>
    <col min="9220" max="9220" width="16.125" style="87" customWidth="1"/>
    <col min="9221" max="9221" width="11.875" style="87" customWidth="1"/>
    <col min="9222" max="9222" width="9" style="87"/>
    <col min="9223" max="9223" width="8.5" style="87" bestFit="1" customWidth="1"/>
    <col min="9224" max="9473" width="9" style="87"/>
    <col min="9474" max="9474" width="11.625" style="87" customWidth="1"/>
    <col min="9475" max="9475" width="11.25" style="87" bestFit="1" customWidth="1"/>
    <col min="9476" max="9476" width="16.125" style="87" customWidth="1"/>
    <col min="9477" max="9477" width="11.875" style="87" customWidth="1"/>
    <col min="9478" max="9478" width="9" style="87"/>
    <col min="9479" max="9479" width="8.5" style="87" bestFit="1" customWidth="1"/>
    <col min="9480" max="9729" width="9" style="87"/>
    <col min="9730" max="9730" width="11.625" style="87" customWidth="1"/>
    <col min="9731" max="9731" width="11.25" style="87" bestFit="1" customWidth="1"/>
    <col min="9732" max="9732" width="16.125" style="87" customWidth="1"/>
    <col min="9733" max="9733" width="11.875" style="87" customWidth="1"/>
    <col min="9734" max="9734" width="9" style="87"/>
    <col min="9735" max="9735" width="8.5" style="87" bestFit="1" customWidth="1"/>
    <col min="9736" max="9985" width="9" style="87"/>
    <col min="9986" max="9986" width="11.625" style="87" customWidth="1"/>
    <col min="9987" max="9987" width="11.25" style="87" bestFit="1" customWidth="1"/>
    <col min="9988" max="9988" width="16.125" style="87" customWidth="1"/>
    <col min="9989" max="9989" width="11.875" style="87" customWidth="1"/>
    <col min="9990" max="9990" width="9" style="87"/>
    <col min="9991" max="9991" width="8.5" style="87" bestFit="1" customWidth="1"/>
    <col min="9992" max="10241" width="9" style="87"/>
    <col min="10242" max="10242" width="11.625" style="87" customWidth="1"/>
    <col min="10243" max="10243" width="11.25" style="87" bestFit="1" customWidth="1"/>
    <col min="10244" max="10244" width="16.125" style="87" customWidth="1"/>
    <col min="10245" max="10245" width="11.875" style="87" customWidth="1"/>
    <col min="10246" max="10246" width="9" style="87"/>
    <col min="10247" max="10247" width="8.5" style="87" bestFit="1" customWidth="1"/>
    <col min="10248" max="10497" width="9" style="87"/>
    <col min="10498" max="10498" width="11.625" style="87" customWidth="1"/>
    <col min="10499" max="10499" width="11.25" style="87" bestFit="1" customWidth="1"/>
    <col min="10500" max="10500" width="16.125" style="87" customWidth="1"/>
    <col min="10501" max="10501" width="11.875" style="87" customWidth="1"/>
    <col min="10502" max="10502" width="9" style="87"/>
    <col min="10503" max="10503" width="8.5" style="87" bestFit="1" customWidth="1"/>
    <col min="10504" max="10753" width="9" style="87"/>
    <col min="10754" max="10754" width="11.625" style="87" customWidth="1"/>
    <col min="10755" max="10755" width="11.25" style="87" bestFit="1" customWidth="1"/>
    <col min="10756" max="10756" width="16.125" style="87" customWidth="1"/>
    <col min="10757" max="10757" width="11.875" style="87" customWidth="1"/>
    <col min="10758" max="10758" width="9" style="87"/>
    <col min="10759" max="10759" width="8.5" style="87" bestFit="1" customWidth="1"/>
    <col min="10760" max="11009" width="9" style="87"/>
    <col min="11010" max="11010" width="11.625" style="87" customWidth="1"/>
    <col min="11011" max="11011" width="11.25" style="87" bestFit="1" customWidth="1"/>
    <col min="11012" max="11012" width="16.125" style="87" customWidth="1"/>
    <col min="11013" max="11013" width="11.875" style="87" customWidth="1"/>
    <col min="11014" max="11014" width="9" style="87"/>
    <col min="11015" max="11015" width="8.5" style="87" bestFit="1" customWidth="1"/>
    <col min="11016" max="11265" width="9" style="87"/>
    <col min="11266" max="11266" width="11.625" style="87" customWidth="1"/>
    <col min="11267" max="11267" width="11.25" style="87" bestFit="1" customWidth="1"/>
    <col min="11268" max="11268" width="16.125" style="87" customWidth="1"/>
    <col min="11269" max="11269" width="11.875" style="87" customWidth="1"/>
    <col min="11270" max="11270" width="9" style="87"/>
    <col min="11271" max="11271" width="8.5" style="87" bestFit="1" customWidth="1"/>
    <col min="11272" max="11521" width="9" style="87"/>
    <col min="11522" max="11522" width="11.625" style="87" customWidth="1"/>
    <col min="11523" max="11523" width="11.25" style="87" bestFit="1" customWidth="1"/>
    <col min="11524" max="11524" width="16.125" style="87" customWidth="1"/>
    <col min="11525" max="11525" width="11.875" style="87" customWidth="1"/>
    <col min="11526" max="11526" width="9" style="87"/>
    <col min="11527" max="11527" width="8.5" style="87" bestFit="1" customWidth="1"/>
    <col min="11528" max="11777" width="9" style="87"/>
    <col min="11778" max="11778" width="11.625" style="87" customWidth="1"/>
    <col min="11779" max="11779" width="11.25" style="87" bestFit="1" customWidth="1"/>
    <col min="11780" max="11780" width="16.125" style="87" customWidth="1"/>
    <col min="11781" max="11781" width="11.875" style="87" customWidth="1"/>
    <col min="11782" max="11782" width="9" style="87"/>
    <col min="11783" max="11783" width="8.5" style="87" bestFit="1" customWidth="1"/>
    <col min="11784" max="12033" width="9" style="87"/>
    <col min="12034" max="12034" width="11.625" style="87" customWidth="1"/>
    <col min="12035" max="12035" width="11.25" style="87" bestFit="1" customWidth="1"/>
    <col min="12036" max="12036" width="16.125" style="87" customWidth="1"/>
    <col min="12037" max="12037" width="11.875" style="87" customWidth="1"/>
    <col min="12038" max="12038" width="9" style="87"/>
    <col min="12039" max="12039" width="8.5" style="87" bestFit="1" customWidth="1"/>
    <col min="12040" max="12289" width="9" style="87"/>
    <col min="12290" max="12290" width="11.625" style="87" customWidth="1"/>
    <col min="12291" max="12291" width="11.25" style="87" bestFit="1" customWidth="1"/>
    <col min="12292" max="12292" width="16.125" style="87" customWidth="1"/>
    <col min="12293" max="12293" width="11.875" style="87" customWidth="1"/>
    <col min="12294" max="12294" width="9" style="87"/>
    <col min="12295" max="12295" width="8.5" style="87" bestFit="1" customWidth="1"/>
    <col min="12296" max="12545" width="9" style="87"/>
    <col min="12546" max="12546" width="11.625" style="87" customWidth="1"/>
    <col min="12547" max="12547" width="11.25" style="87" bestFit="1" customWidth="1"/>
    <col min="12548" max="12548" width="16.125" style="87" customWidth="1"/>
    <col min="12549" max="12549" width="11.875" style="87" customWidth="1"/>
    <col min="12550" max="12550" width="9" style="87"/>
    <col min="12551" max="12551" width="8.5" style="87" bestFit="1" customWidth="1"/>
    <col min="12552" max="12801" width="9" style="87"/>
    <col min="12802" max="12802" width="11.625" style="87" customWidth="1"/>
    <col min="12803" max="12803" width="11.25" style="87" bestFit="1" customWidth="1"/>
    <col min="12804" max="12804" width="16.125" style="87" customWidth="1"/>
    <col min="12805" max="12805" width="11.875" style="87" customWidth="1"/>
    <col min="12806" max="12806" width="9" style="87"/>
    <col min="12807" max="12807" width="8.5" style="87" bestFit="1" customWidth="1"/>
    <col min="12808" max="13057" width="9" style="87"/>
    <col min="13058" max="13058" width="11.625" style="87" customWidth="1"/>
    <col min="13059" max="13059" width="11.25" style="87" bestFit="1" customWidth="1"/>
    <col min="13060" max="13060" width="16.125" style="87" customWidth="1"/>
    <col min="13061" max="13061" width="11.875" style="87" customWidth="1"/>
    <col min="13062" max="13062" width="9" style="87"/>
    <col min="13063" max="13063" width="8.5" style="87" bestFit="1" customWidth="1"/>
    <col min="13064" max="13313" width="9" style="87"/>
    <col min="13314" max="13314" width="11.625" style="87" customWidth="1"/>
    <col min="13315" max="13315" width="11.25" style="87" bestFit="1" customWidth="1"/>
    <col min="13316" max="13316" width="16.125" style="87" customWidth="1"/>
    <col min="13317" max="13317" width="11.875" style="87" customWidth="1"/>
    <col min="13318" max="13318" width="9" style="87"/>
    <col min="13319" max="13319" width="8.5" style="87" bestFit="1" customWidth="1"/>
    <col min="13320" max="13569" width="9" style="87"/>
    <col min="13570" max="13570" width="11.625" style="87" customWidth="1"/>
    <col min="13571" max="13571" width="11.25" style="87" bestFit="1" customWidth="1"/>
    <col min="13572" max="13572" width="16.125" style="87" customWidth="1"/>
    <col min="13573" max="13573" width="11.875" style="87" customWidth="1"/>
    <col min="13574" max="13574" width="9" style="87"/>
    <col min="13575" max="13575" width="8.5" style="87" bestFit="1" customWidth="1"/>
    <col min="13576" max="13825" width="9" style="87"/>
    <col min="13826" max="13826" width="11.625" style="87" customWidth="1"/>
    <col min="13827" max="13827" width="11.25" style="87" bestFit="1" customWidth="1"/>
    <col min="13828" max="13828" width="16.125" style="87" customWidth="1"/>
    <col min="13829" max="13829" width="11.875" style="87" customWidth="1"/>
    <col min="13830" max="13830" width="9" style="87"/>
    <col min="13831" max="13831" width="8.5" style="87" bestFit="1" customWidth="1"/>
    <col min="13832" max="14081" width="9" style="87"/>
    <col min="14082" max="14082" width="11.625" style="87" customWidth="1"/>
    <col min="14083" max="14083" width="11.25" style="87" bestFit="1" customWidth="1"/>
    <col min="14084" max="14084" width="16.125" style="87" customWidth="1"/>
    <col min="14085" max="14085" width="11.875" style="87" customWidth="1"/>
    <col min="14086" max="14086" width="9" style="87"/>
    <col min="14087" max="14087" width="8.5" style="87" bestFit="1" customWidth="1"/>
    <col min="14088" max="14337" width="9" style="87"/>
    <col min="14338" max="14338" width="11.625" style="87" customWidth="1"/>
    <col min="14339" max="14339" width="11.25" style="87" bestFit="1" customWidth="1"/>
    <col min="14340" max="14340" width="16.125" style="87" customWidth="1"/>
    <col min="14341" max="14341" width="11.875" style="87" customWidth="1"/>
    <col min="14342" max="14342" width="9" style="87"/>
    <col min="14343" max="14343" width="8.5" style="87" bestFit="1" customWidth="1"/>
    <col min="14344" max="14593" width="9" style="87"/>
    <col min="14594" max="14594" width="11.625" style="87" customWidth="1"/>
    <col min="14595" max="14595" width="11.25" style="87" bestFit="1" customWidth="1"/>
    <col min="14596" max="14596" width="16.125" style="87" customWidth="1"/>
    <col min="14597" max="14597" width="11.875" style="87" customWidth="1"/>
    <col min="14598" max="14598" width="9" style="87"/>
    <col min="14599" max="14599" width="8.5" style="87" bestFit="1" customWidth="1"/>
    <col min="14600" max="14849" width="9" style="87"/>
    <col min="14850" max="14850" width="11.625" style="87" customWidth="1"/>
    <col min="14851" max="14851" width="11.25" style="87" bestFit="1" customWidth="1"/>
    <col min="14852" max="14852" width="16.125" style="87" customWidth="1"/>
    <col min="14853" max="14853" width="11.875" style="87" customWidth="1"/>
    <col min="14854" max="14854" width="9" style="87"/>
    <col min="14855" max="14855" width="8.5" style="87" bestFit="1" customWidth="1"/>
    <col min="14856" max="15105" width="9" style="87"/>
    <col min="15106" max="15106" width="11.625" style="87" customWidth="1"/>
    <col min="15107" max="15107" width="11.25" style="87" bestFit="1" customWidth="1"/>
    <col min="15108" max="15108" width="16.125" style="87" customWidth="1"/>
    <col min="15109" max="15109" width="11.875" style="87" customWidth="1"/>
    <col min="15110" max="15110" width="9" style="87"/>
    <col min="15111" max="15111" width="8.5" style="87" bestFit="1" customWidth="1"/>
    <col min="15112" max="15361" width="9" style="87"/>
    <col min="15362" max="15362" width="11.625" style="87" customWidth="1"/>
    <col min="15363" max="15363" width="11.25" style="87" bestFit="1" customWidth="1"/>
    <col min="15364" max="15364" width="16.125" style="87" customWidth="1"/>
    <col min="15365" max="15365" width="11.875" style="87" customWidth="1"/>
    <col min="15366" max="15366" width="9" style="87"/>
    <col min="15367" max="15367" width="8.5" style="87" bestFit="1" customWidth="1"/>
    <col min="15368" max="15617" width="9" style="87"/>
    <col min="15618" max="15618" width="11.625" style="87" customWidth="1"/>
    <col min="15619" max="15619" width="11.25" style="87" bestFit="1" customWidth="1"/>
    <col min="15620" max="15620" width="16.125" style="87" customWidth="1"/>
    <col min="15621" max="15621" width="11.875" style="87" customWidth="1"/>
    <col min="15622" max="15622" width="9" style="87"/>
    <col min="15623" max="15623" width="8.5" style="87" bestFit="1" customWidth="1"/>
    <col min="15624" max="15873" width="9" style="87"/>
    <col min="15874" max="15874" width="11.625" style="87" customWidth="1"/>
    <col min="15875" max="15875" width="11.25" style="87" bestFit="1" customWidth="1"/>
    <col min="15876" max="15876" width="16.125" style="87" customWidth="1"/>
    <col min="15877" max="15877" width="11.875" style="87" customWidth="1"/>
    <col min="15878" max="15878" width="9" style="87"/>
    <col min="15879" max="15879" width="8.5" style="87" bestFit="1" customWidth="1"/>
    <col min="15880" max="16129" width="9" style="87"/>
    <col min="16130" max="16130" width="11.625" style="87" customWidth="1"/>
    <col min="16131" max="16131" width="11.25" style="87" bestFit="1" customWidth="1"/>
    <col min="16132" max="16132" width="16.125" style="87" customWidth="1"/>
    <col min="16133" max="16133" width="11.875" style="87" customWidth="1"/>
    <col min="16134" max="16134" width="9" style="87"/>
    <col min="16135" max="16135" width="8.5" style="87" bestFit="1" customWidth="1"/>
    <col min="16136" max="16384" width="9" style="87"/>
  </cols>
  <sheetData>
    <row r="1" spans="1:34">
      <c r="A1" s="264" t="s">
        <v>16</v>
      </c>
      <c r="B1" s="266" t="s">
        <v>194</v>
      </c>
      <c r="C1" s="268" t="s">
        <v>4</v>
      </c>
      <c r="D1" s="266" t="s">
        <v>195</v>
      </c>
      <c r="E1" s="266" t="s">
        <v>196</v>
      </c>
      <c r="F1" s="270" t="s">
        <v>197</v>
      </c>
      <c r="G1" s="272" t="s">
        <v>198</v>
      </c>
      <c r="H1" s="274" t="s">
        <v>199</v>
      </c>
      <c r="I1" s="262" t="s">
        <v>200</v>
      </c>
      <c r="J1" s="276" t="s">
        <v>201</v>
      </c>
      <c r="K1" s="262" t="s">
        <v>202</v>
      </c>
      <c r="L1" s="262" t="s">
        <v>203</v>
      </c>
      <c r="M1" s="278" t="s">
        <v>204</v>
      </c>
      <c r="N1" s="280" t="s">
        <v>205</v>
      </c>
      <c r="O1" s="282" t="s">
        <v>206</v>
      </c>
      <c r="P1" s="282" t="s">
        <v>207</v>
      </c>
      <c r="Q1" s="284" t="s">
        <v>208</v>
      </c>
      <c r="R1" s="285" t="s">
        <v>209</v>
      </c>
      <c r="S1" s="286" t="s">
        <v>210</v>
      </c>
      <c r="T1" s="266" t="s">
        <v>211</v>
      </c>
      <c r="U1" s="288" t="s">
        <v>212</v>
      </c>
      <c r="V1" s="288" t="s">
        <v>213</v>
      </c>
      <c r="W1" s="286" t="s">
        <v>214</v>
      </c>
      <c r="X1" s="262" t="s">
        <v>215</v>
      </c>
      <c r="Y1" s="262"/>
      <c r="Z1" s="280" t="s">
        <v>216</v>
      </c>
      <c r="AA1" s="293" t="s">
        <v>217</v>
      </c>
      <c r="AB1" s="293" t="s">
        <v>218</v>
      </c>
      <c r="AC1" s="293" t="s">
        <v>219</v>
      </c>
      <c r="AD1" s="293" t="s">
        <v>220</v>
      </c>
      <c r="AE1" s="295" t="s">
        <v>221</v>
      </c>
      <c r="AF1" s="266" t="s">
        <v>222</v>
      </c>
      <c r="AG1" s="290" t="s">
        <v>223</v>
      </c>
      <c r="AH1" s="292" t="s">
        <v>224</v>
      </c>
    </row>
    <row r="2" spans="1:34" ht="15" thickBot="1">
      <c r="A2" s="265"/>
      <c r="B2" s="267"/>
      <c r="C2" s="269"/>
      <c r="D2" s="267"/>
      <c r="E2" s="267"/>
      <c r="F2" s="271"/>
      <c r="G2" s="273"/>
      <c r="H2" s="275"/>
      <c r="I2" s="263"/>
      <c r="J2" s="277"/>
      <c r="K2" s="263"/>
      <c r="L2" s="263"/>
      <c r="M2" s="279"/>
      <c r="N2" s="281"/>
      <c r="O2" s="283"/>
      <c r="P2" s="283"/>
      <c r="Q2" s="284"/>
      <c r="R2" s="285"/>
      <c r="S2" s="287"/>
      <c r="T2" s="267"/>
      <c r="U2" s="289"/>
      <c r="V2" s="289"/>
      <c r="W2" s="287"/>
      <c r="X2" s="88" t="s">
        <v>225</v>
      </c>
      <c r="Y2" s="88" t="s">
        <v>226</v>
      </c>
      <c r="Z2" s="281"/>
      <c r="AA2" s="294"/>
      <c r="AB2" s="294"/>
      <c r="AC2" s="294"/>
      <c r="AD2" s="294"/>
      <c r="AE2" s="295"/>
      <c r="AF2" s="267"/>
      <c r="AG2" s="291"/>
      <c r="AH2" s="292"/>
    </row>
    <row r="3" spans="1:34" ht="28.5" customHeight="1">
      <c r="A3" s="89">
        <v>1</v>
      </c>
      <c r="B3" s="90" t="s">
        <v>74</v>
      </c>
      <c r="C3" s="91"/>
      <c r="D3" s="92" t="s">
        <v>75</v>
      </c>
      <c r="E3" s="89"/>
      <c r="F3" s="93"/>
      <c r="G3" s="94">
        <v>0.11</v>
      </c>
      <c r="H3" s="95">
        <f>1.04*G3</f>
        <v>0.1144</v>
      </c>
      <c r="I3" s="96" t="s">
        <v>227</v>
      </c>
      <c r="J3" s="97">
        <v>14.16</v>
      </c>
      <c r="K3" s="98">
        <v>1</v>
      </c>
      <c r="L3" s="99">
        <v>40</v>
      </c>
      <c r="M3" s="93">
        <v>1</v>
      </c>
      <c r="N3" s="100">
        <v>250</v>
      </c>
      <c r="O3" s="114">
        <v>38.9</v>
      </c>
      <c r="P3" s="115">
        <v>4.6550000000000002</v>
      </c>
      <c r="Q3" s="102">
        <v>0.02</v>
      </c>
      <c r="R3" s="101">
        <f>Q3*H3</f>
        <v>2.2880000000000001E-3</v>
      </c>
      <c r="S3" s="103">
        <f t="shared" ref="S3:S4" si="0">R3*12</f>
        <v>2.7456000000000001E-2</v>
      </c>
      <c r="T3" s="104" t="s">
        <v>228</v>
      </c>
      <c r="U3" s="93">
        <f t="shared" ref="U3:U4" si="1">12*3600/L3</f>
        <v>1080</v>
      </c>
      <c r="V3" s="105">
        <v>2</v>
      </c>
      <c r="W3" s="106">
        <f>H3*J3*1.05</f>
        <v>1.7008992000000001</v>
      </c>
      <c r="X3" s="107">
        <f>(12+K3)*0.76*P3/(U3*V3)</f>
        <v>2.1292314814814816E-2</v>
      </c>
      <c r="Y3" s="107">
        <f>0.45*12*0.76*O3/(U3*V3)</f>
        <v>7.3910000000000003E-2</v>
      </c>
      <c r="Z3" s="108">
        <v>1</v>
      </c>
      <c r="AA3" s="107">
        <f>12*18*Z3/(U3*V3)</f>
        <v>0.1</v>
      </c>
      <c r="AB3" s="107">
        <f t="shared" ref="AB3:AB4" si="2">S3/(U3*V3)</f>
        <v>1.2711111111111112E-5</v>
      </c>
      <c r="AC3" s="107"/>
      <c r="AD3" s="107">
        <f t="shared" ref="AD3:AD4" si="3">W3+X3+Y3+AA3+AB3+AC3</f>
        <v>1.8961142259259258</v>
      </c>
      <c r="AE3" s="109">
        <f>AD3*1.15</f>
        <v>2.1805313598148146</v>
      </c>
      <c r="AF3" s="110"/>
      <c r="AG3" s="111"/>
      <c r="AH3" s="112">
        <f>AE3/W3</f>
        <v>1.2819874098446367</v>
      </c>
    </row>
    <row r="4" spans="1:34" ht="28.5" customHeight="1">
      <c r="A4" s="89">
        <v>2</v>
      </c>
      <c r="B4" s="90" t="s">
        <v>93</v>
      </c>
      <c r="C4" s="91"/>
      <c r="D4" s="92" t="s">
        <v>94</v>
      </c>
      <c r="E4" s="89"/>
      <c r="F4" s="93"/>
      <c r="G4" s="94">
        <v>0.26</v>
      </c>
      <c r="H4" s="95">
        <f>1.04*G4</f>
        <v>0.27040000000000003</v>
      </c>
      <c r="I4" s="96" t="s">
        <v>229</v>
      </c>
      <c r="J4" s="97">
        <v>19.91</v>
      </c>
      <c r="K4" s="98">
        <v>1</v>
      </c>
      <c r="L4" s="99">
        <v>60</v>
      </c>
      <c r="M4" s="93">
        <v>1</v>
      </c>
      <c r="N4" s="100">
        <v>500</v>
      </c>
      <c r="O4" s="100">
        <v>97</v>
      </c>
      <c r="P4" s="115">
        <v>4.6550000000000002</v>
      </c>
      <c r="Q4" s="102">
        <v>0.02</v>
      </c>
      <c r="R4" s="101">
        <f t="shared" ref="R4" si="4">Q4*H4</f>
        <v>5.4080000000000005E-3</v>
      </c>
      <c r="S4" s="103">
        <f t="shared" si="0"/>
        <v>6.4896000000000009E-2</v>
      </c>
      <c r="T4" s="104" t="s">
        <v>95</v>
      </c>
      <c r="U4" s="93">
        <f t="shared" si="1"/>
        <v>720</v>
      </c>
      <c r="V4" s="105">
        <v>1</v>
      </c>
      <c r="W4" s="106">
        <f t="shared" ref="W4" si="5">H4*J4*1.05</f>
        <v>5.652847200000001</v>
      </c>
      <c r="X4" s="107">
        <f t="shared" ref="X4" si="6">(12+K4)*0.76*P4/(U4*V4)</f>
        <v>6.3876944444444458E-2</v>
      </c>
      <c r="Y4" s="107">
        <f t="shared" ref="Y4" si="7">0.45*12*0.76*O4/(U4*V4)</f>
        <v>0.55290000000000006</v>
      </c>
      <c r="Z4" s="108">
        <v>1</v>
      </c>
      <c r="AA4" s="107">
        <f t="shared" ref="AA4" si="8">12*18*Z4/(U4*V4)</f>
        <v>0.3</v>
      </c>
      <c r="AB4" s="107">
        <f t="shared" si="2"/>
        <v>9.0133333333333347E-5</v>
      </c>
      <c r="AC4" s="107"/>
      <c r="AD4" s="107">
        <f t="shared" si="3"/>
        <v>6.5697142777777779</v>
      </c>
      <c r="AE4" s="109">
        <f>AD4*1.15</f>
        <v>7.5551714194444441</v>
      </c>
      <c r="AF4" s="110"/>
      <c r="AG4" s="111"/>
      <c r="AH4" s="112">
        <f t="shared" ref="AH4" si="9">AE4/W4</f>
        <v>1.3365249673552901</v>
      </c>
    </row>
  </sheetData>
  <mergeCells count="33">
    <mergeCell ref="AF1:AF2"/>
    <mergeCell ref="AG1:AG2"/>
    <mergeCell ref="AH1:AH2"/>
    <mergeCell ref="Z1:Z2"/>
    <mergeCell ref="AA1:AA2"/>
    <mergeCell ref="AB1:AB2"/>
    <mergeCell ref="AC1:AC2"/>
    <mergeCell ref="AD1:AD2"/>
    <mergeCell ref="AE1:AE2"/>
    <mergeCell ref="X1:Y1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19" type="noConversion"/>
  <conditionalFormatting sqref="B3">
    <cfRule type="duplicateValues" dxfId="4" priority="4"/>
  </conditionalFormatting>
  <conditionalFormatting sqref="D3">
    <cfRule type="duplicateValues" dxfId="3" priority="3"/>
  </conditionalFormatting>
  <conditionalFormatting sqref="B4">
    <cfRule type="duplicateValues" dxfId="2" priority="2"/>
  </conditionalFormatting>
  <conditionalFormatting sqref="D4">
    <cfRule type="duplicateValues" dxfId="1" priority="1"/>
  </conditionalFormatting>
  <conditionalFormatting sqref="C3:C4">
    <cfRule type="duplicateValues" dxfId="0" priority="2495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无忧换挡扶手工艺BOM</vt:lpstr>
      <vt:lpstr>注塑件测算</vt:lpstr>
      <vt:lpstr>Sheet1</vt:lpstr>
      <vt:lpstr>无忧换挡扶手工艺BOM!Print_Area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2022-06-24T06:19:45Z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4560E81A19E046148CA4C32602E70460</vt:lpwstr>
  </property>
</Properties>
</file>