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万昌\2022.7.6\"/>
    </mc:Choice>
  </mc:AlternateContent>
  <bookViews>
    <workbookView xWindow="0" yWindow="0" windowWidth="19200" windowHeight="7620"/>
  </bookViews>
  <sheets>
    <sheet name="成本核算 (目标价)" sheetId="1" r:id="rId1"/>
  </sheets>
  <externalReferences>
    <externalReference r:id="rId2"/>
  </externalReferences>
  <definedNames>
    <definedName name="_xlnm._FilterDatabase" localSheetId="0" hidden="1">'成本核算 (目标价)'!$A$2:$XDH$26</definedName>
    <definedName name="_xlnm.Print_Area" localSheetId="0">'成本核算 (目标价)'!$A$1:$AO$27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1" l="1"/>
  <c r="AE10" i="1"/>
  <c r="AE3" i="1"/>
  <c r="X22" i="1" l="1"/>
  <c r="X21" i="1"/>
  <c r="AJ20" i="1"/>
  <c r="AL20" i="1" s="1"/>
  <c r="AE20" i="1"/>
  <c r="X20" i="1"/>
  <c r="M20" i="1"/>
  <c r="AA20" i="1" s="1"/>
  <c r="L20" i="1"/>
  <c r="X17" i="1"/>
  <c r="X16" i="1"/>
  <c r="AJ15" i="1"/>
  <c r="AL15" i="1" s="1"/>
  <c r="X15" i="1"/>
  <c r="J15" i="1"/>
  <c r="I15" i="1"/>
  <c r="X12" i="1"/>
  <c r="X11" i="1"/>
  <c r="AJ10" i="1"/>
  <c r="AL10" i="1" s="1"/>
  <c r="X10" i="1"/>
  <c r="J10" i="1"/>
  <c r="I10" i="1"/>
  <c r="X8" i="1"/>
  <c r="X7" i="1"/>
  <c r="X6" i="1"/>
  <c r="X5" i="1"/>
  <c r="X4" i="1"/>
  <c r="AJ3" i="1"/>
  <c r="AL3" i="1" s="1"/>
  <c r="X3" i="1"/>
  <c r="J3" i="1"/>
  <c r="I3" i="1"/>
  <c r="L10" i="1" l="1"/>
  <c r="L15" i="1"/>
  <c r="N15" i="1" s="1"/>
  <c r="X14" i="1"/>
  <c r="X26" i="1"/>
  <c r="N20" i="1"/>
  <c r="AB20" i="1"/>
  <c r="X9" i="1"/>
  <c r="AB15" i="1"/>
  <c r="X19" i="1"/>
  <c r="L3" i="1"/>
  <c r="AA3" i="1" s="1"/>
  <c r="AB10" i="1"/>
  <c r="N10" i="1"/>
  <c r="Q10" i="1" s="1"/>
  <c r="Q14" i="1" s="1"/>
  <c r="Y10" i="1" s="1"/>
  <c r="Z10" i="1" s="1"/>
  <c r="AF10" i="1" s="1"/>
  <c r="AA10" i="1"/>
  <c r="AA15" i="1"/>
  <c r="Q15" i="1"/>
  <c r="Q19" i="1" s="1"/>
  <c r="Y15" i="1" s="1"/>
  <c r="Z15" i="1" s="1"/>
  <c r="AF15" i="1" s="1"/>
  <c r="Q20" i="1"/>
  <c r="Q26" i="1" s="1"/>
  <c r="Y20" i="1" s="1"/>
  <c r="Z20" i="1" s="1"/>
  <c r="AF20" i="1" s="1"/>
  <c r="AB3" i="1" l="1"/>
  <c r="N3" i="1"/>
  <c r="Q3" i="1" s="1"/>
  <c r="Q9" i="1" s="1"/>
  <c r="Y3" i="1" s="1"/>
  <c r="Z3" i="1" s="1"/>
  <c r="AM20" i="1"/>
  <c r="AM10" i="1"/>
  <c r="AM15" i="1"/>
  <c r="AF3" i="1" l="1"/>
  <c r="AM3" i="1"/>
</calcChain>
</file>

<file path=xl/sharedStrings.xml><?xml version="1.0" encoding="utf-8"?>
<sst xmlns="http://schemas.openxmlformats.org/spreadsheetml/2006/main" count="109" uniqueCount="67">
  <si>
    <t>序</t>
  </si>
  <si>
    <t>QAD编码</t>
  </si>
  <si>
    <t>物料代码</t>
  </si>
  <si>
    <t>总成名称</t>
  </si>
  <si>
    <t>名称</t>
  </si>
  <si>
    <t>材质</t>
  </si>
  <si>
    <t>净重尺寸</t>
  </si>
  <si>
    <t>数量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</si>
  <si>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</si>
  <si>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</si>
  <si>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</si>
  <si>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</si>
  <si>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</si>
  <si>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</si>
  <si>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</si>
  <si>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材料利用率</t>
  </si>
  <si>
    <t>材料利用率复核价（未税）</t>
  </si>
  <si>
    <t>未税模具费</t>
  </si>
  <si>
    <t>模具分摊数量</t>
  </si>
  <si>
    <t>模摊费</t>
  </si>
  <si>
    <t>含模摊未税价</t>
  </si>
  <si>
    <t>供应商报价</t>
  </si>
  <si>
    <t>照片</t>
  </si>
  <si>
    <t>未税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</si>
  <si>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</si>
  <si>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</si>
  <si>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</si>
  <si>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</si>
  <si>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</si>
  <si>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</si>
  <si>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</si>
  <si>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</si>
  <si>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</si>
  <si>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</si>
  <si>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模具性质</t>
  </si>
  <si>
    <t>工序数</t>
  </si>
  <si>
    <t>工序费</t>
  </si>
  <si>
    <t>出件数</t>
  </si>
  <si>
    <t>合计</t>
  </si>
  <si>
    <t>原价格-未税</t>
  </si>
  <si>
    <t>厂家涨价差额</t>
  </si>
  <si>
    <t>厂家报价</t>
  </si>
  <si>
    <t>涨幅</t>
  </si>
  <si>
    <t>谈判结果</t>
  </si>
  <si>
    <t>原执行价</t>
  </si>
  <si>
    <t>1</t>
  </si>
  <si>
    <t>独</t>
  </si>
  <si>
    <t>成型</t>
  </si>
  <si>
    <t>落料</t>
  </si>
  <si>
    <t>厂家坚持报价</t>
  </si>
  <si>
    <t>2</t>
  </si>
  <si>
    <t>冲孔</t>
  </si>
  <si>
    <t>3</t>
  </si>
  <si>
    <t>SHT0001899</t>
  </si>
  <si>
    <t>座盆延伸滑块支撑板</t>
  </si>
  <si>
    <t>SAPH440</t>
  </si>
  <si>
    <t>80/100</t>
  </si>
  <si>
    <t>切口</t>
  </si>
  <si>
    <t>荣昌</t>
  </si>
  <si>
    <t>SHT0001862</t>
  </si>
  <si>
    <t>左滑轨连接板</t>
  </si>
  <si>
    <t>315油</t>
  </si>
  <si>
    <t>SHT0001863</t>
  </si>
  <si>
    <t>右滑轨连接板</t>
  </si>
  <si>
    <t>SHT0010496</t>
  </si>
  <si>
    <t>销轴固定支架焊接总成</t>
  </si>
  <si>
    <t>支架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</si>
</sst>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00_);[Red]\(0.000\)"/>
    <numFmt numFmtId="177" formatCode="0.00_);[Red]\(0.00\)"/>
    <numFmt numFmtId="178" formatCode="0.0000_ "/>
    <numFmt numFmtId="179" formatCode="0.0000_);[Red]\(0.0000\)"/>
    <numFmt numFmtId="180" formatCode="0.00_ "/>
    <numFmt numFmtId="181" formatCode="0.000_ "/>
    <numFmt numFmtId="182" formatCode="0.0_ "/>
    <numFmt numFmtId="183" formatCode="0.0000"/>
    <numFmt numFmtId="184" formatCode="0_ "/>
  </numFmts>
  <fonts count="16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MS Sans Serif"/>
      <family val="1"/>
    </font>
    <font>
      <sz val="9"/>
      <name val="Arial"/>
      <family val="2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6"/>
      <name val="等线"/>
      <family val="3"/>
      <charset val="134"/>
      <scheme val="minor"/>
    </font>
    <font>
      <sz val="16"/>
      <color indexed="8"/>
      <name val="宋体"/>
      <family val="3"/>
      <charset val="134"/>
    </font>
    <font>
      <b/>
      <sz val="16"/>
      <name val="等线"/>
      <family val="3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indexed="8"/>
      <name val="楷体_GB231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7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0" borderId="7" xfId="1" applyBorder="1">
      <alignment vertical="center"/>
    </xf>
    <xf numFmtId="179" fontId="1" fillId="0" borderId="7" xfId="1" applyNumberForma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" xfId="1" applyBorder="1" applyAlignment="1">
      <alignment vertical="center" wrapText="1" shrinkToFit="1"/>
    </xf>
    <xf numFmtId="0" fontId="1" fillId="0" borderId="1" xfId="1" applyBorder="1" applyAlignment="1">
      <alignment horizontal="center" vertical="center" wrapText="1" shrinkToFit="1"/>
    </xf>
    <xf numFmtId="176" fontId="1" fillId="0" borderId="1" xfId="1" applyNumberFormat="1" applyBorder="1" applyAlignment="1">
      <alignment horizontal="center" vertical="center" shrinkToFit="1"/>
    </xf>
    <xf numFmtId="177" fontId="1" fillId="0" borderId="1" xfId="1" applyNumberFormat="1" applyBorder="1" applyAlignment="1">
      <alignment horizontal="center" vertical="center"/>
    </xf>
    <xf numFmtId="180" fontId="1" fillId="0" borderId="1" xfId="1" applyNumberFormat="1" applyBorder="1" applyAlignment="1">
      <alignment horizontal="center" vertical="center"/>
    </xf>
    <xf numFmtId="0" fontId="1" fillId="3" borderId="7" xfId="1" applyFill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80" fontId="3" fillId="5" borderId="7" xfId="1" applyNumberFormat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180" fontId="1" fillId="5" borderId="7" xfId="1" applyNumberFormat="1" applyFill="1" applyBorder="1" applyAlignment="1">
      <alignment horizontal="center" vertical="center"/>
    </xf>
    <xf numFmtId="180" fontId="1" fillId="5" borderId="7" xfId="1" applyNumberFormat="1" applyFill="1" applyBorder="1">
      <alignment vertical="center"/>
    </xf>
    <xf numFmtId="0" fontId="4" fillId="5" borderId="0" xfId="1" applyFont="1" applyFill="1">
      <alignment vertical="center"/>
    </xf>
    <xf numFmtId="177" fontId="5" fillId="6" borderId="7" xfId="4" applyNumberFormat="1" applyFont="1" applyFill="1" applyBorder="1" applyAlignment="1" applyProtection="1">
      <alignment horizontal="center" vertical="center" wrapText="1"/>
      <protection locked="0"/>
    </xf>
    <xf numFmtId="180" fontId="5" fillId="6" borderId="7" xfId="1" applyNumberFormat="1" applyFont="1" applyFill="1" applyBorder="1" applyAlignment="1">
      <alignment vertical="center" wrapText="1"/>
    </xf>
    <xf numFmtId="184" fontId="5" fillId="6" borderId="7" xfId="1" applyNumberFormat="1" applyFont="1" applyFill="1" applyBorder="1" applyAlignment="1">
      <alignment horizontal="center" vertical="center" wrapText="1"/>
    </xf>
    <xf numFmtId="180" fontId="4" fillId="6" borderId="7" xfId="1" applyNumberFormat="1" applyFont="1" applyFill="1" applyBorder="1" applyAlignment="1">
      <alignment horizontal="center" vertical="center"/>
    </xf>
    <xf numFmtId="180" fontId="4" fillId="6" borderId="7" xfId="1" applyNumberFormat="1" applyFont="1" applyFill="1" applyBorder="1">
      <alignment vertical="center"/>
    </xf>
    <xf numFmtId="180" fontId="1" fillId="6" borderId="7" xfId="1" applyNumberFormat="1" applyFill="1" applyBorder="1">
      <alignment vertical="center"/>
    </xf>
    <xf numFmtId="177" fontId="4" fillId="6" borderId="7" xfId="1" applyNumberFormat="1" applyFont="1" applyFill="1" applyBorder="1" applyAlignment="1">
      <alignment horizontal="center" vertical="center"/>
    </xf>
    <xf numFmtId="181" fontId="4" fillId="6" borderId="7" xfId="1" applyNumberFormat="1" applyFont="1" applyFill="1" applyBorder="1" applyAlignment="1">
      <alignment horizontal="center" vertical="center"/>
    </xf>
    <xf numFmtId="180" fontId="4" fillId="6" borderId="7" xfId="1" applyNumberFormat="1" applyFont="1" applyFill="1" applyBorder="1" applyAlignment="1">
      <alignment vertical="center"/>
    </xf>
    <xf numFmtId="0" fontId="4" fillId="6" borderId="7" xfId="1" applyFont="1" applyFill="1" applyBorder="1" applyAlignment="1">
      <alignment horizontal="center" vertical="center"/>
    </xf>
    <xf numFmtId="182" fontId="4" fillId="6" borderId="7" xfId="1" applyNumberFormat="1" applyFont="1" applyFill="1" applyBorder="1" applyAlignment="1">
      <alignment horizontal="center" vertical="center"/>
    </xf>
    <xf numFmtId="0" fontId="4" fillId="6" borderId="0" xfId="1" applyFont="1" applyFill="1">
      <alignment vertical="center"/>
    </xf>
    <xf numFmtId="183" fontId="4" fillId="6" borderId="7" xfId="1" applyNumberFormat="1" applyFont="1" applyFill="1" applyBorder="1">
      <alignment vertical="center"/>
    </xf>
    <xf numFmtId="183" fontId="4" fillId="3" borderId="7" xfId="1" applyNumberFormat="1" applyFont="1" applyFill="1" applyBorder="1">
      <alignment vertical="center"/>
    </xf>
    <xf numFmtId="183" fontId="4" fillId="6" borderId="4" xfId="1" applyNumberFormat="1" applyFont="1" applyFill="1" applyBorder="1">
      <alignment vertical="center"/>
    </xf>
    <xf numFmtId="0" fontId="3" fillId="5" borderId="7" xfId="1" applyNumberFormat="1" applyFont="1" applyFill="1" applyBorder="1" applyAlignment="1">
      <alignment horizontal="center" vertical="center"/>
    </xf>
    <xf numFmtId="0" fontId="4" fillId="6" borderId="7" xfId="1" applyFont="1" applyFill="1" applyBorder="1">
      <alignment vertical="center"/>
    </xf>
    <xf numFmtId="179" fontId="4" fillId="6" borderId="7" xfId="1" applyNumberFormat="1" applyFont="1" applyFill="1" applyBorder="1">
      <alignment vertical="center"/>
    </xf>
    <xf numFmtId="0" fontId="5" fillId="5" borderId="7" xfId="1" applyFont="1" applyFill="1" applyBorder="1" applyAlignment="1">
      <alignment horizontal="center" vertical="center" wrapText="1"/>
    </xf>
    <xf numFmtId="49" fontId="5" fillId="5" borderId="7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>
      <alignment vertical="center"/>
    </xf>
    <xf numFmtId="0" fontId="4" fillId="5" borderId="7" xfId="1" applyFont="1" applyFill="1" applyBorder="1" applyAlignment="1">
      <alignment vertical="center" wrapText="1"/>
    </xf>
    <xf numFmtId="0" fontId="5" fillId="5" borderId="7" xfId="1" applyFont="1" applyFill="1" applyBorder="1" applyAlignment="1">
      <alignment vertical="center" wrapText="1"/>
    </xf>
    <xf numFmtId="49" fontId="5" fillId="5" borderId="7" xfId="1" applyNumberFormat="1" applyFont="1" applyFill="1" applyBorder="1" applyAlignment="1">
      <alignment vertical="center" wrapText="1"/>
    </xf>
    <xf numFmtId="176" fontId="5" fillId="5" borderId="7" xfId="3" applyNumberFormat="1" applyFont="1" applyFill="1" applyBorder="1" applyAlignment="1">
      <alignment vertical="center"/>
    </xf>
    <xf numFmtId="176" fontId="5" fillId="5" borderId="7" xfId="1" applyNumberFormat="1" applyFont="1" applyFill="1" applyBorder="1" applyAlignment="1">
      <alignment vertical="center" wrapText="1"/>
    </xf>
    <xf numFmtId="176" fontId="5" fillId="5" borderId="7" xfId="4" applyNumberFormat="1" applyFont="1" applyFill="1" applyBorder="1" applyAlignment="1" applyProtection="1">
      <alignment vertical="center" wrapText="1"/>
      <protection locked="0"/>
    </xf>
    <xf numFmtId="177" fontId="5" fillId="5" borderId="7" xfId="4" applyNumberFormat="1" applyFont="1" applyFill="1" applyBorder="1" applyAlignment="1" applyProtection="1">
      <alignment vertical="center" wrapText="1"/>
      <protection locked="0"/>
    </xf>
    <xf numFmtId="179" fontId="4" fillId="5" borderId="0" xfId="1" applyNumberFormat="1" applyFont="1" applyFill="1">
      <alignment vertical="center"/>
    </xf>
    <xf numFmtId="179" fontId="4" fillId="6" borderId="0" xfId="1" applyNumberFormat="1" applyFont="1" applyFill="1">
      <alignment vertical="center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shrinkToFit="1"/>
    </xf>
    <xf numFmtId="176" fontId="8" fillId="2" borderId="0" xfId="2" applyNumberFormat="1" applyFont="1" applyFill="1" applyAlignment="1">
      <alignment horizontal="center" vertical="center" shrinkToFit="1"/>
    </xf>
    <xf numFmtId="177" fontId="8" fillId="2" borderId="0" xfId="2" applyNumberFormat="1" applyFont="1" applyFill="1" applyAlignment="1">
      <alignment horizontal="center" vertical="center"/>
    </xf>
    <xf numFmtId="180" fontId="8" fillId="2" borderId="0" xfId="2" applyNumberFormat="1" applyFont="1" applyFill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179" fontId="8" fillId="2" borderId="0" xfId="2" applyNumberFormat="1" applyFont="1" applyFill="1" applyAlignment="1">
      <alignment horizontal="center" vertical="center"/>
    </xf>
    <xf numFmtId="49" fontId="12" fillId="2" borderId="0" xfId="2" applyNumberFormat="1" applyFont="1" applyFill="1" applyAlignment="1">
      <alignment horizontal="center" vertical="center"/>
    </xf>
    <xf numFmtId="0" fontId="13" fillId="0" borderId="0" xfId="0" applyFont="1">
      <alignment vertical="center"/>
    </xf>
    <xf numFmtId="0" fontId="15" fillId="2" borderId="0" xfId="2" applyFont="1" applyFill="1" applyAlignment="1">
      <alignment horizontal="center" vertical="center" wrapText="1"/>
    </xf>
    <xf numFmtId="181" fontId="11" fillId="6" borderId="7" xfId="1" applyNumberFormat="1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183" fontId="4" fillId="5" borderId="1" xfId="1" applyNumberFormat="1" applyFont="1" applyFill="1" applyBorder="1" applyAlignment="1">
      <alignment horizontal="center" vertical="center"/>
    </xf>
    <xf numFmtId="183" fontId="4" fillId="5" borderId="8" xfId="1" applyNumberFormat="1" applyFont="1" applyFill="1" applyBorder="1" applyAlignment="1">
      <alignment horizontal="center" vertical="center"/>
    </xf>
    <xf numFmtId="183" fontId="4" fillId="5" borderId="10" xfId="1" applyNumberFormat="1" applyFont="1" applyFill="1" applyBorder="1" applyAlignment="1">
      <alignment horizontal="center" vertical="center"/>
    </xf>
    <xf numFmtId="183" fontId="4" fillId="3" borderId="1" xfId="1" applyNumberFormat="1" applyFont="1" applyFill="1" applyBorder="1" applyAlignment="1">
      <alignment horizontal="center" vertical="center"/>
    </xf>
    <xf numFmtId="183" fontId="4" fillId="3" borderId="8" xfId="1" applyNumberFormat="1" applyFont="1" applyFill="1" applyBorder="1" applyAlignment="1">
      <alignment horizontal="center" vertical="center"/>
    </xf>
    <xf numFmtId="183" fontId="4" fillId="3" borderId="10" xfId="1" applyNumberFormat="1" applyFont="1" applyFill="1" applyBorder="1" applyAlignment="1">
      <alignment horizontal="center" vertical="center"/>
    </xf>
    <xf numFmtId="9" fontId="4" fillId="5" borderId="1" xfId="5" applyFont="1" applyFill="1" applyBorder="1" applyAlignment="1">
      <alignment horizontal="center" vertical="center"/>
    </xf>
    <xf numFmtId="9" fontId="4" fillId="5" borderId="8" xfId="5" applyFont="1" applyFill="1" applyBorder="1" applyAlignment="1">
      <alignment horizontal="center" vertical="center"/>
    </xf>
    <xf numFmtId="9" fontId="4" fillId="5" borderId="10" xfId="5" applyFont="1" applyFill="1" applyBorder="1" applyAlignment="1">
      <alignment horizontal="center" vertical="center"/>
    </xf>
    <xf numFmtId="177" fontId="5" fillId="6" borderId="4" xfId="1" applyNumberFormat="1" applyFont="1" applyFill="1" applyBorder="1" applyAlignment="1">
      <alignment horizontal="center" vertical="center" wrapText="1"/>
    </xf>
    <xf numFmtId="177" fontId="5" fillId="6" borderId="5" xfId="1" applyNumberFormat="1" applyFont="1" applyFill="1" applyBorder="1" applyAlignment="1">
      <alignment horizontal="center" vertical="center" wrapText="1"/>
    </xf>
    <xf numFmtId="176" fontId="5" fillId="6" borderId="5" xfId="1" applyNumberFormat="1" applyFont="1" applyFill="1" applyBorder="1" applyAlignment="1">
      <alignment horizontal="center" vertical="center" wrapText="1"/>
    </xf>
    <xf numFmtId="177" fontId="5" fillId="6" borderId="6" xfId="1" applyNumberFormat="1" applyFont="1" applyFill="1" applyBorder="1" applyAlignment="1">
      <alignment horizontal="center" vertical="center" wrapText="1"/>
    </xf>
    <xf numFmtId="180" fontId="4" fillId="5" borderId="7" xfId="1" applyNumberFormat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182" fontId="4" fillId="5" borderId="7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11" fillId="5" borderId="1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177" fontId="4" fillId="5" borderId="7" xfId="1" applyNumberFormat="1" applyFont="1" applyFill="1" applyBorder="1" applyAlignment="1">
      <alignment horizontal="center" vertical="center"/>
    </xf>
    <xf numFmtId="181" fontId="11" fillId="3" borderId="7" xfId="1" applyNumberFormat="1" applyFont="1" applyFill="1" applyBorder="1" applyAlignment="1">
      <alignment horizontal="center" vertical="center"/>
    </xf>
    <xf numFmtId="9" fontId="4" fillId="4" borderId="1" xfId="5" applyFont="1" applyFill="1" applyBorder="1" applyAlignment="1">
      <alignment horizontal="center" vertical="center"/>
    </xf>
    <xf numFmtId="9" fontId="4" fillId="4" borderId="8" xfId="5" applyFont="1" applyFill="1" applyBorder="1" applyAlignment="1">
      <alignment horizontal="center" vertical="center"/>
    </xf>
    <xf numFmtId="9" fontId="4" fillId="4" borderId="10" xfId="5" applyFont="1" applyFill="1" applyBorder="1" applyAlignment="1">
      <alignment horizontal="center" vertical="center"/>
    </xf>
    <xf numFmtId="177" fontId="1" fillId="4" borderId="1" xfId="1" applyNumberFormat="1" applyFill="1" applyBorder="1" applyAlignment="1">
      <alignment horizontal="center" vertical="center" shrinkToFit="1"/>
    </xf>
    <xf numFmtId="177" fontId="1" fillId="4" borderId="8" xfId="1" applyNumberFormat="1" applyFill="1" applyBorder="1" applyAlignment="1">
      <alignment horizontal="center" vertical="center" shrinkToFit="1"/>
    </xf>
    <xf numFmtId="177" fontId="1" fillId="4" borderId="10" xfId="1" applyNumberFormat="1" applyFill="1" applyBorder="1" applyAlignment="1">
      <alignment horizontal="center" vertical="center" shrinkToFit="1"/>
    </xf>
    <xf numFmtId="179" fontId="4" fillId="5" borderId="7" xfId="5" applyNumberFormat="1" applyFont="1" applyFill="1" applyBorder="1" applyAlignment="1">
      <alignment horizontal="center" vertical="center"/>
    </xf>
    <xf numFmtId="183" fontId="4" fillId="7" borderId="7" xfId="1" applyNumberFormat="1" applyFont="1" applyFill="1" applyBorder="1" applyAlignment="1">
      <alignment horizontal="center" vertical="center"/>
    </xf>
    <xf numFmtId="183" fontId="4" fillId="3" borderId="7" xfId="1" applyNumberFormat="1" applyFont="1" applyFill="1" applyBorder="1" applyAlignment="1">
      <alignment horizontal="center" vertical="center"/>
    </xf>
    <xf numFmtId="9" fontId="4" fillId="7" borderId="4" xfId="5" applyFont="1" applyFill="1" applyBorder="1" applyAlignment="1">
      <alignment horizontal="center" vertical="center"/>
    </xf>
    <xf numFmtId="9" fontId="4" fillId="5" borderId="7" xfId="5" applyFont="1" applyFill="1" applyBorder="1" applyAlignment="1">
      <alignment horizontal="center" vertical="center"/>
    </xf>
    <xf numFmtId="177" fontId="5" fillId="5" borderId="7" xfId="4" applyNumberFormat="1" applyFont="1" applyFill="1" applyBorder="1" applyAlignment="1" applyProtection="1">
      <alignment horizontal="center" vertical="center" wrapText="1"/>
      <protection locked="0"/>
    </xf>
    <xf numFmtId="177" fontId="4" fillId="6" borderId="7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49" fontId="5" fillId="5" borderId="8" xfId="1" applyNumberFormat="1" applyFont="1" applyFill="1" applyBorder="1" applyAlignment="1">
      <alignment horizontal="center" vertical="center" wrapText="1"/>
    </xf>
    <xf numFmtId="49" fontId="5" fillId="5" borderId="10" xfId="1" applyNumberFormat="1" applyFont="1" applyFill="1" applyBorder="1" applyAlignment="1">
      <alignment horizontal="center" vertical="center" wrapText="1"/>
    </xf>
    <xf numFmtId="176" fontId="5" fillId="5" borderId="7" xfId="3" applyNumberFormat="1" applyFont="1" applyFill="1" applyBorder="1" applyAlignment="1">
      <alignment horizontal="center" vertical="center"/>
    </xf>
    <xf numFmtId="176" fontId="5" fillId="5" borderId="7" xfId="1" applyNumberFormat="1" applyFont="1" applyFill="1" applyBorder="1" applyAlignment="1">
      <alignment horizontal="center" vertical="center" wrapText="1"/>
    </xf>
    <xf numFmtId="176" fontId="5" fillId="5" borderId="7" xfId="4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49" fontId="5" fillId="5" borderId="7" xfId="1" applyNumberFormat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179" fontId="4" fillId="5" borderId="7" xfId="1" applyNumberFormat="1" applyFont="1" applyFill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 wrapText="1"/>
    </xf>
    <xf numFmtId="178" fontId="3" fillId="0" borderId="10" xfId="1" applyNumberFormat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 shrinkToFit="1"/>
    </xf>
    <xf numFmtId="177" fontId="1" fillId="0" borderId="11" xfId="1" applyNumberFormat="1" applyBorder="1" applyAlignment="1">
      <alignment horizontal="center" vertical="center" shrinkToFit="1"/>
    </xf>
    <xf numFmtId="177" fontId="14" fillId="3" borderId="1" xfId="1" applyNumberFormat="1" applyFont="1" applyFill="1" applyBorder="1" applyAlignment="1">
      <alignment horizontal="center" vertical="center" shrinkToFit="1"/>
    </xf>
    <xf numFmtId="177" fontId="14" fillId="3" borderId="10" xfId="1" applyNumberFormat="1" applyFont="1" applyFill="1" applyBorder="1" applyAlignment="1">
      <alignment horizontal="center" vertical="center" shrinkToFit="1"/>
    </xf>
    <xf numFmtId="177" fontId="1" fillId="4" borderId="1" xfId="1" applyNumberFormat="1" applyFill="1" applyBorder="1" applyAlignment="1">
      <alignment horizontal="center" vertical="center" wrapText="1" shrinkToFit="1"/>
    </xf>
    <xf numFmtId="177" fontId="1" fillId="4" borderId="10" xfId="1" applyNumberFormat="1" applyFill="1" applyBorder="1" applyAlignment="1">
      <alignment horizontal="center" vertical="center" wrapText="1" shrinkToFit="1"/>
    </xf>
    <xf numFmtId="178" fontId="3" fillId="0" borderId="1" xfId="1" applyNumberFormat="1" applyFont="1" applyBorder="1" applyAlignment="1">
      <alignment horizontal="center" vertical="center"/>
    </xf>
    <xf numFmtId="178" fontId="3" fillId="0" borderId="10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 shrinkToFit="1"/>
    </xf>
    <xf numFmtId="0" fontId="1" fillId="0" borderId="10" xfId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0" fontId="1" fillId="0" borderId="5" xfId="1" applyBorder="1" applyAlignment="1">
      <alignment horizontal="center" vertical="center" wrapText="1" shrinkToFit="1"/>
    </xf>
    <xf numFmtId="0" fontId="1" fillId="0" borderId="6" xfId="1" applyBorder="1" applyAlignment="1">
      <alignment horizontal="center" vertical="center" wrapText="1" shrinkToFit="1"/>
    </xf>
    <xf numFmtId="176" fontId="1" fillId="0" borderId="4" xfId="1" applyNumberFormat="1" applyBorder="1" applyAlignment="1">
      <alignment horizontal="center" vertical="center" shrinkToFit="1"/>
    </xf>
    <xf numFmtId="176" fontId="1" fillId="0" borderId="5" xfId="1" applyNumberFormat="1" applyBorder="1" applyAlignment="1">
      <alignment horizontal="center" vertical="center" shrinkToFit="1"/>
    </xf>
    <xf numFmtId="176" fontId="1" fillId="0" borderId="6" xfId="1" applyNumberFormat="1" applyBorder="1" applyAlignment="1">
      <alignment horizontal="center" vertical="center" shrinkToFit="1"/>
    </xf>
    <xf numFmtId="177" fontId="1" fillId="0" borderId="4" xfId="1" applyNumberFormat="1" applyBorder="1" applyAlignment="1">
      <alignment horizontal="center" vertical="center"/>
    </xf>
    <xf numFmtId="177" fontId="1" fillId="0" borderId="6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8" xfId="1" applyNumberFormat="1" applyBorder="1" applyAlignment="1">
      <alignment horizontal="center" vertical="center"/>
    </xf>
    <xf numFmtId="177" fontId="1" fillId="0" borderId="7" xfId="1" applyNumberFormat="1" applyBorder="1" applyAlignment="1">
      <alignment horizontal="center" vertical="center"/>
    </xf>
    <xf numFmtId="49" fontId="10" fillId="2" borderId="2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wrapText="1" shrinkToFit="1"/>
    </xf>
  </cellXfs>
  <cellStyles count="6">
    <cellStyle name="BOM_Level_Below3" xfId="4"/>
    <cellStyle name="百分比 2" xfId="5"/>
    <cellStyle name="常规" xfId="0" builtinId="0"/>
    <cellStyle name="常规 2 3" xfId="2"/>
    <cellStyle name="常规 3" xfId="3"/>
    <cellStyle name="常规 4" xfId="1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27827;&#21271;&#20809;&#21326;&#33635;&#26124;&#37319;&#36141;&#24037;&#20316;\&#21512;&#21516;&#36164;&#26009;\&#20215;&#26684;&#21327;&#35758;\2021&#24180;&#20215;&#26684;&#21327;&#35758;\&#21378;&#23478;&#20998;&#24320;&#21327;&#35758;\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0.22</v>
          </cell>
          <cell r="G9">
            <v>0.21340000000000001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0.14384615384615401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0.28769230769230802</v>
          </cell>
          <cell r="G11">
            <v>0.28481538461538503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2.4707692307692302</v>
          </cell>
          <cell r="G12">
            <v>2.3966461538461599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</v>
          </cell>
          <cell r="G13">
            <v>0.246230769230769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0.58384615384615401</v>
          </cell>
          <cell r="G14">
            <v>0.56633076923076997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0.49076923076923101</v>
          </cell>
          <cell r="G15">
            <v>0.47604615384615401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0.38923076923076899</v>
          </cell>
          <cell r="G16">
            <v>0.37755384615384602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1.15923076923077</v>
          </cell>
          <cell r="G17">
            <v>1.12445384615385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0.11846153846153901</v>
          </cell>
          <cell r="G18">
            <v>0.114907692307693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0.46538461538461501</v>
          </cell>
          <cell r="G19">
            <v>0.45142307692307698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0.60923076923076902</v>
          </cell>
          <cell r="G20">
            <v>0.60313846153846096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2.3861538461538498</v>
          </cell>
          <cell r="G21">
            <v>2.3622923076923099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2.3861538461538498</v>
          </cell>
          <cell r="G22">
            <v>2.3622923076923099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1.7007692307692299</v>
          </cell>
          <cell r="G23">
            <v>1.6837615384615401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1.7007692307692299</v>
          </cell>
          <cell r="G24">
            <v>1.6837615384615401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1.18461538461539</v>
          </cell>
          <cell r="G25">
            <v>1.1727692307692299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1.18461538461539</v>
          </cell>
          <cell r="G26">
            <v>1.1727692307692299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4.1592920353982299</v>
          </cell>
          <cell r="G27">
            <v>4.0345132743362804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4.1592920353982299</v>
          </cell>
          <cell r="G28">
            <v>4.0345132743362804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4.1592920353982299</v>
          </cell>
          <cell r="G29">
            <v>4.0345132743362804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4.1592920353982299</v>
          </cell>
          <cell r="G30">
            <v>4.0345132743362804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4.1592920353982299</v>
          </cell>
          <cell r="G31">
            <v>4.0345132743362804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0.89692307692307705</v>
          </cell>
          <cell r="G32">
            <v>0.87001538461538497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</v>
          </cell>
          <cell r="G33">
            <v>0.64019999999999999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0.20307692307692299</v>
          </cell>
          <cell r="G34">
            <v>0.19698461538461501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0.20307692307692299</v>
          </cell>
          <cell r="G35">
            <v>0.19698461538461501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</v>
          </cell>
          <cell r="G36">
            <v>0.82897692307692294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</v>
          </cell>
          <cell r="G37">
            <v>0.270853846153846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0.63461538461538503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0.15230769230769201</v>
          </cell>
          <cell r="G39">
            <v>0.14773846153846201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0.55846153846153801</v>
          </cell>
          <cell r="G40">
            <v>0.541707692307692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0.55846153846153801</v>
          </cell>
          <cell r="G41">
            <v>0.541707692307692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0.34338000000000002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3.2323076923076899</v>
          </cell>
          <cell r="G44">
            <v>3.1353384615384599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3.2323076923076899</v>
          </cell>
          <cell r="G45">
            <v>3.1353384615384599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0.23280000000000001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0.23280000000000001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4.6269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4.1710000000000003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1.3484482758620699</v>
          </cell>
          <cell r="G54">
            <v>1.3079948275862101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1.2887068965517201</v>
          </cell>
          <cell r="G55">
            <v>1.2500456896551699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0.23896551724137999</v>
          </cell>
          <cell r="G56">
            <v>0.23179655172413799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0.31577586206896502</v>
          </cell>
          <cell r="G57">
            <v>0.30630258620689599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2.7923076923076899</v>
          </cell>
          <cell r="G58">
            <v>2.7085384615384598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2.7923076923076899</v>
          </cell>
          <cell r="G59">
            <v>2.7085384615384598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H28"/>
  <sheetViews>
    <sheetView tabSelected="1" view="pageBreakPreview" zoomScale="70" zoomScaleNormal="80" workbookViewId="0">
      <pane xSplit="26" ySplit="2" topLeftCell="AD3" activePane="bottomRight" state="frozen"/>
      <selection pane="topRight"/>
      <selection pane="bottomLeft"/>
      <selection pane="bottomRight" activeCell="B15" sqref="B15:B19"/>
    </sheetView>
  </sheetViews>
  <sheetFormatPr defaultColWidth="9" defaultRowHeight="20.25"/>
  <cols>
    <col min="1" max="1" width="4.25" customWidth="1"/>
    <col min="2" max="2" width="11.625" style="60" customWidth="1"/>
    <col min="3" max="3" width="14.375" hidden="1" customWidth="1"/>
    <col min="4" max="4" width="13.25" style="60" customWidth="1"/>
    <col min="5" max="5" width="12.25" customWidth="1"/>
    <col min="6" max="6" width="8.875" customWidth="1"/>
    <col min="7" max="7" width="11.5" hidden="1" customWidth="1"/>
    <col min="8" max="8" width="4.375" customWidth="1"/>
    <col min="9" max="11" width="4.5" customWidth="1"/>
    <col min="12" max="13" width="6.625" customWidth="1"/>
    <col min="14" max="14" width="7.5" customWidth="1"/>
    <col min="15" max="16" width="5.75" customWidth="1"/>
    <col min="17" max="17" width="7" customWidth="1"/>
    <col min="18" max="18" width="7.875" customWidth="1"/>
    <col min="19" max="19" width="7.5" customWidth="1"/>
    <col min="20" max="20" width="8.875" customWidth="1"/>
    <col min="21" max="21" width="8.375" customWidth="1"/>
    <col min="22" max="22" width="7.375" customWidth="1"/>
    <col min="23" max="23" width="7" customWidth="1"/>
    <col min="24" max="24" width="6.375" customWidth="1"/>
    <col min="25" max="25" width="8.875" customWidth="1"/>
    <col min="26" max="26" width="10.875" style="60" customWidth="1"/>
    <col min="27" max="28" width="7.25" customWidth="1"/>
    <col min="29" max="29" width="11.625" customWidth="1"/>
    <col min="30" max="30" width="12.25" customWidth="1"/>
    <col min="31" max="31" width="9.375" customWidth="1"/>
    <col min="32" max="32" width="13" customWidth="1"/>
    <col min="33" max="33" width="8.25" customWidth="1"/>
    <col min="34" max="34" width="18.5" customWidth="1"/>
    <col min="35" max="35" width="28.375" customWidth="1"/>
    <col min="36" max="36" width="13.625" customWidth="1"/>
    <col min="37" max="37" width="19.5" customWidth="1"/>
    <col min="38" max="38" width="8.875" customWidth="1"/>
    <col min="39" max="39" width="5.125" customWidth="1"/>
    <col min="40" max="40" width="11.25" customWidth="1"/>
    <col min="189" max="189" width="5" customWidth="1"/>
    <col min="190" max="190" width="15" customWidth="1"/>
    <col min="191" max="192" width="14.625" customWidth="1"/>
    <col min="193" max="193" width="6.25" customWidth="1"/>
    <col min="194" max="196" width="10.125" customWidth="1"/>
    <col min="197" max="197" width="10.5" customWidth="1"/>
    <col min="216" max="216" width="6.5" customWidth="1"/>
    <col min="217" max="217" width="12.25" customWidth="1"/>
    <col min="218" max="218" width="28.25" customWidth="1"/>
    <col min="219" max="219" width="13.75" customWidth="1"/>
    <col min="220" max="220" width="5.625" customWidth="1"/>
    <col min="221" max="222" width="9.375" customWidth="1"/>
    <col min="223" max="223" width="13.125" customWidth="1"/>
    <col min="445" max="445" width="5" customWidth="1"/>
    <col min="446" max="446" width="15" customWidth="1"/>
    <col min="447" max="448" width="14.625" customWidth="1"/>
    <col min="449" max="449" width="6.25" customWidth="1"/>
    <col min="450" max="452" width="10.125" customWidth="1"/>
    <col min="453" max="453" width="10.5" customWidth="1"/>
    <col min="472" max="472" width="6.5" customWidth="1"/>
    <col min="473" max="473" width="12.25" customWidth="1"/>
    <col min="474" max="474" width="28.25" customWidth="1"/>
    <col min="475" max="475" width="13.75" customWidth="1"/>
    <col min="476" max="476" width="5.625" customWidth="1"/>
    <col min="477" max="478" width="9.375" customWidth="1"/>
    <col min="479" max="479" width="13.125" customWidth="1"/>
    <col min="701" max="701" width="5" customWidth="1"/>
    <col min="702" max="702" width="15" customWidth="1"/>
    <col min="703" max="704" width="14.625" customWidth="1"/>
    <col min="705" max="705" width="6.25" customWidth="1"/>
    <col min="706" max="708" width="10.125" customWidth="1"/>
    <col min="709" max="709" width="10.5" customWidth="1"/>
    <col min="728" max="728" width="6.5" customWidth="1"/>
    <col min="729" max="729" width="12.25" customWidth="1"/>
    <col min="730" max="730" width="28.25" customWidth="1"/>
    <col min="731" max="731" width="13.75" customWidth="1"/>
    <col min="732" max="732" width="5.625" customWidth="1"/>
    <col min="733" max="734" width="9.375" customWidth="1"/>
    <col min="735" max="735" width="13.125" customWidth="1"/>
    <col min="957" max="957" width="5" customWidth="1"/>
    <col min="958" max="958" width="15" customWidth="1"/>
    <col min="959" max="960" width="14.625" customWidth="1"/>
    <col min="961" max="961" width="6.25" customWidth="1"/>
    <col min="962" max="964" width="10.125" customWidth="1"/>
    <col min="965" max="965" width="10.5" customWidth="1"/>
    <col min="984" max="984" width="6.5" customWidth="1"/>
    <col min="985" max="985" width="12.25" customWidth="1"/>
    <col min="986" max="986" width="28.25" customWidth="1"/>
    <col min="987" max="987" width="13.75" customWidth="1"/>
    <col min="988" max="988" width="5.625" customWidth="1"/>
    <col min="989" max="990" width="9.375" customWidth="1"/>
    <col min="991" max="991" width="13.125" customWidth="1"/>
    <col min="1213" max="1213" width="5" customWidth="1"/>
    <col min="1214" max="1214" width="15" customWidth="1"/>
    <col min="1215" max="1216" width="14.625" customWidth="1"/>
    <col min="1217" max="1217" width="6.25" customWidth="1"/>
    <col min="1218" max="1220" width="10.125" customWidth="1"/>
    <col min="1221" max="1221" width="10.5" customWidth="1"/>
    <col min="1240" max="1240" width="6.5" customWidth="1"/>
    <col min="1241" max="1241" width="12.25" customWidth="1"/>
    <col min="1242" max="1242" width="28.25" customWidth="1"/>
    <col min="1243" max="1243" width="13.75" customWidth="1"/>
    <col min="1244" max="1244" width="5.625" customWidth="1"/>
    <col min="1245" max="1246" width="9.375" customWidth="1"/>
    <col min="1247" max="1247" width="13.125" customWidth="1"/>
    <col min="1469" max="1469" width="5" customWidth="1"/>
    <col min="1470" max="1470" width="15" customWidth="1"/>
    <col min="1471" max="1472" width="14.625" customWidth="1"/>
    <col min="1473" max="1473" width="6.25" customWidth="1"/>
    <col min="1474" max="1476" width="10.125" customWidth="1"/>
    <col min="1477" max="1477" width="10.5" customWidth="1"/>
    <col min="1496" max="1496" width="6.5" customWidth="1"/>
    <col min="1497" max="1497" width="12.25" customWidth="1"/>
    <col min="1498" max="1498" width="28.25" customWidth="1"/>
    <col min="1499" max="1499" width="13.75" customWidth="1"/>
    <col min="1500" max="1500" width="5.625" customWidth="1"/>
    <col min="1501" max="1502" width="9.375" customWidth="1"/>
    <col min="1503" max="1503" width="13.125" customWidth="1"/>
    <col min="1725" max="1725" width="5" customWidth="1"/>
    <col min="1726" max="1726" width="15" customWidth="1"/>
    <col min="1727" max="1728" width="14.625" customWidth="1"/>
    <col min="1729" max="1729" width="6.25" customWidth="1"/>
    <col min="1730" max="1732" width="10.125" customWidth="1"/>
    <col min="1733" max="1733" width="10.5" customWidth="1"/>
    <col min="1752" max="1752" width="6.5" customWidth="1"/>
    <col min="1753" max="1753" width="12.25" customWidth="1"/>
    <col min="1754" max="1754" width="28.25" customWidth="1"/>
    <col min="1755" max="1755" width="13.75" customWidth="1"/>
    <col min="1756" max="1756" width="5.625" customWidth="1"/>
    <col min="1757" max="1758" width="9.375" customWidth="1"/>
    <col min="1759" max="1759" width="13.125" customWidth="1"/>
    <col min="1981" max="1981" width="5" customWidth="1"/>
    <col min="1982" max="1982" width="15" customWidth="1"/>
    <col min="1983" max="1984" width="14.625" customWidth="1"/>
    <col min="1985" max="1985" width="6.25" customWidth="1"/>
    <col min="1986" max="1988" width="10.125" customWidth="1"/>
    <col min="1989" max="1989" width="10.5" customWidth="1"/>
    <col min="2008" max="2008" width="6.5" customWidth="1"/>
    <col min="2009" max="2009" width="12.25" customWidth="1"/>
    <col min="2010" max="2010" width="28.25" customWidth="1"/>
    <col min="2011" max="2011" width="13.75" customWidth="1"/>
    <col min="2012" max="2012" width="5.625" customWidth="1"/>
    <col min="2013" max="2014" width="9.375" customWidth="1"/>
    <col min="2015" max="2015" width="13.125" customWidth="1"/>
    <col min="2237" max="2237" width="5" customWidth="1"/>
    <col min="2238" max="2238" width="15" customWidth="1"/>
    <col min="2239" max="2240" width="14.625" customWidth="1"/>
    <col min="2241" max="2241" width="6.25" customWidth="1"/>
    <col min="2242" max="2244" width="10.125" customWidth="1"/>
    <col min="2245" max="2245" width="10.5" customWidth="1"/>
    <col min="2264" max="2264" width="6.5" customWidth="1"/>
    <col min="2265" max="2265" width="12.25" customWidth="1"/>
    <col min="2266" max="2266" width="28.25" customWidth="1"/>
    <col min="2267" max="2267" width="13.75" customWidth="1"/>
    <col min="2268" max="2268" width="5.625" customWidth="1"/>
    <col min="2269" max="2270" width="9.375" customWidth="1"/>
    <col min="2271" max="2271" width="13.125" customWidth="1"/>
    <col min="2493" max="2493" width="5" customWidth="1"/>
    <col min="2494" max="2494" width="15" customWidth="1"/>
    <col min="2495" max="2496" width="14.625" customWidth="1"/>
    <col min="2497" max="2497" width="6.25" customWidth="1"/>
    <col min="2498" max="2500" width="10.125" customWidth="1"/>
    <col min="2501" max="2501" width="10.5" customWidth="1"/>
    <col min="2520" max="2520" width="6.5" customWidth="1"/>
    <col min="2521" max="2521" width="12.25" customWidth="1"/>
    <col min="2522" max="2522" width="28.25" customWidth="1"/>
    <col min="2523" max="2523" width="13.75" customWidth="1"/>
    <col min="2524" max="2524" width="5.625" customWidth="1"/>
    <col min="2525" max="2526" width="9.375" customWidth="1"/>
    <col min="2527" max="2527" width="13.125" customWidth="1"/>
    <col min="2749" max="2749" width="5" customWidth="1"/>
    <col min="2750" max="2750" width="15" customWidth="1"/>
    <col min="2751" max="2752" width="14.625" customWidth="1"/>
    <col min="2753" max="2753" width="6.25" customWidth="1"/>
    <col min="2754" max="2756" width="10.125" customWidth="1"/>
    <col min="2757" max="2757" width="10.5" customWidth="1"/>
    <col min="2776" max="2776" width="6.5" customWidth="1"/>
    <col min="2777" max="2777" width="12.25" customWidth="1"/>
    <col min="2778" max="2778" width="28.25" customWidth="1"/>
    <col min="2779" max="2779" width="13.75" customWidth="1"/>
    <col min="2780" max="2780" width="5.625" customWidth="1"/>
    <col min="2781" max="2782" width="9.375" customWidth="1"/>
    <col min="2783" max="2783" width="13.125" customWidth="1"/>
    <col min="3005" max="3005" width="5" customWidth="1"/>
    <col min="3006" max="3006" width="15" customWidth="1"/>
    <col min="3007" max="3008" width="14.625" customWidth="1"/>
    <col min="3009" max="3009" width="6.25" customWidth="1"/>
    <col min="3010" max="3012" width="10.125" customWidth="1"/>
    <col min="3013" max="3013" width="10.5" customWidth="1"/>
    <col min="3032" max="3032" width="6.5" customWidth="1"/>
    <col min="3033" max="3033" width="12.25" customWidth="1"/>
    <col min="3034" max="3034" width="28.25" customWidth="1"/>
    <col min="3035" max="3035" width="13.75" customWidth="1"/>
    <col min="3036" max="3036" width="5.625" customWidth="1"/>
    <col min="3037" max="3038" width="9.375" customWidth="1"/>
    <col min="3039" max="3039" width="13.125" customWidth="1"/>
    <col min="3261" max="3261" width="5" customWidth="1"/>
    <col min="3262" max="3262" width="15" customWidth="1"/>
    <col min="3263" max="3264" width="14.625" customWidth="1"/>
    <col min="3265" max="3265" width="6.25" customWidth="1"/>
    <col min="3266" max="3268" width="10.125" customWidth="1"/>
    <col min="3269" max="3269" width="10.5" customWidth="1"/>
    <col min="3288" max="3288" width="6.5" customWidth="1"/>
    <col min="3289" max="3289" width="12.25" customWidth="1"/>
    <col min="3290" max="3290" width="28.25" customWidth="1"/>
    <col min="3291" max="3291" width="13.75" customWidth="1"/>
    <col min="3292" max="3292" width="5.625" customWidth="1"/>
    <col min="3293" max="3294" width="9.375" customWidth="1"/>
    <col min="3295" max="3295" width="13.125" customWidth="1"/>
    <col min="3517" max="3517" width="5" customWidth="1"/>
    <col min="3518" max="3518" width="15" customWidth="1"/>
    <col min="3519" max="3520" width="14.625" customWidth="1"/>
    <col min="3521" max="3521" width="6.25" customWidth="1"/>
    <col min="3522" max="3524" width="10.125" customWidth="1"/>
    <col min="3525" max="3525" width="10.5" customWidth="1"/>
    <col min="3544" max="3544" width="6.5" customWidth="1"/>
    <col min="3545" max="3545" width="12.25" customWidth="1"/>
    <col min="3546" max="3546" width="28.25" customWidth="1"/>
    <col min="3547" max="3547" width="13.75" customWidth="1"/>
    <col min="3548" max="3548" width="5.625" customWidth="1"/>
    <col min="3549" max="3550" width="9.375" customWidth="1"/>
    <col min="3551" max="3551" width="13.125" customWidth="1"/>
    <col min="3773" max="3773" width="5" customWidth="1"/>
    <col min="3774" max="3774" width="15" customWidth="1"/>
    <col min="3775" max="3776" width="14.625" customWidth="1"/>
    <col min="3777" max="3777" width="6.25" customWidth="1"/>
    <col min="3778" max="3780" width="10.125" customWidth="1"/>
    <col min="3781" max="3781" width="10.5" customWidth="1"/>
    <col min="3800" max="3800" width="6.5" customWidth="1"/>
    <col min="3801" max="3801" width="12.25" customWidth="1"/>
    <col min="3802" max="3802" width="28.25" customWidth="1"/>
    <col min="3803" max="3803" width="13.75" customWidth="1"/>
    <col min="3804" max="3804" width="5.625" customWidth="1"/>
    <col min="3805" max="3806" width="9.375" customWidth="1"/>
    <col min="3807" max="3807" width="13.125" customWidth="1"/>
    <col min="4029" max="4029" width="5" customWidth="1"/>
    <col min="4030" max="4030" width="15" customWidth="1"/>
    <col min="4031" max="4032" width="14.625" customWidth="1"/>
    <col min="4033" max="4033" width="6.25" customWidth="1"/>
    <col min="4034" max="4036" width="10.125" customWidth="1"/>
    <col min="4037" max="4037" width="10.5" customWidth="1"/>
    <col min="4056" max="4056" width="6.5" customWidth="1"/>
    <col min="4057" max="4057" width="12.25" customWidth="1"/>
    <col min="4058" max="4058" width="28.25" customWidth="1"/>
    <col min="4059" max="4059" width="13.75" customWidth="1"/>
    <col min="4060" max="4060" width="5.625" customWidth="1"/>
    <col min="4061" max="4062" width="9.375" customWidth="1"/>
    <col min="4063" max="4063" width="13.125" customWidth="1"/>
    <col min="4285" max="4285" width="5" customWidth="1"/>
    <col min="4286" max="4286" width="15" customWidth="1"/>
    <col min="4287" max="4288" width="14.625" customWidth="1"/>
    <col min="4289" max="4289" width="6.25" customWidth="1"/>
    <col min="4290" max="4292" width="10.125" customWidth="1"/>
    <col min="4293" max="4293" width="10.5" customWidth="1"/>
    <col min="4312" max="4312" width="6.5" customWidth="1"/>
    <col min="4313" max="4313" width="12.25" customWidth="1"/>
    <col min="4314" max="4314" width="28.25" customWidth="1"/>
    <col min="4315" max="4315" width="13.75" customWidth="1"/>
    <col min="4316" max="4316" width="5.625" customWidth="1"/>
    <col min="4317" max="4318" width="9.375" customWidth="1"/>
    <col min="4319" max="4319" width="13.125" customWidth="1"/>
    <col min="4541" max="4541" width="5" customWidth="1"/>
    <col min="4542" max="4542" width="15" customWidth="1"/>
    <col min="4543" max="4544" width="14.625" customWidth="1"/>
    <col min="4545" max="4545" width="6.25" customWidth="1"/>
    <col min="4546" max="4548" width="10.125" customWidth="1"/>
    <col min="4549" max="4549" width="10.5" customWidth="1"/>
    <col min="4568" max="4568" width="6.5" customWidth="1"/>
    <col min="4569" max="4569" width="12.25" customWidth="1"/>
    <col min="4570" max="4570" width="28.25" customWidth="1"/>
    <col min="4571" max="4571" width="13.75" customWidth="1"/>
    <col min="4572" max="4572" width="5.625" customWidth="1"/>
    <col min="4573" max="4574" width="9.375" customWidth="1"/>
    <col min="4575" max="4575" width="13.125" customWidth="1"/>
    <col min="4797" max="4797" width="5" customWidth="1"/>
    <col min="4798" max="4798" width="15" customWidth="1"/>
    <col min="4799" max="4800" width="14.625" customWidth="1"/>
    <col min="4801" max="4801" width="6.25" customWidth="1"/>
    <col min="4802" max="4804" width="10.125" customWidth="1"/>
    <col min="4805" max="4805" width="10.5" customWidth="1"/>
    <col min="4824" max="4824" width="6.5" customWidth="1"/>
    <col min="4825" max="4825" width="12.25" customWidth="1"/>
    <col min="4826" max="4826" width="28.25" customWidth="1"/>
    <col min="4827" max="4827" width="13.75" customWidth="1"/>
    <col min="4828" max="4828" width="5.625" customWidth="1"/>
    <col min="4829" max="4830" width="9.375" customWidth="1"/>
    <col min="4831" max="4831" width="13.125" customWidth="1"/>
    <col min="5053" max="5053" width="5" customWidth="1"/>
    <col min="5054" max="5054" width="15" customWidth="1"/>
    <col min="5055" max="5056" width="14.625" customWidth="1"/>
    <col min="5057" max="5057" width="6.25" customWidth="1"/>
    <col min="5058" max="5060" width="10.125" customWidth="1"/>
    <col min="5061" max="5061" width="10.5" customWidth="1"/>
    <col min="5080" max="5080" width="6.5" customWidth="1"/>
    <col min="5081" max="5081" width="12.25" customWidth="1"/>
    <col min="5082" max="5082" width="28.25" customWidth="1"/>
    <col min="5083" max="5083" width="13.75" customWidth="1"/>
    <col min="5084" max="5084" width="5.625" customWidth="1"/>
    <col min="5085" max="5086" width="9.375" customWidth="1"/>
    <col min="5087" max="5087" width="13.125" customWidth="1"/>
    <col min="5309" max="5309" width="5" customWidth="1"/>
    <col min="5310" max="5310" width="15" customWidth="1"/>
    <col min="5311" max="5312" width="14.625" customWidth="1"/>
    <col min="5313" max="5313" width="6.25" customWidth="1"/>
    <col min="5314" max="5316" width="10.125" customWidth="1"/>
    <col min="5317" max="5317" width="10.5" customWidth="1"/>
    <col min="5336" max="5336" width="6.5" customWidth="1"/>
    <col min="5337" max="5337" width="12.25" customWidth="1"/>
    <col min="5338" max="5338" width="28.25" customWidth="1"/>
    <col min="5339" max="5339" width="13.75" customWidth="1"/>
    <col min="5340" max="5340" width="5.625" customWidth="1"/>
    <col min="5341" max="5342" width="9.375" customWidth="1"/>
    <col min="5343" max="5343" width="13.125" customWidth="1"/>
    <col min="5565" max="5565" width="5" customWidth="1"/>
    <col min="5566" max="5566" width="15" customWidth="1"/>
    <col min="5567" max="5568" width="14.625" customWidth="1"/>
    <col min="5569" max="5569" width="6.25" customWidth="1"/>
    <col min="5570" max="5572" width="10.125" customWidth="1"/>
    <col min="5573" max="5573" width="10.5" customWidth="1"/>
    <col min="5592" max="5592" width="6.5" customWidth="1"/>
    <col min="5593" max="5593" width="12.25" customWidth="1"/>
    <col min="5594" max="5594" width="28.25" customWidth="1"/>
    <col min="5595" max="5595" width="13.75" customWidth="1"/>
    <col min="5596" max="5596" width="5.625" customWidth="1"/>
    <col min="5597" max="5598" width="9.375" customWidth="1"/>
    <col min="5599" max="5599" width="13.125" customWidth="1"/>
    <col min="5821" max="5821" width="5" customWidth="1"/>
    <col min="5822" max="5822" width="15" customWidth="1"/>
    <col min="5823" max="5824" width="14.625" customWidth="1"/>
    <col min="5825" max="5825" width="6.25" customWidth="1"/>
    <col min="5826" max="5828" width="10.125" customWidth="1"/>
    <col min="5829" max="5829" width="10.5" customWidth="1"/>
    <col min="5848" max="5848" width="6.5" customWidth="1"/>
    <col min="5849" max="5849" width="12.25" customWidth="1"/>
    <col min="5850" max="5850" width="28.25" customWidth="1"/>
    <col min="5851" max="5851" width="13.75" customWidth="1"/>
    <col min="5852" max="5852" width="5.625" customWidth="1"/>
    <col min="5853" max="5854" width="9.375" customWidth="1"/>
    <col min="5855" max="5855" width="13.125" customWidth="1"/>
    <col min="6077" max="6077" width="5" customWidth="1"/>
    <col min="6078" max="6078" width="15" customWidth="1"/>
    <col min="6079" max="6080" width="14.625" customWidth="1"/>
    <col min="6081" max="6081" width="6.25" customWidth="1"/>
    <col min="6082" max="6084" width="10.125" customWidth="1"/>
    <col min="6085" max="6085" width="10.5" customWidth="1"/>
    <col min="6104" max="6104" width="6.5" customWidth="1"/>
    <col min="6105" max="6105" width="12.25" customWidth="1"/>
    <col min="6106" max="6106" width="28.25" customWidth="1"/>
    <col min="6107" max="6107" width="13.75" customWidth="1"/>
    <col min="6108" max="6108" width="5.625" customWidth="1"/>
    <col min="6109" max="6110" width="9.375" customWidth="1"/>
    <col min="6111" max="6111" width="13.125" customWidth="1"/>
    <col min="6333" max="6333" width="5" customWidth="1"/>
    <col min="6334" max="6334" width="15" customWidth="1"/>
    <col min="6335" max="6336" width="14.625" customWidth="1"/>
    <col min="6337" max="6337" width="6.25" customWidth="1"/>
    <col min="6338" max="6340" width="10.125" customWidth="1"/>
    <col min="6341" max="6341" width="10.5" customWidth="1"/>
    <col min="6360" max="6360" width="6.5" customWidth="1"/>
    <col min="6361" max="6361" width="12.25" customWidth="1"/>
    <col min="6362" max="6362" width="28.25" customWidth="1"/>
    <col min="6363" max="6363" width="13.75" customWidth="1"/>
    <col min="6364" max="6364" width="5.625" customWidth="1"/>
    <col min="6365" max="6366" width="9.375" customWidth="1"/>
    <col min="6367" max="6367" width="13.125" customWidth="1"/>
    <col min="6589" max="6589" width="5" customWidth="1"/>
    <col min="6590" max="6590" width="15" customWidth="1"/>
    <col min="6591" max="6592" width="14.625" customWidth="1"/>
    <col min="6593" max="6593" width="6.25" customWidth="1"/>
    <col min="6594" max="6596" width="10.125" customWidth="1"/>
    <col min="6597" max="6597" width="10.5" customWidth="1"/>
    <col min="6616" max="6616" width="6.5" customWidth="1"/>
    <col min="6617" max="6617" width="12.25" customWidth="1"/>
    <col min="6618" max="6618" width="28.25" customWidth="1"/>
    <col min="6619" max="6619" width="13.75" customWidth="1"/>
    <col min="6620" max="6620" width="5.625" customWidth="1"/>
    <col min="6621" max="6622" width="9.375" customWidth="1"/>
    <col min="6623" max="6623" width="13.125" customWidth="1"/>
    <col min="6845" max="6845" width="5" customWidth="1"/>
    <col min="6846" max="6846" width="15" customWidth="1"/>
    <col min="6847" max="6848" width="14.625" customWidth="1"/>
    <col min="6849" max="6849" width="6.25" customWidth="1"/>
    <col min="6850" max="6852" width="10.125" customWidth="1"/>
    <col min="6853" max="6853" width="10.5" customWidth="1"/>
    <col min="6872" max="6872" width="6.5" customWidth="1"/>
    <col min="6873" max="6873" width="12.25" customWidth="1"/>
    <col min="6874" max="6874" width="28.25" customWidth="1"/>
    <col min="6875" max="6875" width="13.75" customWidth="1"/>
    <col min="6876" max="6876" width="5.625" customWidth="1"/>
    <col min="6877" max="6878" width="9.375" customWidth="1"/>
    <col min="6879" max="6879" width="13.125" customWidth="1"/>
    <col min="7101" max="7101" width="5" customWidth="1"/>
    <col min="7102" max="7102" width="15" customWidth="1"/>
    <col min="7103" max="7104" width="14.625" customWidth="1"/>
    <col min="7105" max="7105" width="6.25" customWidth="1"/>
    <col min="7106" max="7108" width="10.125" customWidth="1"/>
    <col min="7109" max="7109" width="10.5" customWidth="1"/>
    <col min="7128" max="7128" width="6.5" customWidth="1"/>
    <col min="7129" max="7129" width="12.25" customWidth="1"/>
    <col min="7130" max="7130" width="28.25" customWidth="1"/>
    <col min="7131" max="7131" width="13.75" customWidth="1"/>
    <col min="7132" max="7132" width="5.625" customWidth="1"/>
    <col min="7133" max="7134" width="9.375" customWidth="1"/>
    <col min="7135" max="7135" width="13.125" customWidth="1"/>
    <col min="7357" max="7357" width="5" customWidth="1"/>
    <col min="7358" max="7358" width="15" customWidth="1"/>
    <col min="7359" max="7360" width="14.625" customWidth="1"/>
    <col min="7361" max="7361" width="6.25" customWidth="1"/>
    <col min="7362" max="7364" width="10.125" customWidth="1"/>
    <col min="7365" max="7365" width="10.5" customWidth="1"/>
    <col min="7384" max="7384" width="6.5" customWidth="1"/>
    <col min="7385" max="7385" width="12.25" customWidth="1"/>
    <col min="7386" max="7386" width="28.25" customWidth="1"/>
    <col min="7387" max="7387" width="13.75" customWidth="1"/>
    <col min="7388" max="7388" width="5.625" customWidth="1"/>
    <col min="7389" max="7390" width="9.375" customWidth="1"/>
    <col min="7391" max="7391" width="13.125" customWidth="1"/>
    <col min="7613" max="7613" width="5" customWidth="1"/>
    <col min="7614" max="7614" width="15" customWidth="1"/>
    <col min="7615" max="7616" width="14.625" customWidth="1"/>
    <col min="7617" max="7617" width="6.25" customWidth="1"/>
    <col min="7618" max="7620" width="10.125" customWidth="1"/>
    <col min="7621" max="7621" width="10.5" customWidth="1"/>
    <col min="7640" max="7640" width="6.5" customWidth="1"/>
    <col min="7641" max="7641" width="12.25" customWidth="1"/>
    <col min="7642" max="7642" width="28.25" customWidth="1"/>
    <col min="7643" max="7643" width="13.75" customWidth="1"/>
    <col min="7644" max="7644" width="5.625" customWidth="1"/>
    <col min="7645" max="7646" width="9.375" customWidth="1"/>
    <col min="7647" max="7647" width="13.125" customWidth="1"/>
    <col min="7869" max="7869" width="5" customWidth="1"/>
    <col min="7870" max="7870" width="15" customWidth="1"/>
    <col min="7871" max="7872" width="14.625" customWidth="1"/>
    <col min="7873" max="7873" width="6.25" customWidth="1"/>
    <col min="7874" max="7876" width="10.125" customWidth="1"/>
    <col min="7877" max="7877" width="10.5" customWidth="1"/>
    <col min="7896" max="7896" width="6.5" customWidth="1"/>
    <col min="7897" max="7897" width="12.25" customWidth="1"/>
    <col min="7898" max="7898" width="28.25" customWidth="1"/>
    <col min="7899" max="7899" width="13.75" customWidth="1"/>
    <col min="7900" max="7900" width="5.625" customWidth="1"/>
    <col min="7901" max="7902" width="9.375" customWidth="1"/>
    <col min="7903" max="7903" width="13.125" customWidth="1"/>
    <col min="8125" max="8125" width="5" customWidth="1"/>
    <col min="8126" max="8126" width="15" customWidth="1"/>
    <col min="8127" max="8128" width="14.625" customWidth="1"/>
    <col min="8129" max="8129" width="6.25" customWidth="1"/>
    <col min="8130" max="8132" width="10.125" customWidth="1"/>
    <col min="8133" max="8133" width="10.5" customWidth="1"/>
    <col min="8152" max="8152" width="6.5" customWidth="1"/>
    <col min="8153" max="8153" width="12.25" customWidth="1"/>
    <col min="8154" max="8154" width="28.25" customWidth="1"/>
    <col min="8155" max="8155" width="13.75" customWidth="1"/>
    <col min="8156" max="8156" width="5.625" customWidth="1"/>
    <col min="8157" max="8158" width="9.375" customWidth="1"/>
    <col min="8159" max="8159" width="13.125" customWidth="1"/>
    <col min="8381" max="8381" width="5" customWidth="1"/>
    <col min="8382" max="8382" width="15" customWidth="1"/>
    <col min="8383" max="8384" width="14.625" customWidth="1"/>
    <col min="8385" max="8385" width="6.25" customWidth="1"/>
    <col min="8386" max="8388" width="10.125" customWidth="1"/>
    <col min="8389" max="8389" width="10.5" customWidth="1"/>
    <col min="8408" max="8408" width="6.5" customWidth="1"/>
    <col min="8409" max="8409" width="12.25" customWidth="1"/>
    <col min="8410" max="8410" width="28.25" customWidth="1"/>
    <col min="8411" max="8411" width="13.75" customWidth="1"/>
    <col min="8412" max="8412" width="5.625" customWidth="1"/>
    <col min="8413" max="8414" width="9.375" customWidth="1"/>
    <col min="8415" max="8415" width="13.125" customWidth="1"/>
    <col min="8637" max="8637" width="5" customWidth="1"/>
    <col min="8638" max="8638" width="15" customWidth="1"/>
    <col min="8639" max="8640" width="14.625" customWidth="1"/>
    <col min="8641" max="8641" width="6.25" customWidth="1"/>
    <col min="8642" max="8644" width="10.125" customWidth="1"/>
    <col min="8645" max="8645" width="10.5" customWidth="1"/>
    <col min="8664" max="8664" width="6.5" customWidth="1"/>
    <col min="8665" max="8665" width="12.25" customWidth="1"/>
    <col min="8666" max="8666" width="28.25" customWidth="1"/>
    <col min="8667" max="8667" width="13.75" customWidth="1"/>
    <col min="8668" max="8668" width="5.625" customWidth="1"/>
    <col min="8669" max="8670" width="9.375" customWidth="1"/>
    <col min="8671" max="8671" width="13.125" customWidth="1"/>
    <col min="8893" max="8893" width="5" customWidth="1"/>
    <col min="8894" max="8894" width="15" customWidth="1"/>
    <col min="8895" max="8896" width="14.625" customWidth="1"/>
    <col min="8897" max="8897" width="6.25" customWidth="1"/>
    <col min="8898" max="8900" width="10.125" customWidth="1"/>
    <col min="8901" max="8901" width="10.5" customWidth="1"/>
    <col min="8920" max="8920" width="6.5" customWidth="1"/>
    <col min="8921" max="8921" width="12.25" customWidth="1"/>
    <col min="8922" max="8922" width="28.25" customWidth="1"/>
    <col min="8923" max="8923" width="13.75" customWidth="1"/>
    <col min="8924" max="8924" width="5.625" customWidth="1"/>
    <col min="8925" max="8926" width="9.375" customWidth="1"/>
    <col min="8927" max="8927" width="13.125" customWidth="1"/>
    <col min="9149" max="9149" width="5" customWidth="1"/>
    <col min="9150" max="9150" width="15" customWidth="1"/>
    <col min="9151" max="9152" width="14.625" customWidth="1"/>
    <col min="9153" max="9153" width="6.25" customWidth="1"/>
    <col min="9154" max="9156" width="10.125" customWidth="1"/>
    <col min="9157" max="9157" width="10.5" customWidth="1"/>
    <col min="9176" max="9176" width="6.5" customWidth="1"/>
    <col min="9177" max="9177" width="12.25" customWidth="1"/>
    <col min="9178" max="9178" width="28.25" customWidth="1"/>
    <col min="9179" max="9179" width="13.75" customWidth="1"/>
    <col min="9180" max="9180" width="5.625" customWidth="1"/>
    <col min="9181" max="9182" width="9.375" customWidth="1"/>
    <col min="9183" max="9183" width="13.125" customWidth="1"/>
    <col min="9405" max="9405" width="5" customWidth="1"/>
    <col min="9406" max="9406" width="15" customWidth="1"/>
    <col min="9407" max="9408" width="14.625" customWidth="1"/>
    <col min="9409" max="9409" width="6.25" customWidth="1"/>
    <col min="9410" max="9412" width="10.125" customWidth="1"/>
    <col min="9413" max="9413" width="10.5" customWidth="1"/>
    <col min="9432" max="9432" width="6.5" customWidth="1"/>
    <col min="9433" max="9433" width="12.25" customWidth="1"/>
    <col min="9434" max="9434" width="28.25" customWidth="1"/>
    <col min="9435" max="9435" width="13.75" customWidth="1"/>
    <col min="9436" max="9436" width="5.625" customWidth="1"/>
    <col min="9437" max="9438" width="9.375" customWidth="1"/>
    <col min="9439" max="9439" width="13.125" customWidth="1"/>
    <col min="9661" max="9661" width="5" customWidth="1"/>
    <col min="9662" max="9662" width="15" customWidth="1"/>
    <col min="9663" max="9664" width="14.625" customWidth="1"/>
    <col min="9665" max="9665" width="6.25" customWidth="1"/>
    <col min="9666" max="9668" width="10.125" customWidth="1"/>
    <col min="9669" max="9669" width="10.5" customWidth="1"/>
    <col min="9688" max="9688" width="6.5" customWidth="1"/>
    <col min="9689" max="9689" width="12.25" customWidth="1"/>
    <col min="9690" max="9690" width="28.25" customWidth="1"/>
    <col min="9691" max="9691" width="13.75" customWidth="1"/>
    <col min="9692" max="9692" width="5.625" customWidth="1"/>
    <col min="9693" max="9694" width="9.375" customWidth="1"/>
    <col min="9695" max="9695" width="13.125" customWidth="1"/>
    <col min="9917" max="9917" width="5" customWidth="1"/>
    <col min="9918" max="9918" width="15" customWidth="1"/>
    <col min="9919" max="9920" width="14.625" customWidth="1"/>
    <col min="9921" max="9921" width="6.25" customWidth="1"/>
    <col min="9922" max="9924" width="10.125" customWidth="1"/>
    <col min="9925" max="9925" width="10.5" customWidth="1"/>
    <col min="9944" max="9944" width="6.5" customWidth="1"/>
    <col min="9945" max="9945" width="12.25" customWidth="1"/>
    <col min="9946" max="9946" width="28.25" customWidth="1"/>
    <col min="9947" max="9947" width="13.75" customWidth="1"/>
    <col min="9948" max="9948" width="5.625" customWidth="1"/>
    <col min="9949" max="9950" width="9.375" customWidth="1"/>
    <col min="9951" max="9951" width="13.125" customWidth="1"/>
    <col min="10173" max="10173" width="5" customWidth="1"/>
    <col min="10174" max="10174" width="15" customWidth="1"/>
    <col min="10175" max="10176" width="14.625" customWidth="1"/>
    <col min="10177" max="10177" width="6.25" customWidth="1"/>
    <col min="10178" max="10180" width="10.125" customWidth="1"/>
    <col min="10181" max="10181" width="10.5" customWidth="1"/>
    <col min="10200" max="10200" width="6.5" customWidth="1"/>
    <col min="10201" max="10201" width="12.25" customWidth="1"/>
    <col min="10202" max="10202" width="28.25" customWidth="1"/>
    <col min="10203" max="10203" width="13.75" customWidth="1"/>
    <col min="10204" max="10204" width="5.625" customWidth="1"/>
    <col min="10205" max="10206" width="9.375" customWidth="1"/>
    <col min="10207" max="10207" width="13.125" customWidth="1"/>
    <col min="10429" max="10429" width="5" customWidth="1"/>
    <col min="10430" max="10430" width="15" customWidth="1"/>
    <col min="10431" max="10432" width="14.625" customWidth="1"/>
    <col min="10433" max="10433" width="6.25" customWidth="1"/>
    <col min="10434" max="10436" width="10.125" customWidth="1"/>
    <col min="10437" max="10437" width="10.5" customWidth="1"/>
    <col min="10456" max="10456" width="6.5" customWidth="1"/>
    <col min="10457" max="10457" width="12.25" customWidth="1"/>
    <col min="10458" max="10458" width="28.25" customWidth="1"/>
    <col min="10459" max="10459" width="13.75" customWidth="1"/>
    <col min="10460" max="10460" width="5.625" customWidth="1"/>
    <col min="10461" max="10462" width="9.375" customWidth="1"/>
    <col min="10463" max="10463" width="13.125" customWidth="1"/>
    <col min="10685" max="10685" width="5" customWidth="1"/>
    <col min="10686" max="10686" width="15" customWidth="1"/>
    <col min="10687" max="10688" width="14.625" customWidth="1"/>
    <col min="10689" max="10689" width="6.25" customWidth="1"/>
    <col min="10690" max="10692" width="10.125" customWidth="1"/>
    <col min="10693" max="10693" width="10.5" customWidth="1"/>
    <col min="10712" max="10712" width="6.5" customWidth="1"/>
    <col min="10713" max="10713" width="12.25" customWidth="1"/>
    <col min="10714" max="10714" width="28.25" customWidth="1"/>
    <col min="10715" max="10715" width="13.75" customWidth="1"/>
    <col min="10716" max="10716" width="5.625" customWidth="1"/>
    <col min="10717" max="10718" width="9.375" customWidth="1"/>
    <col min="10719" max="10719" width="13.125" customWidth="1"/>
    <col min="10941" max="10941" width="5" customWidth="1"/>
    <col min="10942" max="10942" width="15" customWidth="1"/>
    <col min="10943" max="10944" width="14.625" customWidth="1"/>
    <col min="10945" max="10945" width="6.25" customWidth="1"/>
    <col min="10946" max="10948" width="10.125" customWidth="1"/>
    <col min="10949" max="10949" width="10.5" customWidth="1"/>
    <col min="10968" max="10968" width="6.5" customWidth="1"/>
    <col min="10969" max="10969" width="12.25" customWidth="1"/>
    <col min="10970" max="10970" width="28.25" customWidth="1"/>
    <col min="10971" max="10971" width="13.75" customWidth="1"/>
    <col min="10972" max="10972" width="5.625" customWidth="1"/>
    <col min="10973" max="10974" width="9.375" customWidth="1"/>
    <col min="10975" max="10975" width="13.125" customWidth="1"/>
    <col min="11197" max="11197" width="5" customWidth="1"/>
    <col min="11198" max="11198" width="15" customWidth="1"/>
    <col min="11199" max="11200" width="14.625" customWidth="1"/>
    <col min="11201" max="11201" width="6.25" customWidth="1"/>
    <col min="11202" max="11204" width="10.125" customWidth="1"/>
    <col min="11205" max="11205" width="10.5" customWidth="1"/>
    <col min="11224" max="11224" width="6.5" customWidth="1"/>
    <col min="11225" max="11225" width="12.25" customWidth="1"/>
    <col min="11226" max="11226" width="28.25" customWidth="1"/>
    <col min="11227" max="11227" width="13.75" customWidth="1"/>
    <col min="11228" max="11228" width="5.625" customWidth="1"/>
    <col min="11229" max="11230" width="9.375" customWidth="1"/>
    <col min="11231" max="11231" width="13.125" customWidth="1"/>
    <col min="11453" max="11453" width="5" customWidth="1"/>
    <col min="11454" max="11454" width="15" customWidth="1"/>
    <col min="11455" max="11456" width="14.625" customWidth="1"/>
    <col min="11457" max="11457" width="6.25" customWidth="1"/>
    <col min="11458" max="11460" width="10.125" customWidth="1"/>
    <col min="11461" max="11461" width="10.5" customWidth="1"/>
    <col min="11480" max="11480" width="6.5" customWidth="1"/>
    <col min="11481" max="11481" width="12.25" customWidth="1"/>
    <col min="11482" max="11482" width="28.25" customWidth="1"/>
    <col min="11483" max="11483" width="13.75" customWidth="1"/>
    <col min="11484" max="11484" width="5.625" customWidth="1"/>
    <col min="11485" max="11486" width="9.375" customWidth="1"/>
    <col min="11487" max="11487" width="13.125" customWidth="1"/>
    <col min="11709" max="11709" width="5" customWidth="1"/>
    <col min="11710" max="11710" width="15" customWidth="1"/>
    <col min="11711" max="11712" width="14.625" customWidth="1"/>
    <col min="11713" max="11713" width="6.25" customWidth="1"/>
    <col min="11714" max="11716" width="10.125" customWidth="1"/>
    <col min="11717" max="11717" width="10.5" customWidth="1"/>
    <col min="11736" max="11736" width="6.5" customWidth="1"/>
    <col min="11737" max="11737" width="12.25" customWidth="1"/>
    <col min="11738" max="11738" width="28.25" customWidth="1"/>
    <col min="11739" max="11739" width="13.75" customWidth="1"/>
    <col min="11740" max="11740" width="5.625" customWidth="1"/>
    <col min="11741" max="11742" width="9.375" customWidth="1"/>
    <col min="11743" max="11743" width="13.125" customWidth="1"/>
    <col min="11965" max="11965" width="5" customWidth="1"/>
    <col min="11966" max="11966" width="15" customWidth="1"/>
    <col min="11967" max="11968" width="14.625" customWidth="1"/>
    <col min="11969" max="11969" width="6.25" customWidth="1"/>
    <col min="11970" max="11972" width="10.125" customWidth="1"/>
    <col min="11973" max="11973" width="10.5" customWidth="1"/>
    <col min="11992" max="11992" width="6.5" customWidth="1"/>
    <col min="11993" max="11993" width="12.25" customWidth="1"/>
    <col min="11994" max="11994" width="28.25" customWidth="1"/>
    <col min="11995" max="11995" width="13.75" customWidth="1"/>
    <col min="11996" max="11996" width="5.625" customWidth="1"/>
    <col min="11997" max="11998" width="9.375" customWidth="1"/>
    <col min="11999" max="11999" width="13.125" customWidth="1"/>
    <col min="12221" max="12221" width="5" customWidth="1"/>
    <col min="12222" max="12222" width="15" customWidth="1"/>
    <col min="12223" max="12224" width="14.625" customWidth="1"/>
    <col min="12225" max="12225" width="6.25" customWidth="1"/>
    <col min="12226" max="12228" width="10.125" customWidth="1"/>
    <col min="12229" max="12229" width="10.5" customWidth="1"/>
    <col min="12248" max="12248" width="6.5" customWidth="1"/>
    <col min="12249" max="12249" width="12.25" customWidth="1"/>
    <col min="12250" max="12250" width="28.25" customWidth="1"/>
    <col min="12251" max="12251" width="13.75" customWidth="1"/>
    <col min="12252" max="12252" width="5.625" customWidth="1"/>
    <col min="12253" max="12254" width="9.375" customWidth="1"/>
    <col min="12255" max="12255" width="13.125" customWidth="1"/>
    <col min="12477" max="12477" width="5" customWidth="1"/>
    <col min="12478" max="12478" width="15" customWidth="1"/>
    <col min="12479" max="12480" width="14.625" customWidth="1"/>
    <col min="12481" max="12481" width="6.25" customWidth="1"/>
    <col min="12482" max="12484" width="10.125" customWidth="1"/>
    <col min="12485" max="12485" width="10.5" customWidth="1"/>
    <col min="12504" max="12504" width="6.5" customWidth="1"/>
    <col min="12505" max="12505" width="12.25" customWidth="1"/>
    <col min="12506" max="12506" width="28.25" customWidth="1"/>
    <col min="12507" max="12507" width="13.75" customWidth="1"/>
    <col min="12508" max="12508" width="5.625" customWidth="1"/>
    <col min="12509" max="12510" width="9.375" customWidth="1"/>
    <col min="12511" max="12511" width="13.125" customWidth="1"/>
    <col min="12733" max="12733" width="5" customWidth="1"/>
    <col min="12734" max="12734" width="15" customWidth="1"/>
    <col min="12735" max="12736" width="14.625" customWidth="1"/>
    <col min="12737" max="12737" width="6.25" customWidth="1"/>
    <col min="12738" max="12740" width="10.125" customWidth="1"/>
    <col min="12741" max="12741" width="10.5" customWidth="1"/>
    <col min="12760" max="12760" width="6.5" customWidth="1"/>
    <col min="12761" max="12761" width="12.25" customWidth="1"/>
    <col min="12762" max="12762" width="28.25" customWidth="1"/>
    <col min="12763" max="12763" width="13.75" customWidth="1"/>
    <col min="12764" max="12764" width="5.625" customWidth="1"/>
    <col min="12765" max="12766" width="9.375" customWidth="1"/>
    <col min="12767" max="12767" width="13.125" customWidth="1"/>
    <col min="12989" max="12989" width="5" customWidth="1"/>
    <col min="12990" max="12990" width="15" customWidth="1"/>
    <col min="12991" max="12992" width="14.625" customWidth="1"/>
    <col min="12993" max="12993" width="6.25" customWidth="1"/>
    <col min="12994" max="12996" width="10.125" customWidth="1"/>
    <col min="12997" max="12997" width="10.5" customWidth="1"/>
    <col min="13016" max="13016" width="6.5" customWidth="1"/>
    <col min="13017" max="13017" width="12.25" customWidth="1"/>
    <col min="13018" max="13018" width="28.25" customWidth="1"/>
    <col min="13019" max="13019" width="13.75" customWidth="1"/>
    <col min="13020" max="13020" width="5.625" customWidth="1"/>
    <col min="13021" max="13022" width="9.375" customWidth="1"/>
    <col min="13023" max="13023" width="13.125" customWidth="1"/>
    <col min="13245" max="13245" width="5" customWidth="1"/>
    <col min="13246" max="13246" width="15" customWidth="1"/>
    <col min="13247" max="13248" width="14.625" customWidth="1"/>
    <col min="13249" max="13249" width="6.25" customWidth="1"/>
    <col min="13250" max="13252" width="10.125" customWidth="1"/>
    <col min="13253" max="13253" width="10.5" customWidth="1"/>
    <col min="13272" max="13272" width="6.5" customWidth="1"/>
    <col min="13273" max="13273" width="12.25" customWidth="1"/>
    <col min="13274" max="13274" width="28.25" customWidth="1"/>
    <col min="13275" max="13275" width="13.75" customWidth="1"/>
    <col min="13276" max="13276" width="5.625" customWidth="1"/>
    <col min="13277" max="13278" width="9.375" customWidth="1"/>
    <col min="13279" max="13279" width="13.125" customWidth="1"/>
    <col min="13501" max="13501" width="5" customWidth="1"/>
    <col min="13502" max="13502" width="15" customWidth="1"/>
    <col min="13503" max="13504" width="14.625" customWidth="1"/>
    <col min="13505" max="13505" width="6.25" customWidth="1"/>
    <col min="13506" max="13508" width="10.125" customWidth="1"/>
    <col min="13509" max="13509" width="10.5" customWidth="1"/>
    <col min="13528" max="13528" width="6.5" customWidth="1"/>
    <col min="13529" max="13529" width="12.25" customWidth="1"/>
    <col min="13530" max="13530" width="28.25" customWidth="1"/>
    <col min="13531" max="13531" width="13.75" customWidth="1"/>
    <col min="13532" max="13532" width="5.625" customWidth="1"/>
    <col min="13533" max="13534" width="9.375" customWidth="1"/>
    <col min="13535" max="13535" width="13.125" customWidth="1"/>
    <col min="13757" max="13757" width="5" customWidth="1"/>
    <col min="13758" max="13758" width="15" customWidth="1"/>
    <col min="13759" max="13760" width="14.625" customWidth="1"/>
    <col min="13761" max="13761" width="6.25" customWidth="1"/>
    <col min="13762" max="13764" width="10.125" customWidth="1"/>
    <col min="13765" max="13765" width="10.5" customWidth="1"/>
    <col min="13784" max="13784" width="6.5" customWidth="1"/>
    <col min="13785" max="13785" width="12.25" customWidth="1"/>
    <col min="13786" max="13786" width="28.25" customWidth="1"/>
    <col min="13787" max="13787" width="13.75" customWidth="1"/>
    <col min="13788" max="13788" width="5.625" customWidth="1"/>
    <col min="13789" max="13790" width="9.375" customWidth="1"/>
    <col min="13791" max="13791" width="13.125" customWidth="1"/>
    <col min="14013" max="14013" width="5" customWidth="1"/>
    <col min="14014" max="14014" width="15" customWidth="1"/>
    <col min="14015" max="14016" width="14.625" customWidth="1"/>
    <col min="14017" max="14017" width="6.25" customWidth="1"/>
    <col min="14018" max="14020" width="10.125" customWidth="1"/>
    <col min="14021" max="14021" width="10.5" customWidth="1"/>
    <col min="14040" max="14040" width="6.5" customWidth="1"/>
    <col min="14041" max="14041" width="12.25" customWidth="1"/>
    <col min="14042" max="14042" width="28.25" customWidth="1"/>
    <col min="14043" max="14043" width="13.75" customWidth="1"/>
    <col min="14044" max="14044" width="5.625" customWidth="1"/>
    <col min="14045" max="14046" width="9.375" customWidth="1"/>
    <col min="14047" max="14047" width="13.125" customWidth="1"/>
    <col min="14269" max="14269" width="5" customWidth="1"/>
    <col min="14270" max="14270" width="15" customWidth="1"/>
    <col min="14271" max="14272" width="14.625" customWidth="1"/>
    <col min="14273" max="14273" width="6.25" customWidth="1"/>
    <col min="14274" max="14276" width="10.125" customWidth="1"/>
    <col min="14277" max="14277" width="10.5" customWidth="1"/>
    <col min="14296" max="14296" width="6.5" customWidth="1"/>
    <col min="14297" max="14297" width="12.25" customWidth="1"/>
    <col min="14298" max="14298" width="28.25" customWidth="1"/>
    <col min="14299" max="14299" width="13.75" customWidth="1"/>
    <col min="14300" max="14300" width="5.625" customWidth="1"/>
    <col min="14301" max="14302" width="9.375" customWidth="1"/>
    <col min="14303" max="14303" width="13.125" customWidth="1"/>
    <col min="14525" max="14525" width="5" customWidth="1"/>
    <col min="14526" max="14526" width="15" customWidth="1"/>
    <col min="14527" max="14528" width="14.625" customWidth="1"/>
    <col min="14529" max="14529" width="6.25" customWidth="1"/>
    <col min="14530" max="14532" width="10.125" customWidth="1"/>
    <col min="14533" max="14533" width="10.5" customWidth="1"/>
    <col min="14552" max="14552" width="6.5" customWidth="1"/>
    <col min="14553" max="14553" width="12.25" customWidth="1"/>
    <col min="14554" max="14554" width="28.25" customWidth="1"/>
    <col min="14555" max="14555" width="13.75" customWidth="1"/>
    <col min="14556" max="14556" width="5.625" customWidth="1"/>
    <col min="14557" max="14558" width="9.375" customWidth="1"/>
    <col min="14559" max="14559" width="13.125" customWidth="1"/>
    <col min="14781" max="14781" width="5" customWidth="1"/>
    <col min="14782" max="14782" width="15" customWidth="1"/>
    <col min="14783" max="14784" width="14.625" customWidth="1"/>
    <col min="14785" max="14785" width="6.25" customWidth="1"/>
    <col min="14786" max="14788" width="10.125" customWidth="1"/>
    <col min="14789" max="14789" width="10.5" customWidth="1"/>
    <col min="14808" max="14808" width="6.5" customWidth="1"/>
    <col min="14809" max="14809" width="12.25" customWidth="1"/>
    <col min="14810" max="14810" width="28.25" customWidth="1"/>
    <col min="14811" max="14811" width="13.75" customWidth="1"/>
    <col min="14812" max="14812" width="5.625" customWidth="1"/>
    <col min="14813" max="14814" width="9.375" customWidth="1"/>
    <col min="14815" max="14815" width="13.125" customWidth="1"/>
    <col min="15037" max="15037" width="5" customWidth="1"/>
    <col min="15038" max="15038" width="15" customWidth="1"/>
    <col min="15039" max="15040" width="14.625" customWidth="1"/>
    <col min="15041" max="15041" width="6.25" customWidth="1"/>
    <col min="15042" max="15044" width="10.125" customWidth="1"/>
    <col min="15045" max="15045" width="10.5" customWidth="1"/>
    <col min="15064" max="15064" width="6.5" customWidth="1"/>
    <col min="15065" max="15065" width="12.25" customWidth="1"/>
    <col min="15066" max="15066" width="28.25" customWidth="1"/>
    <col min="15067" max="15067" width="13.75" customWidth="1"/>
    <col min="15068" max="15068" width="5.625" customWidth="1"/>
    <col min="15069" max="15070" width="9.375" customWidth="1"/>
    <col min="15071" max="15071" width="13.125" customWidth="1"/>
    <col min="15293" max="15293" width="5" customWidth="1"/>
    <col min="15294" max="15294" width="15" customWidth="1"/>
    <col min="15295" max="15296" width="14.625" customWidth="1"/>
    <col min="15297" max="15297" width="6.25" customWidth="1"/>
    <col min="15298" max="15300" width="10.125" customWidth="1"/>
    <col min="15301" max="15301" width="10.5" customWidth="1"/>
    <col min="15320" max="15320" width="6.5" customWidth="1"/>
    <col min="15321" max="15321" width="12.25" customWidth="1"/>
    <col min="15322" max="15322" width="28.25" customWidth="1"/>
    <col min="15323" max="15323" width="13.75" customWidth="1"/>
    <col min="15324" max="15324" width="5.625" customWidth="1"/>
    <col min="15325" max="15326" width="9.375" customWidth="1"/>
    <col min="15327" max="15327" width="13.125" customWidth="1"/>
    <col min="15549" max="15549" width="5" customWidth="1"/>
    <col min="15550" max="15550" width="15" customWidth="1"/>
    <col min="15551" max="15552" width="14.625" customWidth="1"/>
    <col min="15553" max="15553" width="6.25" customWidth="1"/>
    <col min="15554" max="15556" width="10.125" customWidth="1"/>
    <col min="15557" max="15557" width="10.5" customWidth="1"/>
    <col min="15576" max="15576" width="6.5" customWidth="1"/>
    <col min="15577" max="15577" width="12.25" customWidth="1"/>
    <col min="15578" max="15578" width="28.25" customWidth="1"/>
    <col min="15579" max="15579" width="13.75" customWidth="1"/>
    <col min="15580" max="15580" width="5.625" customWidth="1"/>
    <col min="15581" max="15582" width="9.375" customWidth="1"/>
    <col min="15583" max="15583" width="13.125" customWidth="1"/>
    <col min="15805" max="15805" width="5" customWidth="1"/>
    <col min="15806" max="15806" width="15" customWidth="1"/>
    <col min="15807" max="15808" width="14.625" customWidth="1"/>
    <col min="15809" max="15809" width="6.25" customWidth="1"/>
    <col min="15810" max="15812" width="10.125" customWidth="1"/>
    <col min="15813" max="15813" width="10.5" customWidth="1"/>
    <col min="15832" max="15832" width="6.5" customWidth="1"/>
    <col min="15833" max="15833" width="12.25" customWidth="1"/>
    <col min="15834" max="15834" width="28.25" customWidth="1"/>
    <col min="15835" max="15835" width="13.75" customWidth="1"/>
    <col min="15836" max="15836" width="5.625" customWidth="1"/>
    <col min="15837" max="15838" width="9.375" customWidth="1"/>
    <col min="15839" max="15839" width="13.125" customWidth="1"/>
    <col min="16061" max="16061" width="5" customWidth="1"/>
    <col min="16062" max="16062" width="15" customWidth="1"/>
    <col min="16063" max="16064" width="14.625" customWidth="1"/>
    <col min="16065" max="16065" width="6.25" customWidth="1"/>
    <col min="16066" max="16068" width="10.125" customWidth="1"/>
    <col min="16069" max="16069" width="10.5" customWidth="1"/>
    <col min="16088" max="16088" width="6.5" customWidth="1"/>
    <col min="16089" max="16089" width="12.25" customWidth="1"/>
    <col min="16090" max="16090" width="28.25" customWidth="1"/>
    <col min="16091" max="16091" width="13.75" customWidth="1"/>
    <col min="16092" max="16092" width="5.625" customWidth="1"/>
    <col min="16093" max="16094" width="9.375" customWidth="1"/>
    <col min="16095" max="16095" width="13.125" customWidth="1"/>
    <col min="16317" max="16317" width="5" customWidth="1"/>
    <col min="16318" max="16318" width="15" customWidth="1"/>
    <col min="16319" max="16320" width="14.625" customWidth="1"/>
    <col min="16321" max="16321" width="6.25" customWidth="1"/>
    <col min="16322" max="16324" width="10.125" customWidth="1"/>
    <col min="16325" max="16325" width="10.5" customWidth="1"/>
  </cols>
  <sheetData>
    <row r="1" spans="1:41" s="2" customFormat="1" ht="14.45" customHeight="1">
      <c r="A1" s="1" t="s">
        <v>0</v>
      </c>
      <c r="B1" s="144" t="s">
        <v>1</v>
      </c>
      <c r="C1" s="146" t="s">
        <v>2</v>
      </c>
      <c r="D1" s="148" t="s">
        <v>3</v>
      </c>
      <c r="E1" s="121" t="s">
        <v>4</v>
      </c>
      <c r="F1" s="151" t="s">
        <v>5</v>
      </c>
      <c r="G1" s="131" t="s">
        <v>6</v>
      </c>
      <c r="H1" s="131" t="s">
        <v>7</v>
      </c>
      <c r="I1" s="133" t="s">
        <v>8</v>
      </c>
      <c r="J1" s="134"/>
      <c r="K1" s="135"/>
      <c r="L1" s="136" t="s">
        <v>9</v>
      </c>
      <c r="M1" s="137"/>
      <c r="N1" s="138"/>
      <c r="O1" s="139" t="s">
        <v>10</v>
      </c>
      <c r="P1" s="140"/>
      <c r="Q1" s="141" t="s">
        <v>11</v>
      </c>
      <c r="R1" s="143" t="s">
        <v>12</v>
      </c>
      <c r="S1" s="143"/>
      <c r="T1" s="143"/>
      <c r="U1" s="143"/>
      <c r="V1" s="143"/>
      <c r="W1" s="143"/>
      <c r="X1" s="143"/>
      <c r="Y1" s="123" t="s">
        <v>13</v>
      </c>
      <c r="Z1" s="125" t="s">
        <v>14</v>
      </c>
      <c r="AA1" s="127" t="s">
        <v>15</v>
      </c>
      <c r="AB1" s="127" t="s">
        <v>16</v>
      </c>
      <c r="AC1" s="129" t="s">
        <v>17</v>
      </c>
      <c r="AD1" s="118" t="s">
        <v>18</v>
      </c>
      <c r="AE1" s="118" t="s">
        <v>19</v>
      </c>
      <c r="AF1" s="118" t="s">
        <v>20</v>
      </c>
      <c r="AG1" s="120" t="s">
        <v>21</v>
      </c>
      <c r="AH1" s="122" t="s">
        <v>22</v>
      </c>
      <c r="AL1" s="3"/>
      <c r="AN1" s="4"/>
      <c r="AO1" s="5" t="s">
        <v>23</v>
      </c>
    </row>
    <row r="2" spans="1:41" s="2" customFormat="1" ht="24" customHeight="1">
      <c r="A2" s="6" t="s">
        <v>24</v>
      </c>
      <c r="B2" s="145"/>
      <c r="C2" s="147"/>
      <c r="D2" s="149"/>
      <c r="E2" s="150"/>
      <c r="F2" s="152"/>
      <c r="G2" s="153"/>
      <c r="H2" s="132"/>
      <c r="I2" s="7" t="s">
        <v>25</v>
      </c>
      <c r="J2" s="7" t="s">
        <v>26</v>
      </c>
      <c r="K2" s="8" t="s">
        <v>27</v>
      </c>
      <c r="L2" s="9" t="s">
        <v>28</v>
      </c>
      <c r="M2" s="9" t="s">
        <v>29</v>
      </c>
      <c r="N2" s="9" t="s">
        <v>30</v>
      </c>
      <c r="O2" s="10" t="s">
        <v>31</v>
      </c>
      <c r="P2" s="10" t="s">
        <v>30</v>
      </c>
      <c r="Q2" s="142"/>
      <c r="R2" s="10" t="s">
        <v>32</v>
      </c>
      <c r="S2" s="10" t="s">
        <v>33</v>
      </c>
      <c r="T2" s="10" t="s">
        <v>34</v>
      </c>
      <c r="U2" s="10" t="s">
        <v>35</v>
      </c>
      <c r="V2" s="11" t="s">
        <v>36</v>
      </c>
      <c r="W2" s="11" t="s">
        <v>37</v>
      </c>
      <c r="X2" s="11" t="s">
        <v>38</v>
      </c>
      <c r="Y2" s="124"/>
      <c r="Z2" s="126"/>
      <c r="AA2" s="128"/>
      <c r="AB2" s="128"/>
      <c r="AC2" s="130"/>
      <c r="AD2" s="119"/>
      <c r="AE2" s="119"/>
      <c r="AF2" s="119"/>
      <c r="AG2" s="121"/>
      <c r="AH2" s="122"/>
      <c r="AJ2" s="4" t="s">
        <v>39</v>
      </c>
      <c r="AK2" s="4" t="s">
        <v>40</v>
      </c>
      <c r="AL2" s="12" t="s">
        <v>41</v>
      </c>
      <c r="AM2" s="13" t="s">
        <v>42</v>
      </c>
      <c r="AN2" s="14" t="s">
        <v>43</v>
      </c>
      <c r="AO2" s="5" t="s">
        <v>44</v>
      </c>
    </row>
    <row r="3" spans="1:41" s="19" customFormat="1" ht="18" customHeight="1">
      <c r="A3" s="80">
        <v>11</v>
      </c>
      <c r="B3" s="83" t="s">
        <v>53</v>
      </c>
      <c r="C3" s="86"/>
      <c r="D3" s="83" t="s">
        <v>54</v>
      </c>
      <c r="E3" s="113" t="s">
        <v>54</v>
      </c>
      <c r="F3" s="114" t="s">
        <v>55</v>
      </c>
      <c r="G3" s="115"/>
      <c r="H3" s="107" t="s">
        <v>45</v>
      </c>
      <c r="I3" s="104">
        <f>117+4</f>
        <v>121</v>
      </c>
      <c r="J3" s="104">
        <f>70+4</f>
        <v>74</v>
      </c>
      <c r="K3" s="107" t="s">
        <v>50</v>
      </c>
      <c r="L3" s="110">
        <f>I3*J3*K3*7.85/1000000</f>
        <v>0.14057779999999998</v>
      </c>
      <c r="M3" s="111">
        <v>0.124</v>
      </c>
      <c r="N3" s="112">
        <f>L3-M3</f>
        <v>1.6577799999999976E-2</v>
      </c>
      <c r="O3" s="102">
        <v>5.86</v>
      </c>
      <c r="P3" s="102">
        <v>3.4</v>
      </c>
      <c r="Q3" s="102">
        <f>(L3*O3-N3*P3)*H3</f>
        <v>0.76742138799999993</v>
      </c>
      <c r="R3" s="15" t="s">
        <v>48</v>
      </c>
      <c r="S3" s="35">
        <v>63</v>
      </c>
      <c r="T3" s="15" t="s">
        <v>46</v>
      </c>
      <c r="U3" s="16">
        <v>1</v>
      </c>
      <c r="V3" s="16">
        <v>0.04</v>
      </c>
      <c r="W3" s="18">
        <v>1</v>
      </c>
      <c r="X3" s="18">
        <f t="shared" ref="X3:X8" si="0">U3*V3/W3</f>
        <v>0.04</v>
      </c>
      <c r="Y3" s="89">
        <f>(Q9+X9)*1.2</f>
        <v>1.1669056655999999</v>
      </c>
      <c r="Z3" s="90">
        <f>Y3/1.13</f>
        <v>1.0326598810619469</v>
      </c>
      <c r="AA3" s="91">
        <f>M3/L3</f>
        <v>0.88207384096208663</v>
      </c>
      <c r="AB3" s="94">
        <f>L3*O3/1.13*0.9</f>
        <v>0.65611267008849561</v>
      </c>
      <c r="AC3" s="77">
        <v>5308</v>
      </c>
      <c r="AD3" s="77">
        <v>40000</v>
      </c>
      <c r="AE3" s="77">
        <f>AC3/AD3</f>
        <v>0.13270000000000001</v>
      </c>
      <c r="AF3" s="77">
        <f>Z3+AE3</f>
        <v>1.165359881061947</v>
      </c>
      <c r="AG3" s="79"/>
      <c r="AH3" s="78"/>
      <c r="AJ3" s="98">
        <f>1.04425-0.1327</f>
        <v>0.91154999999999986</v>
      </c>
      <c r="AK3" s="98">
        <v>0.2</v>
      </c>
      <c r="AL3" s="99">
        <f>AJ3+AK3</f>
        <v>1.1115499999999998</v>
      </c>
      <c r="AM3" s="100">
        <f>(AL3-Z3)/Z3</f>
        <v>7.639506519506245E-2</v>
      </c>
      <c r="AN3" s="116" t="s">
        <v>49</v>
      </c>
      <c r="AO3" s="117">
        <v>0.91149999999999998</v>
      </c>
    </row>
    <row r="4" spans="1:41" s="19" customFormat="1" ht="18" customHeight="1">
      <c r="A4" s="81"/>
      <c r="B4" s="84"/>
      <c r="C4" s="87"/>
      <c r="D4" s="84"/>
      <c r="E4" s="113"/>
      <c r="F4" s="114"/>
      <c r="G4" s="115"/>
      <c r="H4" s="108"/>
      <c r="I4" s="105"/>
      <c r="J4" s="105"/>
      <c r="K4" s="108"/>
      <c r="L4" s="110"/>
      <c r="M4" s="111"/>
      <c r="N4" s="112"/>
      <c r="O4" s="102"/>
      <c r="P4" s="102"/>
      <c r="Q4" s="102"/>
      <c r="R4" s="15" t="s">
        <v>47</v>
      </c>
      <c r="S4" s="35" t="s">
        <v>56</v>
      </c>
      <c r="T4" s="15" t="s">
        <v>46</v>
      </c>
      <c r="U4" s="16">
        <v>1</v>
      </c>
      <c r="V4" s="16">
        <v>0.05</v>
      </c>
      <c r="W4" s="18">
        <v>1</v>
      </c>
      <c r="X4" s="18">
        <f t="shared" si="0"/>
        <v>0.05</v>
      </c>
      <c r="Y4" s="89"/>
      <c r="Z4" s="90"/>
      <c r="AA4" s="92"/>
      <c r="AB4" s="95"/>
      <c r="AC4" s="77"/>
      <c r="AD4" s="78"/>
      <c r="AE4" s="77"/>
      <c r="AF4" s="77"/>
      <c r="AG4" s="79"/>
      <c r="AH4" s="78"/>
      <c r="AJ4" s="98"/>
      <c r="AK4" s="98"/>
      <c r="AL4" s="99"/>
      <c r="AM4" s="100"/>
      <c r="AN4" s="116"/>
      <c r="AO4" s="117"/>
    </row>
    <row r="5" spans="1:41" s="19" customFormat="1" ht="18" customHeight="1">
      <c r="A5" s="81"/>
      <c r="B5" s="84"/>
      <c r="C5" s="87"/>
      <c r="D5" s="84"/>
      <c r="E5" s="113"/>
      <c r="F5" s="114"/>
      <c r="G5" s="115"/>
      <c r="H5" s="108"/>
      <c r="I5" s="105"/>
      <c r="J5" s="105"/>
      <c r="K5" s="108"/>
      <c r="L5" s="110"/>
      <c r="M5" s="111"/>
      <c r="N5" s="112"/>
      <c r="O5" s="102"/>
      <c r="P5" s="102"/>
      <c r="Q5" s="102"/>
      <c r="R5" s="15" t="s">
        <v>47</v>
      </c>
      <c r="S5" s="35">
        <v>63</v>
      </c>
      <c r="T5" s="15" t="s">
        <v>46</v>
      </c>
      <c r="U5" s="16">
        <v>1</v>
      </c>
      <c r="V5" s="16">
        <v>0.04</v>
      </c>
      <c r="W5" s="18">
        <v>1</v>
      </c>
      <c r="X5" s="18">
        <f t="shared" si="0"/>
        <v>0.04</v>
      </c>
      <c r="Y5" s="89"/>
      <c r="Z5" s="90"/>
      <c r="AA5" s="92"/>
      <c r="AB5" s="95"/>
      <c r="AC5" s="77"/>
      <c r="AD5" s="78"/>
      <c r="AE5" s="77"/>
      <c r="AF5" s="77"/>
      <c r="AG5" s="79"/>
      <c r="AH5" s="78"/>
      <c r="AJ5" s="98"/>
      <c r="AK5" s="98"/>
      <c r="AL5" s="99"/>
      <c r="AM5" s="100"/>
      <c r="AN5" s="116"/>
      <c r="AO5" s="117"/>
    </row>
    <row r="6" spans="1:41" s="19" customFormat="1" ht="18" customHeight="1">
      <c r="A6" s="81"/>
      <c r="B6" s="84"/>
      <c r="C6" s="87"/>
      <c r="D6" s="84"/>
      <c r="E6" s="113"/>
      <c r="F6" s="114"/>
      <c r="G6" s="115"/>
      <c r="H6" s="108"/>
      <c r="I6" s="105"/>
      <c r="J6" s="105"/>
      <c r="K6" s="108"/>
      <c r="L6" s="110"/>
      <c r="M6" s="111"/>
      <c r="N6" s="112"/>
      <c r="O6" s="102"/>
      <c r="P6" s="102"/>
      <c r="Q6" s="102"/>
      <c r="R6" s="15" t="s">
        <v>57</v>
      </c>
      <c r="S6" s="35">
        <v>25</v>
      </c>
      <c r="T6" s="15" t="s">
        <v>46</v>
      </c>
      <c r="U6" s="16">
        <v>1</v>
      </c>
      <c r="V6" s="16">
        <v>0.03</v>
      </c>
      <c r="W6" s="18">
        <v>1</v>
      </c>
      <c r="X6" s="18">
        <f t="shared" si="0"/>
        <v>0.03</v>
      </c>
      <c r="Y6" s="89"/>
      <c r="Z6" s="90"/>
      <c r="AA6" s="92"/>
      <c r="AB6" s="95"/>
      <c r="AC6" s="77"/>
      <c r="AD6" s="78"/>
      <c r="AE6" s="77"/>
      <c r="AF6" s="77"/>
      <c r="AG6" s="79"/>
      <c r="AH6" s="78"/>
      <c r="AJ6" s="98"/>
      <c r="AK6" s="98"/>
      <c r="AL6" s="99"/>
      <c r="AM6" s="100"/>
      <c r="AN6" s="116"/>
      <c r="AO6" s="117"/>
    </row>
    <row r="7" spans="1:41" s="19" customFormat="1" ht="18" customHeight="1">
      <c r="A7" s="81"/>
      <c r="B7" s="84"/>
      <c r="C7" s="87"/>
      <c r="D7" s="84"/>
      <c r="E7" s="113"/>
      <c r="F7" s="114"/>
      <c r="G7" s="115"/>
      <c r="H7" s="108"/>
      <c r="I7" s="105"/>
      <c r="J7" s="105"/>
      <c r="K7" s="108"/>
      <c r="L7" s="110"/>
      <c r="M7" s="111"/>
      <c r="N7" s="112"/>
      <c r="O7" s="102"/>
      <c r="P7" s="102"/>
      <c r="Q7" s="102"/>
      <c r="R7" s="15" t="s">
        <v>47</v>
      </c>
      <c r="S7" s="35">
        <v>25</v>
      </c>
      <c r="T7" s="15" t="s">
        <v>46</v>
      </c>
      <c r="U7" s="16">
        <v>1</v>
      </c>
      <c r="V7" s="16">
        <v>0.03</v>
      </c>
      <c r="W7" s="18">
        <v>2</v>
      </c>
      <c r="X7" s="18">
        <f t="shared" si="0"/>
        <v>1.4999999999999999E-2</v>
      </c>
      <c r="Y7" s="89"/>
      <c r="Z7" s="90"/>
      <c r="AA7" s="92"/>
      <c r="AB7" s="95"/>
      <c r="AC7" s="77"/>
      <c r="AD7" s="78"/>
      <c r="AE7" s="77"/>
      <c r="AF7" s="77"/>
      <c r="AG7" s="79"/>
      <c r="AH7" s="78"/>
      <c r="AJ7" s="98"/>
      <c r="AK7" s="98"/>
      <c r="AL7" s="99"/>
      <c r="AM7" s="100"/>
      <c r="AN7" s="116"/>
      <c r="AO7" s="117"/>
    </row>
    <row r="8" spans="1:41" s="19" customFormat="1" ht="18" customHeight="1">
      <c r="A8" s="81"/>
      <c r="B8" s="84"/>
      <c r="C8" s="87"/>
      <c r="D8" s="84"/>
      <c r="E8" s="113"/>
      <c r="F8" s="114"/>
      <c r="G8" s="115"/>
      <c r="H8" s="109"/>
      <c r="I8" s="106"/>
      <c r="J8" s="106"/>
      <c r="K8" s="109"/>
      <c r="L8" s="110"/>
      <c r="M8" s="111"/>
      <c r="N8" s="112"/>
      <c r="O8" s="102"/>
      <c r="P8" s="102"/>
      <c r="Q8" s="102"/>
      <c r="R8" s="15" t="s">
        <v>47</v>
      </c>
      <c r="S8" s="35">
        <v>25</v>
      </c>
      <c r="T8" s="15" t="s">
        <v>46</v>
      </c>
      <c r="U8" s="16">
        <v>1</v>
      </c>
      <c r="V8" s="16">
        <v>0.03</v>
      </c>
      <c r="W8" s="18">
        <v>1</v>
      </c>
      <c r="X8" s="18">
        <f t="shared" si="0"/>
        <v>0.03</v>
      </c>
      <c r="Y8" s="89"/>
      <c r="Z8" s="90"/>
      <c r="AA8" s="93"/>
      <c r="AB8" s="96"/>
      <c r="AC8" s="77"/>
      <c r="AD8" s="78"/>
      <c r="AE8" s="77"/>
      <c r="AF8" s="77"/>
      <c r="AG8" s="79"/>
      <c r="AH8" s="78"/>
      <c r="AJ8" s="98"/>
      <c r="AK8" s="98"/>
      <c r="AL8" s="99"/>
      <c r="AM8" s="100"/>
      <c r="AN8" s="116"/>
      <c r="AO8" s="117"/>
    </row>
    <row r="9" spans="1:41" s="31" customFormat="1" ht="22.9" customHeight="1">
      <c r="A9" s="82"/>
      <c r="B9" s="85"/>
      <c r="C9" s="88"/>
      <c r="D9" s="85"/>
      <c r="E9" s="73" t="s">
        <v>38</v>
      </c>
      <c r="F9" s="74"/>
      <c r="G9" s="74"/>
      <c r="H9" s="74"/>
      <c r="I9" s="74"/>
      <c r="J9" s="74"/>
      <c r="K9" s="74"/>
      <c r="L9" s="75"/>
      <c r="M9" s="75"/>
      <c r="N9" s="75"/>
      <c r="O9" s="74"/>
      <c r="P9" s="76"/>
      <c r="Q9" s="20">
        <f>SUM(Q3:Q8)</f>
        <v>0.76742138799999993</v>
      </c>
      <c r="R9" s="21"/>
      <c r="S9" s="22"/>
      <c r="T9" s="22"/>
      <c r="U9" s="22"/>
      <c r="V9" s="23"/>
      <c r="W9" s="24"/>
      <c r="X9" s="25">
        <f>SUM(X3:X8)</f>
        <v>0.20499999999999999</v>
      </c>
      <c r="Y9" s="26"/>
      <c r="Z9" s="62"/>
      <c r="AA9" s="27"/>
      <c r="AB9" s="27"/>
      <c r="AC9" s="28"/>
      <c r="AD9" s="29"/>
      <c r="AE9" s="23"/>
      <c r="AF9" s="23"/>
      <c r="AG9" s="30"/>
      <c r="AH9" s="78"/>
      <c r="AJ9" s="32"/>
      <c r="AK9" s="32"/>
      <c r="AL9" s="33"/>
      <c r="AM9" s="34"/>
      <c r="AN9" s="36"/>
      <c r="AO9" s="37"/>
    </row>
    <row r="10" spans="1:41" s="19" customFormat="1" ht="18" customHeight="1">
      <c r="A10" s="80">
        <v>15</v>
      </c>
      <c r="B10" s="83" t="s">
        <v>59</v>
      </c>
      <c r="C10" s="86"/>
      <c r="D10" s="83" t="s">
        <v>60</v>
      </c>
      <c r="E10" s="113" t="s">
        <v>60</v>
      </c>
      <c r="F10" s="114" t="s">
        <v>55</v>
      </c>
      <c r="G10" s="115"/>
      <c r="H10" s="107" t="s">
        <v>45</v>
      </c>
      <c r="I10" s="104">
        <f>335+6</f>
        <v>341</v>
      </c>
      <c r="J10" s="104">
        <f>65+6</f>
        <v>71</v>
      </c>
      <c r="K10" s="107" t="s">
        <v>52</v>
      </c>
      <c r="L10" s="110">
        <f>I10*J10*K10*7.85/1000000</f>
        <v>0.57016904999999996</v>
      </c>
      <c r="M10" s="111">
        <v>0.41199999999999998</v>
      </c>
      <c r="N10" s="112">
        <f>L10-M10</f>
        <v>0.15816904999999998</v>
      </c>
      <c r="O10" s="102">
        <v>5.86</v>
      </c>
      <c r="P10" s="102">
        <v>3.4</v>
      </c>
      <c r="Q10" s="102">
        <f>(L10*O10-N10*P10)*H10</f>
        <v>2.8034158630000001</v>
      </c>
      <c r="R10" s="15" t="s">
        <v>48</v>
      </c>
      <c r="S10" s="35">
        <v>160</v>
      </c>
      <c r="T10" s="15" t="s">
        <v>46</v>
      </c>
      <c r="U10" s="16">
        <v>1</v>
      </c>
      <c r="V10" s="17">
        <v>0.1</v>
      </c>
      <c r="W10" s="18">
        <v>1</v>
      </c>
      <c r="X10" s="18">
        <f t="shared" ref="X10:X12" si="1">U10*V10/W10</f>
        <v>0.1</v>
      </c>
      <c r="Y10" s="103">
        <f>(Q14+X14)*1.12</f>
        <v>3.5878257665600004</v>
      </c>
      <c r="Z10" s="90">
        <f>Y10/1.13</f>
        <v>3.175067050053098</v>
      </c>
      <c r="AA10" s="91">
        <f>M10/L10</f>
        <v>0.72259271175803041</v>
      </c>
      <c r="AB10" s="94">
        <f>L10*O10/1.13*1</f>
        <v>2.9568058699115047</v>
      </c>
      <c r="AC10" s="77">
        <v>8848</v>
      </c>
      <c r="AD10" s="77">
        <v>40000</v>
      </c>
      <c r="AE10" s="77">
        <f>AC10/AD10</f>
        <v>0.22120000000000001</v>
      </c>
      <c r="AF10" s="77">
        <f>Z10+AE10</f>
        <v>3.396267050053098</v>
      </c>
      <c r="AG10" s="79"/>
      <c r="AH10" s="78"/>
      <c r="AJ10" s="98">
        <f>3.0354-0.2212</f>
        <v>2.8142</v>
      </c>
      <c r="AK10" s="98">
        <v>0.3</v>
      </c>
      <c r="AL10" s="99">
        <f>AJ10+AK10</f>
        <v>3.1141999999999999</v>
      </c>
      <c r="AM10" s="100">
        <f>(AL10-Z10)/Z10</f>
        <v>-1.9170319584929776E-2</v>
      </c>
      <c r="AN10" s="101"/>
      <c r="AO10" s="97">
        <v>2.8142</v>
      </c>
    </row>
    <row r="11" spans="1:41" s="19" customFormat="1" ht="18" customHeight="1">
      <c r="A11" s="81"/>
      <c r="B11" s="84"/>
      <c r="C11" s="87"/>
      <c r="D11" s="84"/>
      <c r="E11" s="113"/>
      <c r="F11" s="114"/>
      <c r="G11" s="115"/>
      <c r="H11" s="108"/>
      <c r="I11" s="105"/>
      <c r="J11" s="105"/>
      <c r="K11" s="108"/>
      <c r="L11" s="110"/>
      <c r="M11" s="111"/>
      <c r="N11" s="112"/>
      <c r="O11" s="102"/>
      <c r="P11" s="102"/>
      <c r="Q11" s="102"/>
      <c r="R11" s="15" t="s">
        <v>47</v>
      </c>
      <c r="S11" s="15" t="s">
        <v>61</v>
      </c>
      <c r="T11" s="15" t="s">
        <v>46</v>
      </c>
      <c r="U11" s="16">
        <v>1</v>
      </c>
      <c r="V11" s="17">
        <v>0.25</v>
      </c>
      <c r="W11" s="18">
        <v>1</v>
      </c>
      <c r="X11" s="18">
        <f t="shared" si="1"/>
        <v>0.25</v>
      </c>
      <c r="Y11" s="103"/>
      <c r="Z11" s="90"/>
      <c r="AA11" s="92"/>
      <c r="AB11" s="95"/>
      <c r="AC11" s="77"/>
      <c r="AD11" s="78"/>
      <c r="AE11" s="77"/>
      <c r="AF11" s="77"/>
      <c r="AG11" s="79"/>
      <c r="AH11" s="78"/>
      <c r="AJ11" s="98"/>
      <c r="AK11" s="98"/>
      <c r="AL11" s="99"/>
      <c r="AM11" s="100"/>
      <c r="AN11" s="101"/>
      <c r="AO11" s="97"/>
    </row>
    <row r="12" spans="1:41" s="19" customFormat="1" ht="18" customHeight="1">
      <c r="A12" s="81"/>
      <c r="B12" s="84"/>
      <c r="C12" s="87"/>
      <c r="D12" s="84"/>
      <c r="E12" s="113"/>
      <c r="F12" s="114"/>
      <c r="G12" s="115"/>
      <c r="H12" s="108"/>
      <c r="I12" s="105"/>
      <c r="J12" s="105"/>
      <c r="K12" s="108"/>
      <c r="L12" s="110"/>
      <c r="M12" s="111"/>
      <c r="N12" s="112"/>
      <c r="O12" s="102"/>
      <c r="P12" s="102"/>
      <c r="Q12" s="102"/>
      <c r="R12" s="15" t="s">
        <v>51</v>
      </c>
      <c r="S12" s="35">
        <v>80</v>
      </c>
      <c r="T12" s="15" t="s">
        <v>46</v>
      </c>
      <c r="U12" s="16">
        <v>1</v>
      </c>
      <c r="V12" s="17">
        <v>0.05</v>
      </c>
      <c r="W12" s="18">
        <v>1</v>
      </c>
      <c r="X12" s="18">
        <f t="shared" si="1"/>
        <v>0.05</v>
      </c>
      <c r="Y12" s="103"/>
      <c r="Z12" s="90"/>
      <c r="AA12" s="92"/>
      <c r="AB12" s="95"/>
      <c r="AC12" s="77"/>
      <c r="AD12" s="78"/>
      <c r="AE12" s="77"/>
      <c r="AF12" s="77"/>
      <c r="AG12" s="79"/>
      <c r="AH12" s="78"/>
      <c r="AJ12" s="98"/>
      <c r="AK12" s="98"/>
      <c r="AL12" s="99"/>
      <c r="AM12" s="100"/>
      <c r="AN12" s="101"/>
      <c r="AO12" s="97"/>
    </row>
    <row r="13" spans="1:41" s="19" customFormat="1" ht="18" customHeight="1">
      <c r="A13" s="81"/>
      <c r="B13" s="84"/>
      <c r="C13" s="87"/>
      <c r="D13" s="84"/>
      <c r="E13" s="113"/>
      <c r="F13" s="114"/>
      <c r="G13" s="115"/>
      <c r="H13" s="109"/>
      <c r="I13" s="106"/>
      <c r="J13" s="106"/>
      <c r="K13" s="109"/>
      <c r="L13" s="110"/>
      <c r="M13" s="111"/>
      <c r="N13" s="112"/>
      <c r="O13" s="102"/>
      <c r="P13" s="102"/>
      <c r="Q13" s="102"/>
      <c r="R13" s="15"/>
      <c r="S13" s="15"/>
      <c r="T13" s="15"/>
      <c r="U13" s="16"/>
      <c r="V13" s="17"/>
      <c r="W13" s="18"/>
      <c r="X13" s="18"/>
      <c r="Y13" s="103"/>
      <c r="Z13" s="90"/>
      <c r="AA13" s="93"/>
      <c r="AB13" s="96"/>
      <c r="AC13" s="77"/>
      <c r="AD13" s="78"/>
      <c r="AE13" s="77"/>
      <c r="AF13" s="77"/>
      <c r="AG13" s="79"/>
      <c r="AH13" s="78"/>
      <c r="AJ13" s="98"/>
      <c r="AK13" s="98"/>
      <c r="AL13" s="99"/>
      <c r="AM13" s="100"/>
      <c r="AN13" s="101"/>
      <c r="AO13" s="97"/>
    </row>
    <row r="14" spans="1:41" s="31" customFormat="1" ht="22.9" customHeight="1">
      <c r="A14" s="82"/>
      <c r="B14" s="85"/>
      <c r="C14" s="88"/>
      <c r="D14" s="85"/>
      <c r="E14" s="73" t="s">
        <v>38</v>
      </c>
      <c r="F14" s="74"/>
      <c r="G14" s="74"/>
      <c r="H14" s="74"/>
      <c r="I14" s="74"/>
      <c r="J14" s="74"/>
      <c r="K14" s="74"/>
      <c r="L14" s="75"/>
      <c r="M14" s="75"/>
      <c r="N14" s="75"/>
      <c r="O14" s="74"/>
      <c r="P14" s="76"/>
      <c r="Q14" s="20">
        <f>SUM(Q10:Q13)</f>
        <v>2.8034158630000001</v>
      </c>
      <c r="R14" s="21"/>
      <c r="S14" s="22"/>
      <c r="T14" s="22"/>
      <c r="U14" s="22"/>
      <c r="V14" s="23"/>
      <c r="W14" s="24"/>
      <c r="X14" s="25">
        <f>SUM(X10:X13)</f>
        <v>0.39999999999999997</v>
      </c>
      <c r="Y14" s="26"/>
      <c r="Z14" s="62"/>
      <c r="AA14" s="27"/>
      <c r="AB14" s="27"/>
      <c r="AC14" s="28"/>
      <c r="AD14" s="29"/>
      <c r="AE14" s="23"/>
      <c r="AF14" s="23"/>
      <c r="AG14" s="30"/>
      <c r="AH14" s="78"/>
      <c r="AJ14" s="32"/>
      <c r="AK14" s="32"/>
      <c r="AL14" s="33"/>
      <c r="AM14" s="34"/>
      <c r="AN14" s="32"/>
      <c r="AO14" s="37"/>
    </row>
    <row r="15" spans="1:41" s="19" customFormat="1" ht="18" customHeight="1">
      <c r="A15" s="80">
        <v>16</v>
      </c>
      <c r="B15" s="83" t="s">
        <v>62</v>
      </c>
      <c r="C15" s="86"/>
      <c r="D15" s="83" t="s">
        <v>63</v>
      </c>
      <c r="E15" s="113" t="s">
        <v>63</v>
      </c>
      <c r="F15" s="114" t="s">
        <v>55</v>
      </c>
      <c r="G15" s="115"/>
      <c r="H15" s="107" t="s">
        <v>45</v>
      </c>
      <c r="I15" s="104">
        <f>335+6</f>
        <v>341</v>
      </c>
      <c r="J15" s="104">
        <f>65+6</f>
        <v>71</v>
      </c>
      <c r="K15" s="107" t="s">
        <v>52</v>
      </c>
      <c r="L15" s="110">
        <f>I15*J15*K15*7.85/1000000</f>
        <v>0.57016904999999996</v>
      </c>
      <c r="M15" s="111">
        <v>0.41199999999999998</v>
      </c>
      <c r="N15" s="112">
        <f>L15-M15</f>
        <v>0.15816904999999998</v>
      </c>
      <c r="O15" s="102">
        <v>5.86</v>
      </c>
      <c r="P15" s="102">
        <v>3.4</v>
      </c>
      <c r="Q15" s="102">
        <f>(L15*O15-N15*P15)*H15</f>
        <v>2.8034158630000001</v>
      </c>
      <c r="R15" s="15" t="s">
        <v>48</v>
      </c>
      <c r="S15" s="35">
        <v>160</v>
      </c>
      <c r="T15" s="15" t="s">
        <v>46</v>
      </c>
      <c r="U15" s="16">
        <v>1</v>
      </c>
      <c r="V15" s="17">
        <v>0.1</v>
      </c>
      <c r="W15" s="18">
        <v>1</v>
      </c>
      <c r="X15" s="18">
        <f t="shared" ref="X15:X17" si="2">U15*V15/W15</f>
        <v>0.1</v>
      </c>
      <c r="Y15" s="103">
        <f>(Q19+X19)*1.12</f>
        <v>3.5878257665600004</v>
      </c>
      <c r="Z15" s="90">
        <f>Y15/1.13</f>
        <v>3.175067050053098</v>
      </c>
      <c r="AA15" s="91">
        <f>M15/L15</f>
        <v>0.72259271175803041</v>
      </c>
      <c r="AB15" s="94">
        <f>L15*O15/1.13*1.1</f>
        <v>3.2524864569026555</v>
      </c>
      <c r="AC15" s="77">
        <v>8848</v>
      </c>
      <c r="AD15" s="77">
        <v>40000</v>
      </c>
      <c r="AE15" s="77">
        <f>AC15/AD15</f>
        <v>0.22120000000000001</v>
      </c>
      <c r="AF15" s="77">
        <f>Z15+AE15</f>
        <v>3.396267050053098</v>
      </c>
      <c r="AG15" s="79"/>
      <c r="AH15" s="78"/>
      <c r="AJ15" s="98">
        <f>3.0354-0.2212</f>
        <v>2.8142</v>
      </c>
      <c r="AK15" s="98">
        <v>0.3</v>
      </c>
      <c r="AL15" s="99">
        <f>AJ15+AK15</f>
        <v>3.1141999999999999</v>
      </c>
      <c r="AM15" s="100">
        <f>(AL15-Z15)/Z15</f>
        <v>-1.9170319584929776E-2</v>
      </c>
      <c r="AN15" s="101"/>
      <c r="AO15" s="97">
        <v>2.8142</v>
      </c>
    </row>
    <row r="16" spans="1:41" s="19" customFormat="1" ht="18" customHeight="1">
      <c r="A16" s="81"/>
      <c r="B16" s="84"/>
      <c r="C16" s="87"/>
      <c r="D16" s="84"/>
      <c r="E16" s="113"/>
      <c r="F16" s="114"/>
      <c r="G16" s="115"/>
      <c r="H16" s="108"/>
      <c r="I16" s="105"/>
      <c r="J16" s="105"/>
      <c r="K16" s="108"/>
      <c r="L16" s="110"/>
      <c r="M16" s="111"/>
      <c r="N16" s="112"/>
      <c r="O16" s="102"/>
      <c r="P16" s="102"/>
      <c r="Q16" s="102"/>
      <c r="R16" s="15" t="s">
        <v>47</v>
      </c>
      <c r="S16" s="15" t="s">
        <v>61</v>
      </c>
      <c r="T16" s="15" t="s">
        <v>46</v>
      </c>
      <c r="U16" s="16">
        <v>1</v>
      </c>
      <c r="V16" s="17">
        <v>0.25</v>
      </c>
      <c r="W16" s="18">
        <v>1</v>
      </c>
      <c r="X16" s="18">
        <f t="shared" si="2"/>
        <v>0.25</v>
      </c>
      <c r="Y16" s="103"/>
      <c r="Z16" s="90"/>
      <c r="AA16" s="92"/>
      <c r="AB16" s="95"/>
      <c r="AC16" s="77"/>
      <c r="AD16" s="78"/>
      <c r="AE16" s="77"/>
      <c r="AF16" s="77"/>
      <c r="AG16" s="79"/>
      <c r="AH16" s="78"/>
      <c r="AJ16" s="98"/>
      <c r="AK16" s="98"/>
      <c r="AL16" s="99"/>
      <c r="AM16" s="100"/>
      <c r="AN16" s="101"/>
      <c r="AO16" s="97"/>
    </row>
    <row r="17" spans="1:16336" s="19" customFormat="1" ht="18" customHeight="1">
      <c r="A17" s="81"/>
      <c r="B17" s="84"/>
      <c r="C17" s="87"/>
      <c r="D17" s="84"/>
      <c r="E17" s="113"/>
      <c r="F17" s="114"/>
      <c r="G17" s="115"/>
      <c r="H17" s="108"/>
      <c r="I17" s="105"/>
      <c r="J17" s="105"/>
      <c r="K17" s="108"/>
      <c r="L17" s="110"/>
      <c r="M17" s="111"/>
      <c r="N17" s="112"/>
      <c r="O17" s="102"/>
      <c r="P17" s="102"/>
      <c r="Q17" s="102"/>
      <c r="R17" s="15" t="s">
        <v>51</v>
      </c>
      <c r="S17" s="35">
        <v>80</v>
      </c>
      <c r="T17" s="15" t="s">
        <v>46</v>
      </c>
      <c r="U17" s="16">
        <v>1</v>
      </c>
      <c r="V17" s="17">
        <v>0.05</v>
      </c>
      <c r="W17" s="18">
        <v>1</v>
      </c>
      <c r="X17" s="18">
        <f t="shared" si="2"/>
        <v>0.05</v>
      </c>
      <c r="Y17" s="103"/>
      <c r="Z17" s="90"/>
      <c r="AA17" s="92"/>
      <c r="AB17" s="95"/>
      <c r="AC17" s="77"/>
      <c r="AD17" s="78"/>
      <c r="AE17" s="77"/>
      <c r="AF17" s="77"/>
      <c r="AG17" s="79"/>
      <c r="AH17" s="78"/>
      <c r="AJ17" s="98"/>
      <c r="AK17" s="98"/>
      <c r="AL17" s="99"/>
      <c r="AM17" s="100"/>
      <c r="AN17" s="101"/>
      <c r="AO17" s="97"/>
    </row>
    <row r="18" spans="1:16336" s="19" customFormat="1" ht="18" customHeight="1">
      <c r="A18" s="81"/>
      <c r="B18" s="84"/>
      <c r="C18" s="87"/>
      <c r="D18" s="84"/>
      <c r="E18" s="113"/>
      <c r="F18" s="114"/>
      <c r="G18" s="115"/>
      <c r="H18" s="109"/>
      <c r="I18" s="106"/>
      <c r="J18" s="106"/>
      <c r="K18" s="109"/>
      <c r="L18" s="110"/>
      <c r="M18" s="111"/>
      <c r="N18" s="112"/>
      <c r="O18" s="102"/>
      <c r="P18" s="102"/>
      <c r="Q18" s="102"/>
      <c r="R18" s="15"/>
      <c r="S18" s="15"/>
      <c r="T18" s="15"/>
      <c r="U18" s="16"/>
      <c r="V18" s="17"/>
      <c r="W18" s="18"/>
      <c r="X18" s="18"/>
      <c r="Y18" s="103"/>
      <c r="Z18" s="90"/>
      <c r="AA18" s="93"/>
      <c r="AB18" s="96"/>
      <c r="AC18" s="77"/>
      <c r="AD18" s="78"/>
      <c r="AE18" s="77"/>
      <c r="AF18" s="77"/>
      <c r="AG18" s="79"/>
      <c r="AH18" s="78"/>
      <c r="AJ18" s="98"/>
      <c r="AK18" s="98"/>
      <c r="AL18" s="99"/>
      <c r="AM18" s="100"/>
      <c r="AN18" s="101"/>
      <c r="AO18" s="97"/>
    </row>
    <row r="19" spans="1:16336" s="31" customFormat="1" ht="22.9" customHeight="1">
      <c r="A19" s="82"/>
      <c r="B19" s="85"/>
      <c r="C19" s="88"/>
      <c r="D19" s="85"/>
      <c r="E19" s="73" t="s">
        <v>38</v>
      </c>
      <c r="F19" s="74"/>
      <c r="G19" s="74"/>
      <c r="H19" s="74"/>
      <c r="I19" s="74"/>
      <c r="J19" s="74"/>
      <c r="K19" s="74"/>
      <c r="L19" s="75"/>
      <c r="M19" s="75"/>
      <c r="N19" s="75"/>
      <c r="O19" s="74"/>
      <c r="P19" s="76"/>
      <c r="Q19" s="20">
        <f>SUM(Q15:Q18)</f>
        <v>2.8034158630000001</v>
      </c>
      <c r="R19" s="21"/>
      <c r="S19" s="22"/>
      <c r="T19" s="22"/>
      <c r="U19" s="22"/>
      <c r="V19" s="23"/>
      <c r="W19" s="24"/>
      <c r="X19" s="25">
        <f>SUM(X15:X18)</f>
        <v>0.39999999999999997</v>
      </c>
      <c r="Y19" s="26"/>
      <c r="Z19" s="62"/>
      <c r="AA19" s="27"/>
      <c r="AB19" s="27"/>
      <c r="AC19" s="28"/>
      <c r="AD19" s="29"/>
      <c r="AE19" s="23"/>
      <c r="AF19" s="23"/>
      <c r="AG19" s="30"/>
      <c r="AH19" s="78"/>
      <c r="AJ19" s="32"/>
      <c r="AK19" s="32"/>
      <c r="AL19" s="33"/>
      <c r="AM19" s="34"/>
      <c r="AN19" s="32"/>
      <c r="AO19" s="37"/>
    </row>
    <row r="20" spans="1:16336" s="19" customFormat="1" ht="18" hidden="1" customHeight="1">
      <c r="A20" s="80">
        <v>20</v>
      </c>
      <c r="B20" s="83" t="s">
        <v>64</v>
      </c>
      <c r="C20" s="86"/>
      <c r="D20" s="83" t="s">
        <v>65</v>
      </c>
      <c r="E20" s="41" t="s">
        <v>66</v>
      </c>
      <c r="F20" s="42" t="s">
        <v>55</v>
      </c>
      <c r="G20" s="43"/>
      <c r="H20" s="43" t="s">
        <v>45</v>
      </c>
      <c r="I20" s="38"/>
      <c r="J20" s="42"/>
      <c r="K20" s="39" t="s">
        <v>52</v>
      </c>
      <c r="L20" s="44">
        <f>I20*J20*K20*7.85/1000000</f>
        <v>0</v>
      </c>
      <c r="M20" s="45">
        <f>0.054-0.003</f>
        <v>5.0999999999999997E-2</v>
      </c>
      <c r="N20" s="46">
        <f>L20-M20</f>
        <v>-5.0999999999999997E-2</v>
      </c>
      <c r="O20" s="47">
        <v>5.86</v>
      </c>
      <c r="P20" s="47">
        <v>3.4</v>
      </c>
      <c r="Q20" s="47">
        <f>(L20*O20-N20*P20)*H20</f>
        <v>0.17339999999999997</v>
      </c>
      <c r="R20" s="15" t="s">
        <v>48</v>
      </c>
      <c r="S20" s="35">
        <v>160</v>
      </c>
      <c r="T20" s="15" t="s">
        <v>46</v>
      </c>
      <c r="U20" s="16">
        <v>1</v>
      </c>
      <c r="V20" s="17">
        <v>0.05</v>
      </c>
      <c r="W20" s="18">
        <v>1</v>
      </c>
      <c r="X20" s="18">
        <f t="shared" ref="X20:X22" si="3">U20*V20/W20</f>
        <v>0.05</v>
      </c>
      <c r="Y20" s="89">
        <f>(Q26+X26)*1.12</f>
        <v>0.81020800000000015</v>
      </c>
      <c r="Z20" s="90">
        <f>Y20/1.13</f>
        <v>0.71699823008849572</v>
      </c>
      <c r="AA20" s="91" t="e">
        <f>M20/L20</f>
        <v>#DIV/0!</v>
      </c>
      <c r="AB20" s="94">
        <f>L20*O20/1.13*1.1</f>
        <v>0</v>
      </c>
      <c r="AC20" s="77" t="s">
        <v>58</v>
      </c>
      <c r="AD20" s="77">
        <v>40000</v>
      </c>
      <c r="AE20" s="77" t="e">
        <f>AC20/AD20/2</f>
        <v>#VALUE!</v>
      </c>
      <c r="AF20" s="77" t="e">
        <f>Z20+AE20</f>
        <v>#VALUE!</v>
      </c>
      <c r="AG20" s="79"/>
      <c r="AH20" s="78"/>
      <c r="AJ20" s="64" t="e">
        <f>VLOOKUP(B20,'[1]万昌 1'!$B$9:$G$59,6,0)</f>
        <v>#N/A</v>
      </c>
      <c r="AK20" s="64">
        <v>0.15</v>
      </c>
      <c r="AL20" s="67" t="e">
        <f>AJ20+AK20</f>
        <v>#N/A</v>
      </c>
      <c r="AM20" s="70" t="e">
        <f>(AL20-Z20)/Z20</f>
        <v>#N/A</v>
      </c>
      <c r="AO20" s="48"/>
    </row>
    <row r="21" spans="1:16336" s="19" customFormat="1" ht="18" hidden="1" customHeight="1">
      <c r="A21" s="81"/>
      <c r="B21" s="84"/>
      <c r="C21" s="87"/>
      <c r="D21" s="84"/>
      <c r="E21" s="41"/>
      <c r="F21" s="42"/>
      <c r="G21" s="43"/>
      <c r="H21" s="43"/>
      <c r="I21" s="42"/>
      <c r="J21" s="42"/>
      <c r="K21" s="43"/>
      <c r="L21" s="44"/>
      <c r="M21" s="45"/>
      <c r="N21" s="46"/>
      <c r="O21" s="47"/>
      <c r="P21" s="47"/>
      <c r="Q21" s="47"/>
      <c r="R21" s="15" t="s">
        <v>47</v>
      </c>
      <c r="S21" s="35">
        <v>100</v>
      </c>
      <c r="T21" s="15" t="s">
        <v>46</v>
      </c>
      <c r="U21" s="16">
        <v>1</v>
      </c>
      <c r="V21" s="17">
        <v>0.25</v>
      </c>
      <c r="W21" s="18">
        <v>1</v>
      </c>
      <c r="X21" s="18">
        <f t="shared" si="3"/>
        <v>0.25</v>
      </c>
      <c r="Y21" s="89"/>
      <c r="Z21" s="90"/>
      <c r="AA21" s="92"/>
      <c r="AB21" s="95"/>
      <c r="AC21" s="77"/>
      <c r="AD21" s="78"/>
      <c r="AE21" s="77"/>
      <c r="AF21" s="77"/>
      <c r="AG21" s="79"/>
      <c r="AH21" s="78"/>
      <c r="AJ21" s="65"/>
      <c r="AK21" s="65"/>
      <c r="AL21" s="68"/>
      <c r="AM21" s="71"/>
      <c r="AO21" s="48"/>
    </row>
    <row r="22" spans="1:16336" s="19" customFormat="1" ht="18" hidden="1" customHeight="1">
      <c r="A22" s="81"/>
      <c r="B22" s="84"/>
      <c r="C22" s="87"/>
      <c r="D22" s="84"/>
      <c r="E22" s="41"/>
      <c r="F22" s="42"/>
      <c r="G22" s="43"/>
      <c r="H22" s="43"/>
      <c r="I22" s="42"/>
      <c r="J22" s="42"/>
      <c r="K22" s="43"/>
      <c r="L22" s="44"/>
      <c r="M22" s="45"/>
      <c r="N22" s="46"/>
      <c r="O22" s="47"/>
      <c r="P22" s="47"/>
      <c r="Q22" s="47"/>
      <c r="R22" s="15" t="s">
        <v>51</v>
      </c>
      <c r="S22" s="35">
        <v>80</v>
      </c>
      <c r="T22" s="15" t="s">
        <v>46</v>
      </c>
      <c r="U22" s="16">
        <v>1</v>
      </c>
      <c r="V22" s="17">
        <v>0.25</v>
      </c>
      <c r="W22" s="18">
        <v>1</v>
      </c>
      <c r="X22" s="18">
        <f t="shared" si="3"/>
        <v>0.25</v>
      </c>
      <c r="Y22" s="89"/>
      <c r="Z22" s="90"/>
      <c r="AA22" s="92"/>
      <c r="AB22" s="95"/>
      <c r="AC22" s="77"/>
      <c r="AD22" s="78"/>
      <c r="AE22" s="77"/>
      <c r="AF22" s="77"/>
      <c r="AG22" s="79"/>
      <c r="AH22" s="78"/>
      <c r="AJ22" s="65"/>
      <c r="AK22" s="65"/>
      <c r="AL22" s="68"/>
      <c r="AM22" s="71"/>
      <c r="AO22" s="48"/>
    </row>
    <row r="23" spans="1:16336" s="19" customFormat="1" ht="18" hidden="1" customHeight="1">
      <c r="A23" s="81"/>
      <c r="B23" s="84"/>
      <c r="C23" s="87"/>
      <c r="D23" s="84"/>
      <c r="E23" s="41"/>
      <c r="F23" s="42"/>
      <c r="G23" s="43"/>
      <c r="H23" s="43"/>
      <c r="I23" s="42"/>
      <c r="J23" s="42"/>
      <c r="K23" s="43"/>
      <c r="L23" s="44"/>
      <c r="M23" s="45"/>
      <c r="N23" s="46"/>
      <c r="O23" s="47"/>
      <c r="P23" s="47"/>
      <c r="Q23" s="47"/>
      <c r="R23" s="15"/>
      <c r="S23" s="35"/>
      <c r="T23" s="15"/>
      <c r="U23" s="16"/>
      <c r="V23" s="17"/>
      <c r="W23" s="18"/>
      <c r="X23" s="18"/>
      <c r="Y23" s="89"/>
      <c r="Z23" s="90"/>
      <c r="AA23" s="92"/>
      <c r="AB23" s="95"/>
      <c r="AC23" s="77"/>
      <c r="AD23" s="78"/>
      <c r="AE23" s="77"/>
      <c r="AF23" s="77"/>
      <c r="AG23" s="79"/>
      <c r="AH23" s="78"/>
      <c r="AJ23" s="65"/>
      <c r="AK23" s="65"/>
      <c r="AL23" s="68"/>
      <c r="AM23" s="71"/>
      <c r="AO23" s="48"/>
    </row>
    <row r="24" spans="1:16336" s="19" customFormat="1" ht="18" hidden="1" customHeight="1">
      <c r="A24" s="81"/>
      <c r="B24" s="84"/>
      <c r="C24" s="87"/>
      <c r="D24" s="84"/>
      <c r="E24" s="41"/>
      <c r="F24" s="42"/>
      <c r="G24" s="43"/>
      <c r="H24" s="43"/>
      <c r="I24" s="42"/>
      <c r="J24" s="42"/>
      <c r="K24" s="43"/>
      <c r="L24" s="44"/>
      <c r="M24" s="45"/>
      <c r="N24" s="46"/>
      <c r="O24" s="47"/>
      <c r="P24" s="47"/>
      <c r="Q24" s="47"/>
      <c r="R24" s="15"/>
      <c r="S24" s="15"/>
      <c r="T24" s="15"/>
      <c r="U24" s="16"/>
      <c r="V24" s="17"/>
      <c r="W24" s="18"/>
      <c r="X24" s="18"/>
      <c r="Y24" s="89"/>
      <c r="Z24" s="90"/>
      <c r="AA24" s="92"/>
      <c r="AB24" s="95"/>
      <c r="AC24" s="77"/>
      <c r="AD24" s="78"/>
      <c r="AE24" s="77"/>
      <c r="AF24" s="77"/>
      <c r="AG24" s="79"/>
      <c r="AH24" s="78"/>
      <c r="AJ24" s="65"/>
      <c r="AK24" s="65"/>
      <c r="AL24" s="68"/>
      <c r="AM24" s="71"/>
      <c r="AO24" s="48"/>
    </row>
    <row r="25" spans="1:16336" s="19" customFormat="1" ht="18" hidden="1" customHeight="1">
      <c r="A25" s="81"/>
      <c r="B25" s="84"/>
      <c r="C25" s="87"/>
      <c r="D25" s="84"/>
      <c r="E25" s="41"/>
      <c r="F25" s="42"/>
      <c r="G25" s="43"/>
      <c r="H25" s="43"/>
      <c r="I25" s="42"/>
      <c r="J25" s="42"/>
      <c r="K25" s="43"/>
      <c r="L25" s="44"/>
      <c r="M25" s="45"/>
      <c r="N25" s="46"/>
      <c r="O25" s="47"/>
      <c r="P25" s="47"/>
      <c r="Q25" s="47"/>
      <c r="R25" s="15"/>
      <c r="S25" s="15"/>
      <c r="T25" s="15"/>
      <c r="U25" s="16"/>
      <c r="V25" s="17"/>
      <c r="W25" s="18"/>
      <c r="X25" s="18"/>
      <c r="Y25" s="89"/>
      <c r="Z25" s="90"/>
      <c r="AA25" s="93"/>
      <c r="AB25" s="96"/>
      <c r="AC25" s="77"/>
      <c r="AD25" s="78"/>
      <c r="AE25" s="77"/>
      <c r="AF25" s="77"/>
      <c r="AG25" s="79"/>
      <c r="AH25" s="78"/>
      <c r="AJ25" s="66"/>
      <c r="AK25" s="66"/>
      <c r="AL25" s="69"/>
      <c r="AM25" s="72"/>
      <c r="AO25" s="48"/>
    </row>
    <row r="26" spans="1:16336" s="31" customFormat="1" ht="22.9" hidden="1" customHeight="1">
      <c r="A26" s="82"/>
      <c r="B26" s="85"/>
      <c r="C26" s="88"/>
      <c r="D26" s="85"/>
      <c r="E26" s="73" t="s">
        <v>38</v>
      </c>
      <c r="F26" s="74"/>
      <c r="G26" s="74"/>
      <c r="H26" s="74"/>
      <c r="I26" s="74"/>
      <c r="J26" s="74"/>
      <c r="K26" s="74"/>
      <c r="L26" s="75"/>
      <c r="M26" s="75"/>
      <c r="N26" s="75"/>
      <c r="O26" s="74"/>
      <c r="P26" s="76"/>
      <c r="Q26" s="20">
        <f>SUM(Q20:Q25)</f>
        <v>0.17339999999999997</v>
      </c>
      <c r="R26" s="21"/>
      <c r="S26" s="22"/>
      <c r="T26" s="22"/>
      <c r="U26" s="22"/>
      <c r="V26" s="23"/>
      <c r="W26" s="24"/>
      <c r="X26" s="25">
        <f>SUM(X20:X25)</f>
        <v>0.55000000000000004</v>
      </c>
      <c r="Y26" s="26"/>
      <c r="Z26" s="62"/>
      <c r="AA26" s="27"/>
      <c r="AB26" s="27"/>
      <c r="AC26" s="28"/>
      <c r="AD26" s="29"/>
      <c r="AE26" s="23"/>
      <c r="AF26" s="23"/>
      <c r="AG26" s="30"/>
      <c r="AH26" s="78"/>
      <c r="AJ26" s="36"/>
      <c r="AK26" s="36"/>
      <c r="AL26" s="40"/>
      <c r="AM26" s="36"/>
      <c r="AO26" s="49"/>
    </row>
    <row r="27" spans="1:16336" s="50" customFormat="1" hidden="1">
      <c r="B27" s="59"/>
      <c r="C27" s="51"/>
      <c r="D27" s="61"/>
      <c r="F27" s="52"/>
      <c r="G27" s="53"/>
      <c r="H27" s="53"/>
      <c r="I27" s="53"/>
      <c r="J27" s="53"/>
      <c r="K27" s="53"/>
      <c r="L27" s="54"/>
      <c r="M27" s="54"/>
      <c r="N27" s="54"/>
      <c r="O27" s="55"/>
      <c r="P27" s="55"/>
      <c r="Q27" s="55"/>
      <c r="V27" s="56"/>
      <c r="W27" s="56"/>
      <c r="X27" s="56"/>
      <c r="Y27" s="55"/>
      <c r="Z27" s="63"/>
      <c r="AA27" s="57"/>
      <c r="AB27" s="57"/>
      <c r="AL27" s="57"/>
      <c r="AO27" s="58"/>
    </row>
    <row r="28" spans="1:16336" s="50" customFormat="1">
      <c r="B28" s="59"/>
      <c r="C28" s="51"/>
      <c r="D28" s="61"/>
      <c r="F28" s="52"/>
      <c r="G28" s="53"/>
      <c r="H28" s="53"/>
      <c r="I28" s="53"/>
      <c r="J28" s="53"/>
      <c r="K28" s="53"/>
      <c r="L28" s="54"/>
      <c r="M28" s="54"/>
      <c r="N28" s="54"/>
      <c r="O28" s="55"/>
      <c r="P28" s="55"/>
      <c r="Q28" s="55"/>
      <c r="V28" s="56"/>
      <c r="W28" s="56"/>
      <c r="X28" s="56"/>
      <c r="Y28" s="55"/>
      <c r="Z28" s="63"/>
      <c r="AA28" s="57"/>
      <c r="AB28" s="57"/>
      <c r="AL28" s="57"/>
      <c r="AO28" s="5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</row>
  </sheetData>
  <mergeCells count="143">
    <mergeCell ref="H1:H2"/>
    <mergeCell ref="I1:K1"/>
    <mergeCell ref="L1:N1"/>
    <mergeCell ref="O1:P1"/>
    <mergeCell ref="Q1:Q2"/>
    <mergeCell ref="R1:X1"/>
    <mergeCell ref="B1:B2"/>
    <mergeCell ref="C1:C2"/>
    <mergeCell ref="D1:D2"/>
    <mergeCell ref="E1:E2"/>
    <mergeCell ref="F1:F2"/>
    <mergeCell ref="G1:G2"/>
    <mergeCell ref="AE1:AE2"/>
    <mergeCell ref="AF1:AF2"/>
    <mergeCell ref="AG1:AG2"/>
    <mergeCell ref="AH1:AH2"/>
    <mergeCell ref="Y1:Y2"/>
    <mergeCell ref="Z1:Z2"/>
    <mergeCell ref="AA1:AA2"/>
    <mergeCell ref="AB1:AB2"/>
    <mergeCell ref="AC1:AC2"/>
    <mergeCell ref="AD1:AD2"/>
    <mergeCell ref="AO3:AO8"/>
    <mergeCell ref="E9:P9"/>
    <mergeCell ref="AG3:AG8"/>
    <mergeCell ref="AH3:AH9"/>
    <mergeCell ref="AJ3:AJ8"/>
    <mergeCell ref="AK3:AK8"/>
    <mergeCell ref="AL3:AL8"/>
    <mergeCell ref="AM3:AM8"/>
    <mergeCell ref="AA3:AA8"/>
    <mergeCell ref="AB3:AB8"/>
    <mergeCell ref="AC3:AC8"/>
    <mergeCell ref="AD3:AD8"/>
    <mergeCell ref="AE3:AE8"/>
    <mergeCell ref="AF3:AF8"/>
    <mergeCell ref="N3:N8"/>
    <mergeCell ref="O3:O8"/>
    <mergeCell ref="P3:P8"/>
    <mergeCell ref="Q3:Q8"/>
    <mergeCell ref="Y3:Y8"/>
    <mergeCell ref="Z3:Z8"/>
    <mergeCell ref="H3:H8"/>
    <mergeCell ref="I3:I8"/>
    <mergeCell ref="J3:J8"/>
    <mergeCell ref="K3:K8"/>
    <mergeCell ref="A10:A14"/>
    <mergeCell ref="B10:B14"/>
    <mergeCell ref="C10:C14"/>
    <mergeCell ref="D10:D14"/>
    <mergeCell ref="E10:E13"/>
    <mergeCell ref="F10:F13"/>
    <mergeCell ref="G10:G13"/>
    <mergeCell ref="H10:H13"/>
    <mergeCell ref="AN3:AN8"/>
    <mergeCell ref="L3:L8"/>
    <mergeCell ref="M3:M8"/>
    <mergeCell ref="A3:A9"/>
    <mergeCell ref="B3:B9"/>
    <mergeCell ref="C3:C9"/>
    <mergeCell ref="D3:D9"/>
    <mergeCell ref="E3:E8"/>
    <mergeCell ref="F3:F8"/>
    <mergeCell ref="G3:G8"/>
    <mergeCell ref="Q10:Q13"/>
    <mergeCell ref="Y10:Y13"/>
    <mergeCell ref="Z10:Z13"/>
    <mergeCell ref="AA10:AA13"/>
    <mergeCell ref="I10:I13"/>
    <mergeCell ref="J10:J13"/>
    <mergeCell ref="K10:K13"/>
    <mergeCell ref="L10:L13"/>
    <mergeCell ref="M10:M13"/>
    <mergeCell ref="N10:N13"/>
    <mergeCell ref="AO10:AO13"/>
    <mergeCell ref="E14:P14"/>
    <mergeCell ref="A15:A19"/>
    <mergeCell ref="B15:B19"/>
    <mergeCell ref="C15:C19"/>
    <mergeCell ref="D15:D19"/>
    <mergeCell ref="E15:E18"/>
    <mergeCell ref="F15:F18"/>
    <mergeCell ref="G15:G18"/>
    <mergeCell ref="H15:H18"/>
    <mergeCell ref="AH10:AH14"/>
    <mergeCell ref="AJ10:AJ13"/>
    <mergeCell ref="AK10:AK13"/>
    <mergeCell ref="AL10:AL13"/>
    <mergeCell ref="AM10:AM13"/>
    <mergeCell ref="AN10:AN13"/>
    <mergeCell ref="AB10:AB13"/>
    <mergeCell ref="AC10:AC13"/>
    <mergeCell ref="AD10:AD13"/>
    <mergeCell ref="AE10:AE13"/>
    <mergeCell ref="AF10:AF13"/>
    <mergeCell ref="AG10:AG13"/>
    <mergeCell ref="O10:O13"/>
    <mergeCell ref="P10:P13"/>
    <mergeCell ref="Q15:Q18"/>
    <mergeCell ref="Y15:Y18"/>
    <mergeCell ref="Z15:Z18"/>
    <mergeCell ref="AA15:AA18"/>
    <mergeCell ref="I15:I18"/>
    <mergeCell ref="J15:J18"/>
    <mergeCell ref="K15:K18"/>
    <mergeCell ref="L15:L18"/>
    <mergeCell ref="M15:M18"/>
    <mergeCell ref="N15:N18"/>
    <mergeCell ref="A20:A26"/>
    <mergeCell ref="B20:B26"/>
    <mergeCell ref="C20:C26"/>
    <mergeCell ref="D20:D26"/>
    <mergeCell ref="Y20:Y25"/>
    <mergeCell ref="Z20:Z25"/>
    <mergeCell ref="AA20:AA25"/>
    <mergeCell ref="AB20:AB25"/>
    <mergeCell ref="AO15:AO18"/>
    <mergeCell ref="E19:P19"/>
    <mergeCell ref="AH15:AH19"/>
    <mergeCell ref="AJ15:AJ18"/>
    <mergeCell ref="AK15:AK18"/>
    <mergeCell ref="AL15:AL18"/>
    <mergeCell ref="AM15:AM18"/>
    <mergeCell ref="AN15:AN18"/>
    <mergeCell ref="AB15:AB18"/>
    <mergeCell ref="AC15:AC18"/>
    <mergeCell ref="AD15:AD18"/>
    <mergeCell ref="AE15:AE18"/>
    <mergeCell ref="AF15:AF18"/>
    <mergeCell ref="AG15:AG18"/>
    <mergeCell ref="O15:O18"/>
    <mergeCell ref="P15:P18"/>
    <mergeCell ref="AJ20:AJ25"/>
    <mergeCell ref="AK20:AK25"/>
    <mergeCell ref="AL20:AL25"/>
    <mergeCell ref="AM20:AM25"/>
    <mergeCell ref="E26:P26"/>
    <mergeCell ref="AC20:AC25"/>
    <mergeCell ref="AD20:AD25"/>
    <mergeCell ref="AE20:AE25"/>
    <mergeCell ref="AF20:AF25"/>
    <mergeCell ref="AG20:AG25"/>
    <mergeCell ref="AH20:AH26"/>
  </mergeCells>
  <phoneticPr fontId="2" type="noConversion"/>
  <conditionalFormatting sqref="G15">
    <cfRule type="duplicateValues" dxfId="7" priority="6"/>
  </conditionalFormatting>
  <conditionalFormatting sqref="I15:K15">
    <cfRule type="duplicateValues" dxfId="6" priority="2"/>
  </conditionalFormatting>
  <conditionalFormatting sqref="I3:K3">
    <cfRule type="duplicateValues" dxfId="5" priority="23"/>
  </conditionalFormatting>
  <conditionalFormatting sqref="I10:K10">
    <cfRule type="duplicateValues" dxfId="4" priority="18"/>
  </conditionalFormatting>
  <conditionalFormatting sqref="G3">
    <cfRule type="duplicateValues" dxfId="3" priority="14"/>
  </conditionalFormatting>
  <conditionalFormatting sqref="G10">
    <cfRule type="duplicateValues" dxfId="2" priority="12"/>
  </conditionalFormatting>
  <conditionalFormatting sqref="G20 I20:K20">
    <cfRule type="duplicateValues" dxfId="1" priority="1"/>
  </conditionalFormatting>
  <conditionalFormatting sqref="C27:D1048576">
    <cfRule type="duplicateValues" dxfId="0" priority="24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成本核算 (目标价)</vt:lpstr>
      <vt:lpstr>'成本核算 (目标价)'!Print_Area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zzf</cp:lastModifiedBy>
  <dcterms:created xsi:type="dcterms:W3CDTF">2022-07-06T02:07:01Z</dcterms:created>
  <dcterms:modified xsi:type="dcterms:W3CDTF">2022-07-06T06:49:08Z</dcterms:modified>
</cp:coreProperties>
</file>