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广亿\"/>
    </mc:Choice>
  </mc:AlternateContent>
  <xr:revisionPtr revIDLastSave="0" documentId="13_ncr:1_{EA8EDC09-793B-4F16-B885-673F6683389E}" xr6:coauthVersionLast="47" xr6:coauthVersionMax="47" xr10:uidLastSave="{00000000-0000-0000-0000-000000000000}"/>
  <bookViews>
    <workbookView xWindow="-108" yWindow="-108" windowWidth="23256" windowHeight="12720" firstSheet="5" activeTab="5" xr2:uid="{00000000-000D-0000-FFFF-FFFF00000000}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自行核算" sheetId="1" r:id="rId6"/>
    <sheet name="Sheet2" sheetId="2" r:id="rId7"/>
  </sheets>
  <definedNames>
    <definedName name="_xlnm._FilterDatabase" localSheetId="5" hidden="1">自行核算!$A$2:$XDO$32</definedName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4">'成卓ZY (自行核对)'!$A$1:$H$84</definedName>
    <definedName name="_xlnm.Print_Area" localSheetId="3">'成卓ZY (自行核对1)'!$A$1:$H$156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1" l="1"/>
  <c r="Z32" i="1" l="1"/>
  <c r="T32" i="1"/>
  <c r="AD3" i="1" s="1"/>
  <c r="W31" i="1"/>
  <c r="Z31" i="1"/>
  <c r="W30" i="1"/>
  <c r="Z26" i="1"/>
  <c r="Z29" i="1"/>
  <c r="Z28" i="1"/>
  <c r="Z27" i="1"/>
  <c r="P27" i="1" l="1"/>
  <c r="L27" i="1"/>
  <c r="O27" i="1" s="1"/>
  <c r="M27" i="1"/>
  <c r="Z30" i="1"/>
  <c r="Q27" i="1" l="1"/>
  <c r="T27" i="1" s="1"/>
  <c r="P24" i="1"/>
  <c r="O24" i="1"/>
  <c r="Q24" i="1" l="1"/>
  <c r="T24" i="1" s="1"/>
  <c r="Z25" i="1"/>
  <c r="R25" i="1"/>
  <c r="T25" i="1" s="1"/>
  <c r="Z24" i="1"/>
  <c r="Z23" i="1" l="1"/>
  <c r="Z22" i="1"/>
  <c r="Z21" i="1"/>
  <c r="O21" i="1" l="1"/>
  <c r="O20" i="1"/>
  <c r="P20" i="1" s="1"/>
  <c r="T20" i="1" s="1"/>
  <c r="O18" i="1"/>
  <c r="O19" i="1"/>
  <c r="P19" i="1" s="1"/>
  <c r="T19" i="1" s="1"/>
  <c r="Z18" i="1"/>
  <c r="Q21" i="1" l="1"/>
  <c r="T21" i="1" s="1"/>
  <c r="M14" i="1"/>
  <c r="L14" i="1"/>
  <c r="O14" i="1"/>
  <c r="Q14" i="1" s="1"/>
  <c r="Z17" i="1"/>
  <c r="Z13" i="1"/>
  <c r="Z16" i="1"/>
  <c r="Z15" i="1"/>
  <c r="Z14" i="1"/>
  <c r="Z12" i="1"/>
  <c r="Z11" i="1"/>
  <c r="Z10" i="1"/>
  <c r="Z9" i="1"/>
  <c r="M9" i="1"/>
  <c r="L9" i="1"/>
  <c r="Z8" i="1"/>
  <c r="Z7" i="1"/>
  <c r="L7" i="1"/>
  <c r="M7" i="1"/>
  <c r="Q18" i="1" l="1"/>
  <c r="T18" i="1" s="1"/>
  <c r="T14" i="1"/>
  <c r="O9" i="1"/>
  <c r="Q9" i="1" s="1"/>
  <c r="O7" i="1"/>
  <c r="Q7" i="1" s="1"/>
  <c r="T7" i="1" s="1"/>
  <c r="T9" i="1" l="1"/>
  <c r="Z6" i="1"/>
  <c r="Z5" i="1" l="1"/>
  <c r="P5" i="1" l="1"/>
  <c r="O5" i="1"/>
  <c r="Q5" i="1" l="1"/>
  <c r="T5" i="1" s="1"/>
  <c r="P3" i="1"/>
  <c r="O3" i="1"/>
  <c r="AN7" i="1" l="1"/>
  <c r="Z3" i="1"/>
  <c r="Z4" i="1"/>
  <c r="W56" i="9"/>
  <c r="Y56" i="9"/>
  <c r="AE56" i="9"/>
  <c r="BE56" i="9"/>
  <c r="BF56" i="9"/>
  <c r="BH56" i="9"/>
  <c r="F56" i="9"/>
  <c r="BE55" i="9"/>
  <c r="W55" i="9"/>
  <c r="Y55" i="9"/>
  <c r="AE55" i="9"/>
  <c r="BF55" i="9"/>
  <c r="BH55" i="9"/>
  <c r="F55" i="9"/>
  <c r="BE54" i="9"/>
  <c r="W54" i="9"/>
  <c r="Y54" i="9"/>
  <c r="AE54" i="9"/>
  <c r="BF54" i="9"/>
  <c r="BH54" i="9"/>
  <c r="F54" i="9"/>
  <c r="BE53" i="9"/>
  <c r="W53" i="9"/>
  <c r="Y53" i="9"/>
  <c r="AE53" i="9"/>
  <c r="BF53" i="9"/>
  <c r="BH53" i="9"/>
  <c r="F53" i="9"/>
  <c r="BE52" i="9"/>
  <c r="W52" i="9"/>
  <c r="Y52" i="9"/>
  <c r="AE52" i="9"/>
  <c r="BF52" i="9"/>
  <c r="BH52" i="9"/>
  <c r="F52" i="9"/>
  <c r="BE51" i="9"/>
  <c r="W51" i="9"/>
  <c r="Y51" i="9"/>
  <c r="AE51" i="9"/>
  <c r="BF51" i="9"/>
  <c r="BH51" i="9"/>
  <c r="F51" i="9"/>
  <c r="BE50" i="9"/>
  <c r="W50" i="9"/>
  <c r="Y50" i="9"/>
  <c r="AE50" i="9"/>
  <c r="BF50" i="9"/>
  <c r="BH50" i="9"/>
  <c r="F50" i="9"/>
  <c r="BE49" i="9"/>
  <c r="W49" i="9"/>
  <c r="Y49" i="9"/>
  <c r="AE49" i="9"/>
  <c r="BF49" i="9"/>
  <c r="BH49" i="9"/>
  <c r="F49" i="9"/>
  <c r="W48" i="9"/>
  <c r="Y48" i="9"/>
  <c r="AE48" i="9"/>
  <c r="BE48" i="9"/>
  <c r="BF48" i="9"/>
  <c r="BH48" i="9"/>
  <c r="F48" i="9"/>
  <c r="BE47" i="9"/>
  <c r="W47" i="9"/>
  <c r="Y47" i="9"/>
  <c r="AE47" i="9"/>
  <c r="BF47" i="9"/>
  <c r="BH47" i="9"/>
  <c r="F47" i="9"/>
  <c r="BE46" i="9"/>
  <c r="W46" i="9"/>
  <c r="Y46" i="9"/>
  <c r="AE46" i="9"/>
  <c r="BF46" i="9"/>
  <c r="BH46" i="9"/>
  <c r="F46" i="9"/>
  <c r="BE45" i="9"/>
  <c r="W45" i="9"/>
  <c r="Y45" i="9"/>
  <c r="AE45" i="9"/>
  <c r="BF45" i="9"/>
  <c r="BH45" i="9"/>
  <c r="F45" i="9"/>
  <c r="BE44" i="9"/>
  <c r="W44" i="9"/>
  <c r="Y44" i="9"/>
  <c r="AE44" i="9"/>
  <c r="BF44" i="9"/>
  <c r="BH44" i="9"/>
  <c r="F44" i="9"/>
  <c r="BE43" i="9"/>
  <c r="W43" i="9"/>
  <c r="Y43" i="9"/>
  <c r="AE43" i="9"/>
  <c r="BF43" i="9"/>
  <c r="BH43" i="9"/>
  <c r="F43" i="9"/>
  <c r="BE42" i="9"/>
  <c r="W42" i="9"/>
  <c r="Y42" i="9"/>
  <c r="AE42" i="9"/>
  <c r="BF42" i="9"/>
  <c r="BH42" i="9"/>
  <c r="F42" i="9"/>
  <c r="BE41" i="9"/>
  <c r="W41" i="9"/>
  <c r="Y41" i="9"/>
  <c r="AE41" i="9"/>
  <c r="BF41" i="9"/>
  <c r="BH41" i="9"/>
  <c r="F41" i="9"/>
  <c r="W40" i="9"/>
  <c r="Y40" i="9"/>
  <c r="AE40" i="9"/>
  <c r="BE40" i="9"/>
  <c r="BF40" i="9"/>
  <c r="BH40" i="9"/>
  <c r="F40" i="9"/>
  <c r="BE39" i="9"/>
  <c r="W39" i="9"/>
  <c r="Y39" i="9"/>
  <c r="AE39" i="9"/>
  <c r="BF39" i="9"/>
  <c r="BH39" i="9"/>
  <c r="F39" i="9"/>
  <c r="BE38" i="9"/>
  <c r="W38" i="9"/>
  <c r="Y38" i="9"/>
  <c r="AE38" i="9"/>
  <c r="BF38" i="9"/>
  <c r="BH38" i="9"/>
  <c r="F38" i="9"/>
  <c r="BE37" i="9"/>
  <c r="AZ37" i="9"/>
  <c r="W37" i="9"/>
  <c r="Y37" i="9"/>
  <c r="AE37" i="9"/>
  <c r="BF37" i="9"/>
  <c r="BH37" i="9"/>
  <c r="F37" i="9"/>
  <c r="BE36" i="9"/>
  <c r="AZ36" i="9"/>
  <c r="W36" i="9"/>
  <c r="Y36" i="9"/>
  <c r="AE36" i="9"/>
  <c r="BF36" i="9"/>
  <c r="BH36" i="9"/>
  <c r="F36" i="9"/>
  <c r="BE35" i="9"/>
  <c r="W35" i="9"/>
  <c r="Y35" i="9"/>
  <c r="AE35" i="9"/>
  <c r="BF35" i="9"/>
  <c r="BH35" i="9"/>
  <c r="F35" i="9"/>
  <c r="BE34" i="9"/>
  <c r="W34" i="9"/>
  <c r="Y34" i="9"/>
  <c r="AE34" i="9"/>
  <c r="BF34" i="9"/>
  <c r="BH34" i="9"/>
  <c r="F34" i="9"/>
  <c r="BE33" i="9"/>
  <c r="W33" i="9"/>
  <c r="Y33" i="9"/>
  <c r="AE33" i="9"/>
  <c r="BF33" i="9"/>
  <c r="BH33" i="9"/>
  <c r="F33" i="9"/>
  <c r="BE32" i="9"/>
  <c r="W32" i="9"/>
  <c r="Y32" i="9"/>
  <c r="AE32" i="9"/>
  <c r="BF32" i="9"/>
  <c r="BH32" i="9"/>
  <c r="F32" i="9"/>
  <c r="BE31" i="9"/>
  <c r="W31" i="9"/>
  <c r="Y31" i="9"/>
  <c r="AE31" i="9"/>
  <c r="BF31" i="9"/>
  <c r="BH31" i="9"/>
  <c r="F31" i="9"/>
  <c r="W30" i="9"/>
  <c r="Y30" i="9"/>
  <c r="AE30" i="9"/>
  <c r="BE30" i="9"/>
  <c r="BF30" i="9"/>
  <c r="BH30" i="9"/>
  <c r="F30" i="9"/>
  <c r="BE29" i="9"/>
  <c r="W29" i="9"/>
  <c r="Y29" i="9"/>
  <c r="AE29" i="9"/>
  <c r="BF29" i="9"/>
  <c r="BH29" i="9"/>
  <c r="F29" i="9"/>
  <c r="BE28" i="9"/>
  <c r="W28" i="9"/>
  <c r="Y28" i="9"/>
  <c r="AE28" i="9"/>
  <c r="BF28" i="9"/>
  <c r="BH28" i="9"/>
  <c r="F28" i="9"/>
  <c r="BE27" i="9"/>
  <c r="W27" i="9"/>
  <c r="Y27" i="9"/>
  <c r="AE27" i="9"/>
  <c r="BF27" i="9"/>
  <c r="BH27" i="9"/>
  <c r="F27" i="9"/>
  <c r="BE26" i="9"/>
  <c r="W26" i="9"/>
  <c r="Y26" i="9"/>
  <c r="AE26" i="9"/>
  <c r="BF26" i="9"/>
  <c r="BH26" i="9"/>
  <c r="F26" i="9"/>
  <c r="BE25" i="9"/>
  <c r="W25" i="9"/>
  <c r="Y25" i="9"/>
  <c r="AE25" i="9"/>
  <c r="BF25" i="9"/>
  <c r="BH25" i="9"/>
  <c r="F25" i="9"/>
  <c r="BE24" i="9"/>
  <c r="W24" i="9"/>
  <c r="Y24" i="9"/>
  <c r="AE24" i="9"/>
  <c r="BF24" i="9"/>
  <c r="BH24" i="9"/>
  <c r="F24" i="9"/>
  <c r="W23" i="9"/>
  <c r="Y23" i="9"/>
  <c r="AE23" i="9"/>
  <c r="BE23" i="9"/>
  <c r="BF23" i="9"/>
  <c r="BH23" i="9"/>
  <c r="F23" i="9"/>
  <c r="W22" i="9"/>
  <c r="Y22" i="9"/>
  <c r="AE22" i="9"/>
  <c r="BE22" i="9"/>
  <c r="BF22" i="9"/>
  <c r="BH22" i="9"/>
  <c r="F22" i="9"/>
  <c r="G22" i="9"/>
  <c r="W21" i="9"/>
  <c r="Y21" i="9"/>
  <c r="AE21" i="9"/>
  <c r="BE21" i="9"/>
  <c r="BF21" i="9"/>
  <c r="BH21" i="9"/>
  <c r="F21" i="9"/>
  <c r="BE20" i="9"/>
  <c r="W20" i="9"/>
  <c r="Y20" i="9"/>
  <c r="AE20" i="9"/>
  <c r="BF20" i="9"/>
  <c r="BH20" i="9"/>
  <c r="F20" i="9"/>
  <c r="BE19" i="9"/>
  <c r="W19" i="9"/>
  <c r="Y19" i="9"/>
  <c r="AE19" i="9"/>
  <c r="BF19" i="9"/>
  <c r="BH19" i="9"/>
  <c r="F19" i="9"/>
  <c r="G19" i="9"/>
  <c r="BE18" i="9"/>
  <c r="W18" i="9"/>
  <c r="Y18" i="9"/>
  <c r="AE18" i="9"/>
  <c r="BF18" i="9"/>
  <c r="BH18" i="9"/>
  <c r="F18" i="9"/>
  <c r="G18" i="9"/>
  <c r="BE17" i="9"/>
  <c r="W17" i="9"/>
  <c r="Y17" i="9"/>
  <c r="AE17" i="9"/>
  <c r="BF17" i="9"/>
  <c r="BH17" i="9"/>
  <c r="F17" i="9"/>
  <c r="BE16" i="9"/>
  <c r="W16" i="9"/>
  <c r="Y16" i="9"/>
  <c r="AE16" i="9"/>
  <c r="BF16" i="9"/>
  <c r="BH16" i="9"/>
  <c r="F16" i="9"/>
  <c r="BE15" i="9"/>
  <c r="W15" i="9"/>
  <c r="Y15" i="9"/>
  <c r="AE15" i="9"/>
  <c r="BF15" i="9"/>
  <c r="BH15" i="9"/>
  <c r="F15" i="9"/>
  <c r="BE14" i="9"/>
  <c r="AZ14" i="9"/>
  <c r="AD14" i="9"/>
  <c r="W14" i="9"/>
  <c r="Y14" i="9"/>
  <c r="AE14" i="9"/>
  <c r="BF14" i="9"/>
  <c r="BH14" i="9"/>
  <c r="F14" i="9"/>
  <c r="G14" i="9"/>
  <c r="BE13" i="9"/>
  <c r="AZ13" i="9"/>
  <c r="W13" i="9"/>
  <c r="Y13" i="9"/>
  <c r="AD13" i="9"/>
  <c r="AE13" i="9"/>
  <c r="BF13" i="9"/>
  <c r="BH13" i="9"/>
  <c r="F13" i="9"/>
  <c r="G13" i="9"/>
  <c r="BE12" i="9"/>
  <c r="AZ12" i="9"/>
  <c r="AD12" i="9"/>
  <c r="W12" i="9"/>
  <c r="Y12" i="9"/>
  <c r="AE12" i="9"/>
  <c r="BF12" i="9"/>
  <c r="BH12" i="9"/>
  <c r="F12" i="9"/>
  <c r="G12" i="9"/>
  <c r="BE11" i="9"/>
  <c r="AZ11" i="9"/>
  <c r="AD11" i="9"/>
  <c r="W11" i="9"/>
  <c r="Y11" i="9"/>
  <c r="AE11" i="9"/>
  <c r="BF11" i="9"/>
  <c r="BH11" i="9"/>
  <c r="F11" i="9"/>
  <c r="G11" i="9"/>
  <c r="BE10" i="9"/>
  <c r="AZ10" i="9"/>
  <c r="AD10" i="9"/>
  <c r="W10" i="9"/>
  <c r="Y10" i="9"/>
  <c r="AE10" i="9"/>
  <c r="BF10" i="9"/>
  <c r="BH10" i="9"/>
  <c r="F10" i="9"/>
  <c r="BE9" i="9"/>
  <c r="AZ9" i="9"/>
  <c r="AD9" i="9"/>
  <c r="W9" i="9"/>
  <c r="Y9" i="9"/>
  <c r="AE9" i="9"/>
  <c r="BF9" i="9"/>
  <c r="BH9" i="9"/>
  <c r="F9" i="9"/>
  <c r="F128" i="8"/>
  <c r="J128" i="8"/>
  <c r="F127" i="8"/>
  <c r="J127" i="8"/>
  <c r="F126" i="8"/>
  <c r="J126" i="8"/>
  <c r="F125" i="8"/>
  <c r="J125" i="8"/>
  <c r="F124" i="8"/>
  <c r="J124" i="8"/>
  <c r="F123" i="8"/>
  <c r="J123" i="8"/>
  <c r="F122" i="8"/>
  <c r="J122" i="8"/>
  <c r="F121" i="8"/>
  <c r="J121" i="8"/>
  <c r="F120" i="8"/>
  <c r="J120" i="8"/>
  <c r="F119" i="8"/>
  <c r="J119" i="8"/>
  <c r="F118" i="8"/>
  <c r="J118" i="8"/>
  <c r="F117" i="8"/>
  <c r="J117" i="8"/>
  <c r="F116" i="8"/>
  <c r="J116" i="8"/>
  <c r="F115" i="8"/>
  <c r="J115" i="8"/>
  <c r="F114" i="8"/>
  <c r="J114" i="8"/>
  <c r="F113" i="8"/>
  <c r="J113" i="8"/>
  <c r="F112" i="8"/>
  <c r="J112" i="8"/>
  <c r="F111" i="8"/>
  <c r="J111" i="8"/>
  <c r="F110" i="8"/>
  <c r="J110" i="8"/>
  <c r="F109" i="8"/>
  <c r="J109" i="8"/>
  <c r="F108" i="8"/>
  <c r="J108" i="8"/>
  <c r="F107" i="8"/>
  <c r="J107" i="8"/>
  <c r="F106" i="8"/>
  <c r="J106" i="8"/>
  <c r="F105" i="8"/>
  <c r="J105" i="8"/>
  <c r="F104" i="8"/>
  <c r="J104" i="8"/>
  <c r="F103" i="8"/>
  <c r="J103" i="8"/>
  <c r="F102" i="8"/>
  <c r="J102" i="8"/>
  <c r="F101" i="8"/>
  <c r="J101" i="8"/>
  <c r="F100" i="8"/>
  <c r="J100" i="8"/>
  <c r="F99" i="8"/>
  <c r="J99" i="8"/>
  <c r="F98" i="8"/>
  <c r="J98" i="8"/>
  <c r="F97" i="8"/>
  <c r="J97" i="8"/>
  <c r="F96" i="8"/>
  <c r="J96" i="8"/>
  <c r="F95" i="8"/>
  <c r="J95" i="8"/>
  <c r="F94" i="8"/>
  <c r="J94" i="8"/>
  <c r="F93" i="8"/>
  <c r="J93" i="8"/>
  <c r="F92" i="8"/>
  <c r="J92" i="8"/>
  <c r="F91" i="8"/>
  <c r="J91" i="8"/>
  <c r="F90" i="8"/>
  <c r="J90" i="8"/>
  <c r="F89" i="8"/>
  <c r="J89" i="8"/>
  <c r="F88" i="8"/>
  <c r="J88" i="8"/>
  <c r="F87" i="8"/>
  <c r="J87" i="8"/>
  <c r="F86" i="8"/>
  <c r="J86" i="8"/>
  <c r="F85" i="8"/>
  <c r="J85" i="8"/>
  <c r="F84" i="8"/>
  <c r="J84" i="8"/>
  <c r="F83" i="8"/>
  <c r="J83" i="8"/>
  <c r="F82" i="8"/>
  <c r="J82" i="8"/>
  <c r="F81" i="8"/>
  <c r="J81" i="8"/>
  <c r="F80" i="8"/>
  <c r="J80" i="8"/>
  <c r="F79" i="8"/>
  <c r="J79" i="8"/>
  <c r="F78" i="8"/>
  <c r="J78" i="8"/>
  <c r="F77" i="8"/>
  <c r="J77" i="8"/>
  <c r="F76" i="8"/>
  <c r="J76" i="8"/>
  <c r="F75" i="8"/>
  <c r="J75" i="8"/>
  <c r="F74" i="8"/>
  <c r="J74" i="8"/>
  <c r="F73" i="8"/>
  <c r="J73" i="8"/>
  <c r="F72" i="8"/>
  <c r="J72" i="8"/>
  <c r="F71" i="8"/>
  <c r="J71" i="8"/>
  <c r="F70" i="8"/>
  <c r="J70" i="8"/>
  <c r="F69" i="8"/>
  <c r="J69" i="8"/>
  <c r="F68" i="8"/>
  <c r="J68" i="8"/>
  <c r="F67" i="8"/>
  <c r="J67" i="8"/>
  <c r="F66" i="8"/>
  <c r="J66" i="8"/>
  <c r="F65" i="8"/>
  <c r="J65" i="8"/>
  <c r="F64" i="8"/>
  <c r="J64" i="8"/>
  <c r="F63" i="8"/>
  <c r="J63" i="8"/>
  <c r="F62" i="8"/>
  <c r="J62" i="8"/>
  <c r="F61" i="8"/>
  <c r="J61" i="8"/>
  <c r="F60" i="8"/>
  <c r="J60" i="8"/>
  <c r="F59" i="8"/>
  <c r="J59" i="8"/>
  <c r="F58" i="8"/>
  <c r="J58" i="8"/>
  <c r="F57" i="8"/>
  <c r="J57" i="8"/>
  <c r="J56" i="8"/>
  <c r="F55" i="8"/>
  <c r="J55" i="8"/>
  <c r="F54" i="8"/>
  <c r="J54" i="8"/>
  <c r="F53" i="8"/>
  <c r="J53" i="8"/>
  <c r="F52" i="8"/>
  <c r="J52" i="8"/>
  <c r="F51" i="8"/>
  <c r="J51" i="8"/>
  <c r="F50" i="8"/>
  <c r="J50" i="8"/>
  <c r="F49" i="8"/>
  <c r="J49" i="8"/>
  <c r="F48" i="8"/>
  <c r="J48" i="8"/>
  <c r="F47" i="8"/>
  <c r="J47" i="8"/>
  <c r="F46" i="8"/>
  <c r="J46" i="8"/>
  <c r="F45" i="8"/>
  <c r="J45" i="8"/>
  <c r="F44" i="8"/>
  <c r="J44" i="8"/>
  <c r="F43" i="8"/>
  <c r="J43" i="8"/>
  <c r="F42" i="8"/>
  <c r="J42" i="8"/>
  <c r="F41" i="8"/>
  <c r="J41" i="8"/>
  <c r="F40" i="8"/>
  <c r="J40" i="8"/>
  <c r="F39" i="8"/>
  <c r="J39" i="8"/>
  <c r="F38" i="8"/>
  <c r="J38" i="8"/>
  <c r="F37" i="8"/>
  <c r="J37" i="8"/>
  <c r="F36" i="8"/>
  <c r="J36" i="8"/>
  <c r="F35" i="8"/>
  <c r="J35" i="8"/>
  <c r="F34" i="8"/>
  <c r="J34" i="8"/>
  <c r="F33" i="8"/>
  <c r="J33" i="8"/>
  <c r="F32" i="8"/>
  <c r="J32" i="8"/>
  <c r="F31" i="8"/>
  <c r="J31" i="8"/>
  <c r="F30" i="8"/>
  <c r="J30" i="8"/>
  <c r="F29" i="8"/>
  <c r="J29" i="8"/>
  <c r="F28" i="8"/>
  <c r="J28" i="8"/>
  <c r="F27" i="8"/>
  <c r="J27" i="8"/>
  <c r="F26" i="8"/>
  <c r="J26" i="8"/>
  <c r="F25" i="8"/>
  <c r="J25" i="8"/>
  <c r="F24" i="8"/>
  <c r="J24" i="8"/>
  <c r="F23" i="8"/>
  <c r="J23" i="8"/>
  <c r="F22" i="8"/>
  <c r="G22" i="8"/>
  <c r="J22" i="8"/>
  <c r="F21" i="8"/>
  <c r="J21" i="8"/>
  <c r="F20" i="8"/>
  <c r="J20" i="8"/>
  <c r="F19" i="8"/>
  <c r="G19" i="8"/>
  <c r="J19" i="8"/>
  <c r="F18" i="8"/>
  <c r="G18" i="8"/>
  <c r="J18" i="8"/>
  <c r="F17" i="8"/>
  <c r="J17" i="8"/>
  <c r="F16" i="8"/>
  <c r="J16" i="8"/>
  <c r="F15" i="8"/>
  <c r="J15" i="8"/>
  <c r="F14" i="8"/>
  <c r="G14" i="8"/>
  <c r="J14" i="8"/>
  <c r="F13" i="8"/>
  <c r="G13" i="8"/>
  <c r="J13" i="8"/>
  <c r="F12" i="8"/>
  <c r="G12" i="8"/>
  <c r="J12" i="8"/>
  <c r="F11" i="8"/>
  <c r="G11" i="8"/>
  <c r="J11" i="8"/>
  <c r="F10" i="8"/>
  <c r="G10" i="8"/>
  <c r="J10" i="8"/>
  <c r="F9" i="8"/>
  <c r="G9" i="8"/>
  <c r="J9" i="8"/>
  <c r="G19" i="6"/>
  <c r="G18" i="6"/>
  <c r="G17" i="6"/>
  <c r="G16" i="6"/>
  <c r="G15" i="6"/>
  <c r="G14" i="6"/>
  <c r="G13" i="6"/>
  <c r="G12" i="6"/>
  <c r="G11" i="6"/>
  <c r="G10" i="6"/>
  <c r="G9" i="6"/>
  <c r="Q3" i="1" l="1"/>
  <c r="T3" i="1" s="1"/>
  <c r="AN4" i="1" l="1"/>
  <c r="AJ3" i="1"/>
  <c r="AK3" i="1" s="1"/>
  <c r="AL3" i="1" s="1"/>
  <c r="A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16" authorId="0" shapeId="0" xr:uid="{00000000-0006-0000-0300-00000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6" authorId="0" shapeId="0" xr:uid="{00000000-0006-0000-0300-00000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 xr:uid="{00000000-0006-0000-0300-00000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7" authorId="0" shapeId="0" xr:uid="{00000000-0006-0000-0300-00000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 xr:uid="{00000000-0006-0000-0300-00000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118" authorId="0" shapeId="0" xr:uid="{00000000-0006-0000-0300-00000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 xr:uid="{00000000-0006-0000-0300-000007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119" authorId="0" shapeId="0" xr:uid="{00000000-0006-0000-0300-000008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 xr:uid="{00000000-0006-0000-0300-000009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0" authorId="0" shapeId="0" xr:uid="{00000000-0006-0000-0300-00000A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300-00000B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1" authorId="0" shapeId="0" xr:uid="{00000000-0006-0000-0300-00000C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300-00000D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2" authorId="0" shapeId="0" xr:uid="{00000000-0006-0000-0300-00000E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300-00000F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3" authorId="0" shapeId="0" xr:uid="{00000000-0006-0000-0300-000010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300-00001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124" authorId="0" shapeId="0" xr:uid="{00000000-0006-0000-0300-00001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300-00001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125" authorId="0" shapeId="0" xr:uid="{00000000-0006-0000-0300-00001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300-00001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126" authorId="0" shapeId="0" xr:uid="{00000000-0006-0000-0300-00001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300-000017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127" authorId="0" shapeId="0" xr:uid="{00000000-0006-0000-0300-000018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45" authorId="0" shapeId="0" xr:uid="{00000000-0006-0000-0400-00000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45" authorId="0" shapeId="0" xr:uid="{00000000-0006-0000-0400-00000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46" authorId="0" shapeId="0" xr:uid="{00000000-0006-0000-0400-00000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46" authorId="0" shapeId="0" xr:uid="{00000000-0006-0000-0400-00000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47" authorId="0" shapeId="0" xr:uid="{00000000-0006-0000-0400-00000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47" authorId="0" shapeId="0" xr:uid="{00000000-0006-0000-0400-00000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48" authorId="0" shapeId="0" xr:uid="{00000000-0006-0000-0400-000007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8" authorId="0" shapeId="0" xr:uid="{00000000-0006-0000-0400-000008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49" authorId="0" shapeId="0" xr:uid="{00000000-0006-0000-0400-000009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9" authorId="0" shapeId="0" xr:uid="{00000000-0006-0000-0400-00000A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0" authorId="0" shapeId="0" xr:uid="{00000000-0006-0000-0400-00000B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0" authorId="0" shapeId="0" xr:uid="{00000000-0006-0000-0400-00000C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1" authorId="0" shapeId="0" xr:uid="{00000000-0006-0000-0400-00000D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1" authorId="0" shapeId="0" xr:uid="{00000000-0006-0000-0400-00000E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2" authorId="0" shapeId="0" xr:uid="{00000000-0006-0000-0400-00000F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52" authorId="0" shapeId="0" xr:uid="{00000000-0006-0000-0400-000010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53" authorId="0" shapeId="0" xr:uid="{00000000-0006-0000-0400-00001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53" authorId="0" shapeId="0" xr:uid="{00000000-0006-0000-0400-00001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54" authorId="0" shapeId="0" xr:uid="{00000000-0006-0000-0400-00001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54" authorId="0" shapeId="0" xr:uid="{00000000-0006-0000-0400-00001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55" authorId="0" shapeId="0" xr:uid="{00000000-0006-0000-0400-00001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55" authorId="0" shapeId="0" xr:uid="{00000000-0006-0000-0400-00001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  <author>Administrator</author>
  </authors>
  <commentList>
    <comment ref="O3" authorId="0" shapeId="0" xr:uid="{CEB251D3-F8FC-49AA-9D9F-5B11F33A2B9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未加料损
</t>
        </r>
      </text>
    </comment>
    <comment ref="K6" authorId="1" shapeId="0" xr:uid="{00000000-0006-0000-06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440*70*3.0</t>
        </r>
      </text>
    </comment>
    <comment ref="R24" authorId="0" shapeId="0" xr:uid="{7F12BE83-29ED-4B0A-A5FC-B3C975EE0CD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按市场最高价含税81一根，6米/根</t>
        </r>
      </text>
    </comment>
    <comment ref="R25" authorId="0" shapeId="0" xr:uid="{60885A29-603B-4E0C-AB8B-CEA1F0C0CBE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按市场最高价含税81一根，6米/根</t>
        </r>
      </text>
    </comment>
  </commentList>
</comments>
</file>

<file path=xl/sharedStrings.xml><?xml version="1.0" encoding="utf-8"?>
<sst xmlns="http://schemas.openxmlformats.org/spreadsheetml/2006/main" count="821" uniqueCount="459">
  <si>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</si>
  <si>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</si>
  <si>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</si>
  <si>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</si>
  <si>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</si>
  <si>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</si>
  <si>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</si>
  <si>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</si>
  <si>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</si>
  <si>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</si>
  <si>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</si>
  <si>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</si>
  <si>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</si>
  <si>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</si>
  <si>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</si>
  <si>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</si>
  <si>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</si>
  <si>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</si>
  <si>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</si>
  <si>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</si>
  <si>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</si>
  <si>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</si>
  <si>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</si>
  <si>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</si>
  <si>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</si>
  <si>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</si>
  <si>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</si>
  <si>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</si>
  <si>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</si>
  <si>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      ）</t>
    </r>
  </si>
  <si>
    <t>SHT0001900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</si>
  <si>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3000卡板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</si>
  <si>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2.03.37.104</t>
    </r>
  </si>
  <si>
    <t>件</t>
  </si>
  <si>
    <t>5万件后降0.1327元</t>
  </si>
  <si>
    <t>REM0003013</t>
  </si>
  <si>
    <t>钢珠垫板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</si>
  <si>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2.03.48.029</t>
    </r>
  </si>
  <si>
    <t>5万件后降0.1593元</t>
  </si>
  <si>
    <t>RSM0000026</t>
  </si>
  <si>
    <t>奥驰补盲安装板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</si>
  <si>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2.01.02.250</t>
    </r>
  </si>
  <si>
    <t>SHT0001020</t>
  </si>
  <si>
    <t>调角器右上连接板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</si>
  <si>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2.03.26.070</t>
    </r>
  </si>
  <si>
    <r>
      <rPr>
        <sz val="10"/>
        <color indexed="8"/>
        <rFont val="宋体"/>
        <family val="3"/>
        <charset val="134"/>
        <scheme val="minor"/>
      </rPr>
      <t>5万件后降</t>
    </r>
    <r>
      <rPr>
        <sz val="10"/>
        <color indexed="8"/>
        <rFont val="宋体"/>
        <family val="3"/>
        <charset val="134"/>
      </rPr>
      <t>0.2212元</t>
    </r>
  </si>
  <si>
    <t>SHT0001022</t>
  </si>
  <si>
    <t>调角器左上连接板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</si>
  <si>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2.03.26.068</t>
    </r>
  </si>
  <si>
    <t>REM0003012</t>
  </si>
  <si>
    <t>镜座支撑板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</si>
  <si>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2.03.48.028</t>
    </r>
  </si>
  <si>
    <t>RSM0000300</t>
  </si>
  <si>
    <t>奥驰补盲卡子总成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</si>
  <si>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2.03.48.007</t>
    </r>
  </si>
  <si>
    <t>SHT0001860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</si>
  <si>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3000下框左纵梁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</si>
  <si>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2.03.37.023</t>
    </r>
  </si>
  <si>
    <t>5万件后降0.2655元</t>
  </si>
  <si>
    <t>SHT0001854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</si>
  <si>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3000左纵梁</t>
    </r>
  </si>
  <si>
    <t>02.03.37.020</t>
  </si>
  <si>
    <t>5万件后降0.3363元</t>
  </si>
  <si>
    <t>SHT0001855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</si>
  <si>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3000右纵梁</t>
    </r>
  </si>
  <si>
    <t>02.03.37.021</t>
  </si>
  <si>
    <t>SHT0001861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</si>
  <si>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3000下框右纵梁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</si>
  <si>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2.03.37.022</t>
    </r>
  </si>
  <si>
    <t xml:space="preserve">                                                协议编号：HBZYXY-2021-016-02</t>
  </si>
  <si>
    <t>一汽左侧靠背加强板</t>
  </si>
  <si>
    <t>02.03.27.026</t>
  </si>
  <si>
    <t>一汽右侧靠背加强板</t>
  </si>
  <si>
    <t>02.03.27.027</t>
  </si>
  <si>
    <t>一汽靠背左连接板总成</t>
  </si>
  <si>
    <t>02.03.27.028A</t>
  </si>
  <si>
    <t>一汽靠背右连接板总成</t>
  </si>
  <si>
    <t>02.03.27.029A</t>
  </si>
  <si>
    <t>一汽主/副驾安全带上悬安装板</t>
  </si>
  <si>
    <t>02.03.27.025</t>
  </si>
  <si>
    <t>左侧主板焊接组件（新）</t>
  </si>
  <si>
    <t>02.03.37.087</t>
  </si>
  <si>
    <t>右侧主板焊接组件（新）</t>
  </si>
  <si>
    <t>02.03.37.088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</si>
  <si>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1913102 ）</t>
    </r>
  </si>
  <si>
    <t>2021年</t>
  </si>
  <si>
    <t>一汽副驾安全带上悬置安装板</t>
  </si>
  <si>
    <t>一汽正安全带固定板</t>
  </si>
  <si>
    <t>02.03.27.024</t>
  </si>
  <si>
    <t>奥驰A 镜座钣金</t>
  </si>
  <si>
    <t>02.03.48.052</t>
  </si>
  <si>
    <t>奥驰A 镜座固定片L</t>
  </si>
  <si>
    <t>02.03.48.053</t>
  </si>
  <si>
    <t>奥驰A 镜座固定片R</t>
  </si>
  <si>
    <t>02.03.48.054</t>
  </si>
  <si>
    <t>左纵梁焊接组件</t>
  </si>
  <si>
    <t>02.03.59.001</t>
  </si>
  <si>
    <t>右纵梁焊接组件</t>
  </si>
  <si>
    <t>02.03.59.002</t>
  </si>
  <si>
    <t>气弹簧上部固定片</t>
  </si>
  <si>
    <t>02.03.61.024</t>
  </si>
  <si>
    <t>301主驾调角器把手</t>
  </si>
  <si>
    <t>02.03.22.058</t>
  </si>
  <si>
    <t>301副驾调角器把手</t>
  </si>
  <si>
    <t>02.03.22.059</t>
  </si>
  <si>
    <t>301涡簧固定板</t>
  </si>
  <si>
    <t>02.03.22.074</t>
  </si>
  <si>
    <t>301主驾拉簧固定片</t>
  </si>
  <si>
    <t>02.03.22.083</t>
  </si>
  <si>
    <t>301副驾拉簧固定片</t>
  </si>
  <si>
    <t>02.03.22.084</t>
  </si>
  <si>
    <t>H4减震扣</t>
  </si>
  <si>
    <t>02.03.11.071</t>
  </si>
  <si>
    <t>主驾调角器解锁把手</t>
  </si>
  <si>
    <t>02.03.27.017</t>
  </si>
  <si>
    <t>副驾调角器解锁把手</t>
  </si>
  <si>
    <t>02.03.27.018</t>
  </si>
  <si>
    <t>M20涡簧挡片</t>
  </si>
  <si>
    <t>02.03.24.046</t>
  </si>
  <si>
    <t>陕汽上框前横梁</t>
  </si>
  <si>
    <t>02.03.07.209</t>
  </si>
  <si>
    <t>301涡簧挡片</t>
  </si>
  <si>
    <t>02.03.22.086</t>
  </si>
  <si>
    <t>301连动板</t>
  </si>
  <si>
    <t>02.03.22.106</t>
  </si>
  <si>
    <t>上板</t>
  </si>
  <si>
    <t>02.03.27.001</t>
  </si>
  <si>
    <t>座框纵梁</t>
  </si>
  <si>
    <t>02.03.27.002</t>
  </si>
  <si>
    <t>气弹簧上汽固定片</t>
  </si>
  <si>
    <t>02.03.27.003</t>
  </si>
  <si>
    <t>二排铰链罩壳固定支架</t>
  </si>
  <si>
    <t>02.03.21.155</t>
  </si>
  <si>
    <t>二排六分右调角器罩壳支架</t>
  </si>
  <si>
    <t>02.03.21.156</t>
  </si>
  <si>
    <t>三排左背解锁固定板</t>
  </si>
  <si>
    <t>02.03.21.157</t>
  </si>
  <si>
    <t>三排右背解锁固定板</t>
  </si>
  <si>
    <t>02.03.21.158</t>
  </si>
  <si>
    <t>三排左背解锁手柄</t>
  </si>
  <si>
    <t>02.03.21.159</t>
  </si>
  <si>
    <t>三排右背解锁手柄</t>
  </si>
  <si>
    <t>02.03.21.160</t>
  </si>
  <si>
    <t>顶腰器手轮支架</t>
  </si>
  <si>
    <t>02.03.28.003</t>
  </si>
  <si>
    <t>C33D涡簧挡片（加长）</t>
  </si>
  <si>
    <t>02.03.28.010</t>
  </si>
  <si>
    <t>B40L六分折叠器罩壳支架1</t>
  </si>
  <si>
    <t>02.03.30.070</t>
  </si>
  <si>
    <t>B40L六分扶手靠背固定板</t>
  </si>
  <si>
    <t>02.03.30.073</t>
  </si>
  <si>
    <t>B40L六分扶手外侧支架</t>
  </si>
  <si>
    <t>02.03.30.074</t>
  </si>
  <si>
    <t>B40L六分扶手内侧支架</t>
  </si>
  <si>
    <t>02.03.30.075</t>
  </si>
  <si>
    <t>B40前支撑连接板</t>
  </si>
  <si>
    <t>02.03.09.010</t>
  </si>
  <si>
    <t>B40升降连杆A</t>
  </si>
  <si>
    <t>02.03.09.076</t>
  </si>
  <si>
    <t>B40升降连杆B</t>
  </si>
  <si>
    <t>02.03.09.077</t>
  </si>
  <si>
    <t>B40后左支撑座连接板</t>
  </si>
  <si>
    <t>02.03.09.008</t>
  </si>
  <si>
    <t>B40后右支撑座连接板</t>
  </si>
  <si>
    <t>02.03.09.009</t>
  </si>
  <si>
    <t>B40后右支撑座</t>
  </si>
  <si>
    <t>02.03.09.078</t>
  </si>
  <si>
    <t>C32B主驾侧气囊支撑板</t>
  </si>
  <si>
    <t>02.03.29.087</t>
  </si>
  <si>
    <t>C32B副驾侧气囊支撑板</t>
  </si>
  <si>
    <t>02.03.29.088</t>
  </si>
  <si>
    <t>C32B垫片钣金</t>
  </si>
  <si>
    <t>02.03.29.089</t>
  </si>
  <si>
    <t>C32B涡簧挡片</t>
  </si>
  <si>
    <t>02.03.29.052A</t>
  </si>
  <si>
    <t>C32B涡簧固定板</t>
  </si>
  <si>
    <t>02.03.29.124</t>
  </si>
  <si>
    <t>307上连接板左</t>
  </si>
  <si>
    <t>02.03.32.029</t>
  </si>
  <si>
    <t>307上连接板右</t>
  </si>
  <si>
    <t>02.03.32.030</t>
  </si>
  <si>
    <t>307靠背连接板</t>
  </si>
  <si>
    <t>02.03.32.031</t>
  </si>
  <si>
    <t>307座垫连接板</t>
  </si>
  <si>
    <t>02.03.32.032</t>
  </si>
  <si>
    <t>307前脚架上加强板L</t>
  </si>
  <si>
    <t>02.03.32.011</t>
  </si>
  <si>
    <t>307前脚架上加强板R</t>
  </si>
  <si>
    <t>02.03.32.012</t>
  </si>
  <si>
    <t>307后排三人地锁固定板安装支架</t>
  </si>
  <si>
    <t>02.03.32.038</t>
  </si>
  <si>
    <t>H4上框前支架</t>
  </si>
  <si>
    <t>02.03.26.058</t>
  </si>
  <si>
    <t>座框安装支架</t>
  </si>
  <si>
    <t>02.03.26.054</t>
  </si>
  <si>
    <t>H4A连接板-L</t>
  </si>
  <si>
    <t>02.03.26.078</t>
  </si>
  <si>
    <t>H4A连接板-R</t>
  </si>
  <si>
    <t>02.03.26.079</t>
  </si>
  <si>
    <t>左侧升降后旋钣金</t>
  </si>
  <si>
    <t>02.03.37.001</t>
  </si>
  <si>
    <t>右侧升降后旋钣金</t>
  </si>
  <si>
    <t>02.03.37.002</t>
  </si>
  <si>
    <t>主驾安全带固定板总成</t>
  </si>
  <si>
    <t>02.03.24.057A</t>
  </si>
  <si>
    <t>副驾安全带固定板总成</t>
  </si>
  <si>
    <t>02.03.24.058A</t>
  </si>
  <si>
    <t>新H4左旁侧板总成</t>
  </si>
  <si>
    <t>02.03.26.055A</t>
  </si>
  <si>
    <t>新H4右旁侧板总成</t>
  </si>
  <si>
    <t>02.03.26.056A</t>
  </si>
  <si>
    <t>H4座框前支板总成</t>
  </si>
  <si>
    <t>02.03.26.057A</t>
  </si>
  <si>
    <t>上框后支架总成</t>
  </si>
  <si>
    <t>02.03.26.073A</t>
  </si>
  <si>
    <t>H4上框后支架总成（新建）</t>
  </si>
  <si>
    <t>02.03.26.080</t>
  </si>
  <si>
    <t>气阀底座固定支架</t>
  </si>
  <si>
    <t>02.03.37.006</t>
  </si>
  <si>
    <t>左前固定罩壳钣金支架</t>
  </si>
  <si>
    <t>02.03.37.007</t>
  </si>
  <si>
    <t>阻尼龙拉线固定支架</t>
  </si>
  <si>
    <t>02.03.37.008</t>
  </si>
  <si>
    <t>M31RB靠背右侧下连接板总成</t>
  </si>
  <si>
    <t>02.03.42.003</t>
  </si>
  <si>
    <t>安全带固定钣金加强板</t>
  </si>
  <si>
    <t>02.03.30.147</t>
  </si>
  <si>
    <t>靠背拉线解锁手柄</t>
  </si>
  <si>
    <t>02.03.30.148</t>
  </si>
  <si>
    <t>调角器限位支架</t>
  </si>
  <si>
    <t>02.03.30.149</t>
  </si>
  <si>
    <t>卷收器固定钣金</t>
  </si>
  <si>
    <t>02.03.30.150</t>
  </si>
  <si>
    <t>扶手内侧固定支架</t>
  </si>
  <si>
    <t>02.03.30.151</t>
  </si>
  <si>
    <t>H40D安全带固定板总成</t>
  </si>
  <si>
    <t>02.03.47.011</t>
  </si>
  <si>
    <t>左侧限位支架焊接总成</t>
  </si>
  <si>
    <t>02.03.37.018</t>
  </si>
  <si>
    <t>右侧限位支架焊接总成</t>
  </si>
  <si>
    <t>02.03.37.083</t>
  </si>
  <si>
    <t>X3000上框前横梁</t>
  </si>
  <si>
    <t>02.03.37.019</t>
  </si>
  <si>
    <t>左侧地锁支架</t>
  </si>
  <si>
    <t>02.03.30.146A</t>
  </si>
  <si>
    <t>右侧地锁支架</t>
  </si>
  <si>
    <t>02.03.30.155A</t>
  </si>
  <si>
    <t>三排左背解锁手柄（融塑）</t>
  </si>
  <si>
    <t>02.03.21.159A</t>
  </si>
  <si>
    <t>驾驶员座垫滑轨前搭接支架</t>
  </si>
  <si>
    <t>02.03.27.072</t>
  </si>
  <si>
    <t>前排靠背复位卷簧安装支架</t>
  </si>
  <si>
    <t>02.03.27.073</t>
  </si>
  <si>
    <t>前排靠背复位卷簧限位支架</t>
  </si>
  <si>
    <t>02.03.27.074</t>
  </si>
  <si>
    <t>主驾安全带加强板焊接总成</t>
  </si>
  <si>
    <t>02.03.50.014</t>
  </si>
  <si>
    <t>调角器左上连接板总成</t>
  </si>
  <si>
    <t>02.03.49.002</t>
  </si>
  <si>
    <t>调角器右上连接板总成</t>
  </si>
  <si>
    <t>02.03.49.003</t>
  </si>
  <si>
    <t>纵梁支撑架</t>
  </si>
  <si>
    <t>02.03.49.004</t>
  </si>
  <si>
    <t>M31RB背骨架左连接板总成</t>
  </si>
  <si>
    <t>02.03.42.010</t>
  </si>
  <si>
    <t>H4A连接板组件-L</t>
  </si>
  <si>
    <t>02.03.26.078A</t>
  </si>
  <si>
    <t>H4A连接板组件-R</t>
  </si>
  <si>
    <t>02.03.26.079A</t>
  </si>
  <si>
    <t>气囊上支架</t>
  </si>
  <si>
    <t>02.03.26.093</t>
  </si>
  <si>
    <t>下框前支架</t>
  </si>
  <si>
    <t>02.03.26.095</t>
  </si>
  <si>
    <t>下框后支架</t>
  </si>
  <si>
    <t>02.03.26.096</t>
  </si>
  <si>
    <t>X3000副驾标牌固定片</t>
  </si>
  <si>
    <t>02.03.37.090</t>
  </si>
  <si>
    <t>副驾左前地脚</t>
  </si>
  <si>
    <t>02.03.37.091</t>
  </si>
  <si>
    <t>副驾右前地脚</t>
  </si>
  <si>
    <t>02.03.37.092</t>
  </si>
  <si>
    <t>副驾左后地脚</t>
  </si>
  <si>
    <t>02.03.37.093</t>
  </si>
  <si>
    <t>副驾右后地脚</t>
  </si>
  <si>
    <t>02.03.37.094</t>
  </si>
  <si>
    <t>H5前连接板</t>
  </si>
  <si>
    <t>02.03.44.015</t>
  </si>
  <si>
    <t>X3000前连接板</t>
  </si>
  <si>
    <t>02.03.37.102</t>
  </si>
  <si>
    <t>角度限位片</t>
  </si>
  <si>
    <t>02.03.27.014</t>
  </si>
  <si>
    <t>调角器下连接板下加强板</t>
  </si>
  <si>
    <t>02.03.27.079</t>
  </si>
  <si>
    <t>调角器下连接板上加强板</t>
  </si>
  <si>
    <t>02.03.27.078</t>
  </si>
  <si>
    <t>驾驶员座垫右侧安装板</t>
  </si>
  <si>
    <t>02.03.27.080</t>
  </si>
  <si>
    <t>驾驶员调角器上连接板</t>
  </si>
  <si>
    <t>02.03.27.077</t>
  </si>
  <si>
    <t>六分小旋转轴总成</t>
  </si>
  <si>
    <t>02.03.25.021</t>
  </si>
  <si>
    <t>六分大旋转轴总成</t>
  </si>
  <si>
    <t>02.03.25.020</t>
  </si>
  <si>
    <t>四分小旋转轴总成</t>
  </si>
  <si>
    <t>02.03.25.019</t>
  </si>
  <si>
    <t>链接支架</t>
  </si>
  <si>
    <t>02.03.25.015</t>
  </si>
  <si>
    <t>靠背左侧主板</t>
  </si>
  <si>
    <t>02.03.44.009</t>
  </si>
  <si>
    <t>靠背右侧主板</t>
  </si>
  <si>
    <t>02.03.44.006</t>
  </si>
  <si>
    <t>连杆板2前</t>
  </si>
  <si>
    <t>02.03.19.066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</si>
  <si>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</si>
  <si>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21年</t>
  </si>
  <si>
    <t>材质</t>
  </si>
  <si>
    <t>材料市场基准价</t>
  </si>
  <si>
    <t>废铁价（元/kg）</t>
  </si>
  <si>
    <t>料片尺寸</t>
  </si>
  <si>
    <t>附属件</t>
  </si>
  <si>
    <t>总材料费</t>
  </si>
  <si>
    <t>气动</t>
  </si>
  <si>
    <t>液压</t>
  </si>
  <si>
    <t>冲压费总计</t>
  </si>
  <si>
    <t>焊接产品</t>
  </si>
  <si>
    <t>焊接总费用</t>
  </si>
  <si>
    <t>合计</t>
  </si>
  <si>
    <t>系数</t>
  </si>
  <si>
    <t>总价</t>
  </si>
  <si>
    <t>冲压机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</si>
  <si>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</si>
  <si>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</si>
  <si>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</si>
  <si>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</si>
  <si>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</si>
  <si>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</si>
  <si>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</si>
  <si>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</si>
  <si>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</si>
  <si>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</si>
  <si>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</si>
  <si>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</si>
  <si>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</si>
  <si>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</si>
  <si>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</si>
  <si>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</si>
  <si>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</si>
  <si>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焊接标准（元/cm）</t>
  </si>
  <si>
    <t>2020年价格</t>
  </si>
  <si>
    <t>长（mm）</t>
  </si>
  <si>
    <t>宽(mm)</t>
  </si>
  <si>
    <t>高(mm)</t>
  </si>
  <si>
    <t>材料系数</t>
  </si>
  <si>
    <t>总重kg</t>
  </si>
  <si>
    <t>净重kg</t>
  </si>
  <si>
    <t>材料费</t>
  </si>
  <si>
    <t>名称</t>
  </si>
  <si>
    <t>规格</t>
  </si>
  <si>
    <t>数量</t>
  </si>
  <si>
    <t>单价</t>
  </si>
  <si>
    <t>工序费</t>
  </si>
  <si>
    <t>长度cm</t>
  </si>
  <si>
    <t>Q235</t>
  </si>
  <si>
    <t>工步</t>
  </si>
  <si>
    <t>SPFH590</t>
  </si>
  <si>
    <t>SPCC</t>
  </si>
  <si>
    <t>序</t>
  </si>
  <si>
    <t>物料代码</t>
  </si>
  <si>
    <t>总成名称</t>
  </si>
  <si>
    <t>重量</t>
  </si>
  <si>
    <t>加工成本</t>
  </si>
  <si>
    <t>不含模摊</t>
  </si>
  <si>
    <t>含模摊不含税</t>
  </si>
  <si>
    <t>供应商报价</t>
  </si>
  <si>
    <t>号</t>
  </si>
  <si>
    <t>毛重</t>
  </si>
  <si>
    <t>净重</t>
  </si>
  <si>
    <t>废铁</t>
  </si>
  <si>
    <t>材料</t>
  </si>
  <si>
    <t>工序</t>
  </si>
  <si>
    <t>吨位</t>
  </si>
  <si>
    <t>含税核算价</t>
  </si>
  <si>
    <t>不含含税核算价</t>
  </si>
  <si>
    <t>工序数</t>
    <phoneticPr fontId="36" type="noConversion"/>
  </si>
  <si>
    <t>出件数</t>
    <phoneticPr fontId="36" type="noConversion"/>
  </si>
  <si>
    <t>合计</t>
    <phoneticPr fontId="36" type="noConversion"/>
  </si>
  <si>
    <t>未税模具费</t>
    <phoneticPr fontId="36" type="noConversion"/>
  </si>
  <si>
    <t>模具分摊数量</t>
    <phoneticPr fontId="36" type="noConversion"/>
  </si>
  <si>
    <t>模摊费</t>
    <phoneticPr fontId="36" type="noConversion"/>
  </si>
  <si>
    <t>含模摊未税价</t>
    <phoneticPr fontId="36" type="noConversion"/>
  </si>
  <si>
    <t>未税价</t>
    <phoneticPr fontId="36" type="noConversion"/>
  </si>
  <si>
    <t>长mm</t>
    <phoneticPr fontId="36" type="noConversion"/>
  </si>
  <si>
    <t>宽mm</t>
    <phoneticPr fontId="36" type="noConversion"/>
  </si>
  <si>
    <t>厚mm</t>
    <phoneticPr fontId="36" type="noConversion"/>
  </si>
  <si>
    <t>净重尺寸</t>
    <phoneticPr fontId="36" type="noConversion"/>
  </si>
  <si>
    <t>下料尺寸</t>
    <phoneticPr fontId="36" type="noConversion"/>
  </si>
  <si>
    <t>22</t>
    <phoneticPr fontId="36" type="noConversion"/>
  </si>
  <si>
    <t>下料</t>
    <phoneticPr fontId="36" type="noConversion"/>
  </si>
  <si>
    <t>弯管</t>
    <phoneticPr fontId="36" type="noConversion"/>
  </si>
  <si>
    <t>自制/外协</t>
    <phoneticPr fontId="36" type="noConversion"/>
  </si>
  <si>
    <t>自制</t>
    <phoneticPr fontId="36" type="noConversion"/>
  </si>
  <si>
    <t>外协</t>
    <phoneticPr fontId="36" type="noConversion"/>
  </si>
  <si>
    <t>数量</t>
    <phoneticPr fontId="36" type="noConversion"/>
  </si>
  <si>
    <t>系数</t>
    <phoneticPr fontId="36" type="noConversion"/>
  </si>
  <si>
    <t>未税单价</t>
    <phoneticPr fontId="36" type="noConversion"/>
  </si>
  <si>
    <t>冲孔</t>
    <phoneticPr fontId="36" type="noConversion"/>
  </si>
  <si>
    <t>2</t>
    <phoneticPr fontId="36" type="noConversion"/>
  </si>
  <si>
    <t>80T</t>
    <phoneticPr fontId="36" type="noConversion"/>
  </si>
  <si>
    <t>使用单位</t>
    <phoneticPr fontId="36" type="noConversion"/>
  </si>
  <si>
    <t>河北/潍坊</t>
    <phoneticPr fontId="36" type="noConversion"/>
  </si>
  <si>
    <t>落料</t>
    <phoneticPr fontId="36" type="noConversion"/>
  </si>
  <si>
    <t>成型</t>
    <phoneticPr fontId="36" type="noConversion"/>
  </si>
  <si>
    <t>1</t>
    <phoneticPr fontId="36" type="noConversion"/>
  </si>
  <si>
    <t>是否单独加运费</t>
    <phoneticPr fontId="36" type="noConversion"/>
  </si>
  <si>
    <t>是否单独加包装费</t>
    <phoneticPr fontId="36" type="noConversion"/>
  </si>
  <si>
    <t>否</t>
    <phoneticPr fontId="36" type="noConversion"/>
  </si>
  <si>
    <t>SHT0000643</t>
    <phoneticPr fontId="36" type="noConversion"/>
  </si>
  <si>
    <t>重卡中间座垫骨架</t>
    <phoneticPr fontId="36" type="noConversion"/>
  </si>
  <si>
    <t>315</t>
    <phoneticPr fontId="36" type="noConversion"/>
  </si>
  <si>
    <t>横管</t>
    <phoneticPr fontId="36" type="noConversion"/>
  </si>
  <si>
    <t>Q235*Ø22*1.5</t>
    <phoneticPr fontId="36" type="noConversion"/>
  </si>
  <si>
    <t>切弧</t>
    <phoneticPr fontId="36" type="noConversion"/>
  </si>
  <si>
    <t>60T</t>
    <phoneticPr fontId="36" type="noConversion"/>
  </si>
  <si>
    <t>连接片</t>
    <phoneticPr fontId="36" type="noConversion"/>
  </si>
  <si>
    <t>3</t>
    <phoneticPr fontId="36" type="noConversion"/>
  </si>
  <si>
    <t>按Q235,需核实</t>
    <phoneticPr fontId="36" type="noConversion"/>
  </si>
  <si>
    <t>落料冲孔</t>
    <phoneticPr fontId="36" type="noConversion"/>
  </si>
  <si>
    <t>焊管（围框）</t>
    <phoneticPr fontId="36" type="noConversion"/>
  </si>
  <si>
    <t>地脚</t>
    <phoneticPr fontId="36" type="noConversion"/>
  </si>
  <si>
    <t>翻边</t>
    <phoneticPr fontId="36" type="noConversion"/>
  </si>
  <si>
    <t>侧边</t>
    <phoneticPr fontId="36" type="noConversion"/>
  </si>
  <si>
    <t>45#</t>
    <phoneticPr fontId="36" type="noConversion"/>
  </si>
  <si>
    <t>锯料</t>
    <phoneticPr fontId="36" type="noConversion"/>
  </si>
  <si>
    <t>销轴</t>
    <phoneticPr fontId="36" type="noConversion"/>
  </si>
  <si>
    <t>Q235 Ø7</t>
    <phoneticPr fontId="36" type="noConversion"/>
  </si>
  <si>
    <t>445</t>
    <phoneticPr fontId="36" type="noConversion"/>
  </si>
  <si>
    <t>7</t>
    <phoneticPr fontId="36" type="noConversion"/>
  </si>
  <si>
    <t>钢丝1、2</t>
    <phoneticPr fontId="36" type="noConversion"/>
  </si>
  <si>
    <t>钢丝3</t>
    <phoneticPr fontId="36" type="noConversion"/>
  </si>
  <si>
    <t>5</t>
    <phoneticPr fontId="36" type="noConversion"/>
  </si>
  <si>
    <t>550</t>
    <phoneticPr fontId="36" type="noConversion"/>
  </si>
  <si>
    <t>290</t>
    <phoneticPr fontId="36" type="noConversion"/>
  </si>
  <si>
    <t>100</t>
    <phoneticPr fontId="36" type="noConversion"/>
  </si>
  <si>
    <t>托板</t>
    <phoneticPr fontId="36" type="noConversion"/>
  </si>
  <si>
    <t>矩形管</t>
    <phoneticPr fontId="36" type="noConversion"/>
  </si>
  <si>
    <t>80</t>
    <phoneticPr fontId="36" type="noConversion"/>
  </si>
  <si>
    <t>40*20</t>
    <phoneticPr fontId="36" type="noConversion"/>
  </si>
  <si>
    <t>锯管</t>
    <phoneticPr fontId="36" type="noConversion"/>
  </si>
  <si>
    <t>地脚2、3</t>
    <phoneticPr fontId="36" type="noConversion"/>
  </si>
  <si>
    <t>85</t>
    <phoneticPr fontId="36" type="noConversion"/>
  </si>
  <si>
    <t>390</t>
    <phoneticPr fontId="36" type="noConversion"/>
  </si>
  <si>
    <t>4</t>
    <phoneticPr fontId="36" type="noConversion"/>
  </si>
  <si>
    <t>断料</t>
    <phoneticPr fontId="36" type="noConversion"/>
  </si>
  <si>
    <t>1.5</t>
    <phoneticPr fontId="36" type="noConversion"/>
  </si>
  <si>
    <t>焊接</t>
    <phoneticPr fontId="36" type="noConversion"/>
  </si>
  <si>
    <t>喷涂</t>
    <phoneticPr fontId="36" type="noConversion"/>
  </si>
  <si>
    <t>侧板</t>
    <phoneticPr fontId="36" type="noConversion"/>
  </si>
  <si>
    <t>100T</t>
    <phoneticPr fontId="36" type="noConversion"/>
  </si>
  <si>
    <t>M6螺母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</si>
</sst>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0.0000_ "/>
    <numFmt numFmtId="178" formatCode="0_);[Red]\(0\)"/>
    <numFmt numFmtId="179" formatCode="0.000_);[Red]\(0.000\)"/>
    <numFmt numFmtId="180" formatCode="0.00_ "/>
    <numFmt numFmtId="181" formatCode="0.000_ "/>
    <numFmt numFmtId="182" formatCode="0.00_);[Red]\(0.00\)"/>
    <numFmt numFmtId="183" formatCode="0_ "/>
    <numFmt numFmtId="184" formatCode="0.0000_);[Red]\(0.0000\)"/>
    <numFmt numFmtId="185" formatCode="0.00;_耀"/>
    <numFmt numFmtId="186" formatCode="0.000"/>
  </numFmts>
  <fonts count="39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0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0"/>
      <color theme="1"/>
      <name val="MS Sans Serif"/>
      <family val="2"/>
    </font>
    <font>
      <sz val="12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8"/>
      <name val="宋体"/>
      <family val="3"/>
      <charset val="134"/>
    </font>
    <font>
      <b/>
      <sz val="9"/>
      <name val="楷体_GB2312"/>
      <charset val="134"/>
    </font>
    <font>
      <u/>
      <sz val="12"/>
      <name val="楷体_GB2312"/>
      <charset val="134"/>
    </font>
    <font>
      <sz val="11"/>
      <color theme="1"/>
      <name val="宋体"/>
      <family val="3"/>
      <charset val="134"/>
      <scheme val="minor"/>
    </font>
    <font>
      <b/>
      <sz val="9"/>
      <name val="Tahoma"/>
      <family val="2"/>
    </font>
    <font>
      <sz val="9"/>
      <name val="Tahoma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8" fillId="0" borderId="7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9" fillId="0" borderId="0">
      <alignment vertical="center"/>
    </xf>
    <xf numFmtId="0" fontId="25" fillId="0" borderId="0"/>
    <xf numFmtId="0" fontId="25" fillId="0" borderId="0"/>
    <xf numFmtId="0" fontId="29" fillId="0" borderId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26" fillId="0" borderId="0"/>
    <xf numFmtId="177" fontId="25" fillId="0" borderId="0"/>
    <xf numFmtId="0" fontId="25" fillId="0" borderId="0"/>
  </cellStyleXfs>
  <cellXfs count="30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10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/>
    </xf>
    <xf numFmtId="49" fontId="3" fillId="2" borderId="0" xfId="10" applyNumberFormat="1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 wrapText="1"/>
    </xf>
    <xf numFmtId="0" fontId="4" fillId="2" borderId="0" xfId="10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 shrinkToFit="1"/>
    </xf>
    <xf numFmtId="180" fontId="2" fillId="2" borderId="0" xfId="1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182" fontId="0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 wrapText="1"/>
    </xf>
    <xf numFmtId="0" fontId="5" fillId="2" borderId="8" xfId="10" applyFont="1" applyFill="1" applyBorder="1" applyAlignment="1">
      <alignment horizontal="center" vertical="center" wrapText="1"/>
    </xf>
    <xf numFmtId="0" fontId="5" fillId="2" borderId="15" xfId="10" applyFont="1" applyFill="1" applyBorder="1" applyAlignment="1">
      <alignment horizontal="center" vertical="center" wrapText="1"/>
    </xf>
    <xf numFmtId="183" fontId="10" fillId="0" borderId="7" xfId="10" applyNumberFormat="1" applyFont="1" applyFill="1" applyBorder="1" applyAlignment="1">
      <alignment horizontal="center" vertical="center" wrapText="1"/>
    </xf>
    <xf numFmtId="0" fontId="5" fillId="0" borderId="7" xfId="10" applyFont="1" applyFill="1" applyBorder="1" applyAlignment="1">
      <alignment horizontal="center" vertical="center" wrapText="1"/>
    </xf>
    <xf numFmtId="0" fontId="9" fillId="0" borderId="17" xfId="10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horizontal="center" vertical="center" wrapText="1"/>
    </xf>
    <xf numFmtId="0" fontId="7" fillId="2" borderId="0" xfId="10" applyFont="1" applyFill="1" applyAlignment="1">
      <alignment horizontal="center" vertical="center"/>
    </xf>
    <xf numFmtId="0" fontId="32" fillId="0" borderId="0" xfId="10" applyFill="1">
      <alignment vertical="center"/>
    </xf>
    <xf numFmtId="184" fontId="9" fillId="0" borderId="7" xfId="10" applyNumberFormat="1" applyFont="1" applyFill="1" applyBorder="1" applyAlignment="1">
      <alignment horizontal="center" vertical="center" wrapText="1"/>
    </xf>
    <xf numFmtId="184" fontId="2" fillId="2" borderId="0" xfId="10" applyNumberFormat="1" applyFont="1" applyFill="1" applyAlignment="1">
      <alignment horizontal="center" vertical="center"/>
    </xf>
    <xf numFmtId="178" fontId="2" fillId="2" borderId="0" xfId="10" applyNumberFormat="1" applyFont="1" applyFill="1" applyAlignment="1">
      <alignment horizontal="center" vertical="center"/>
    </xf>
    <xf numFmtId="0" fontId="2" fillId="0" borderId="0" xfId="10" applyFont="1" applyFill="1" applyAlignment="1">
      <alignment vertical="center"/>
    </xf>
    <xf numFmtId="183" fontId="10" fillId="0" borderId="15" xfId="10" applyNumberFormat="1" applyFont="1" applyFill="1" applyBorder="1" applyAlignment="1">
      <alignment horizontal="center" vertical="center" wrapText="1"/>
    </xf>
    <xf numFmtId="0" fontId="10" fillId="0" borderId="15" xfId="10" applyFont="1" applyFill="1" applyBorder="1" applyAlignment="1">
      <alignment horizontal="center" vertical="center" wrapText="1"/>
    </xf>
    <xf numFmtId="0" fontId="9" fillId="0" borderId="15" xfId="10" applyFont="1" applyFill="1" applyBorder="1" applyAlignment="1">
      <alignment horizontal="center" vertical="center" wrapText="1"/>
    </xf>
    <xf numFmtId="0" fontId="2" fillId="0" borderId="0" xfId="10" applyFont="1" applyFill="1" applyAlignment="1">
      <alignment vertical="center" wrapText="1"/>
    </xf>
    <xf numFmtId="0" fontId="2" fillId="4" borderId="0" xfId="10" applyFont="1" applyFill="1" applyAlignment="1">
      <alignment horizontal="center" vertical="center"/>
    </xf>
    <xf numFmtId="0" fontId="2" fillId="5" borderId="0" xfId="10" applyFont="1" applyFill="1" applyAlignment="1">
      <alignment horizontal="center" vertical="center"/>
    </xf>
    <xf numFmtId="184" fontId="15" fillId="0" borderId="15" xfId="3" applyNumberFormat="1" applyFont="1" applyFill="1" applyBorder="1" applyAlignment="1">
      <alignment horizontal="center" vertical="center" wrapText="1"/>
    </xf>
    <xf numFmtId="0" fontId="9" fillId="4" borderId="8" xfId="10" applyFont="1" applyFill="1" applyBorder="1" applyAlignment="1">
      <alignment horizontal="center" vertical="center"/>
    </xf>
    <xf numFmtId="183" fontId="10" fillId="4" borderId="2" xfId="10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5" fillId="4" borderId="2" xfId="10" applyFont="1" applyFill="1" applyBorder="1" applyAlignment="1">
      <alignment horizontal="center" vertical="center" wrapText="1"/>
    </xf>
    <xf numFmtId="184" fontId="9" fillId="4" borderId="7" xfId="10" applyNumberFormat="1" applyFont="1" applyFill="1" applyBorder="1" applyAlignment="1">
      <alignment horizontal="center" vertical="center" wrapText="1"/>
    </xf>
    <xf numFmtId="177" fontId="16" fillId="4" borderId="7" xfId="0" applyNumberFormat="1" applyFont="1" applyFill="1" applyBorder="1" applyAlignment="1">
      <alignment vertical="center"/>
    </xf>
    <xf numFmtId="184" fontId="9" fillId="4" borderId="18" xfId="10" applyNumberFormat="1" applyFont="1" applyFill="1" applyBorder="1" applyAlignment="1">
      <alignment horizontal="center" vertical="center" wrapText="1"/>
    </xf>
    <xf numFmtId="0" fontId="9" fillId="4" borderId="7" xfId="10" applyFont="1" applyFill="1" applyBorder="1" applyAlignment="1">
      <alignment horizontal="center" vertical="center"/>
    </xf>
    <xf numFmtId="183" fontId="10" fillId="4" borderId="7" xfId="10" applyNumberFormat="1" applyFont="1" applyFill="1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184" fontId="9" fillId="4" borderId="20" xfId="10" applyNumberFormat="1" applyFont="1" applyFill="1" applyBorder="1" applyAlignment="1">
      <alignment horizontal="center" vertical="center" wrapText="1"/>
    </xf>
    <xf numFmtId="0" fontId="11" fillId="4" borderId="20" xfId="10" applyFont="1" applyFill="1" applyBorder="1" applyAlignment="1">
      <alignment horizontal="center" vertical="center" shrinkToFit="1"/>
    </xf>
    <xf numFmtId="0" fontId="9" fillId="5" borderId="7" xfId="10" applyFont="1" applyFill="1" applyBorder="1" applyAlignment="1">
      <alignment horizontal="center" vertical="center"/>
    </xf>
    <xf numFmtId="183" fontId="10" fillId="5" borderId="7" xfId="1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>
      <alignment vertical="center"/>
    </xf>
    <xf numFmtId="0" fontId="5" fillId="5" borderId="7" xfId="10" applyFont="1" applyFill="1" applyBorder="1" applyAlignment="1">
      <alignment horizontal="center" vertical="center" wrapText="1"/>
    </xf>
    <xf numFmtId="184" fontId="9" fillId="5" borderId="7" xfId="10" applyNumberFormat="1" applyFont="1" applyFill="1" applyBorder="1" applyAlignment="1">
      <alignment horizontal="center" vertical="center" wrapText="1"/>
    </xf>
    <xf numFmtId="177" fontId="16" fillId="5" borderId="7" xfId="0" applyNumberFormat="1" applyFont="1" applyFill="1" applyBorder="1" applyAlignment="1">
      <alignment vertical="center"/>
    </xf>
    <xf numFmtId="0" fontId="11" fillId="5" borderId="20" xfId="10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shrinkToFit="1"/>
    </xf>
    <xf numFmtId="49" fontId="17" fillId="4" borderId="7" xfId="0" applyNumberFormat="1" applyFont="1" applyFill="1" applyBorder="1" applyAlignment="1">
      <alignment horizontal="center" vertical="center" shrinkToFit="1"/>
    </xf>
    <xf numFmtId="0" fontId="17" fillId="4" borderId="7" xfId="0" applyNumberFormat="1" applyFont="1" applyFill="1" applyBorder="1" applyAlignment="1">
      <alignment horizontal="center"/>
    </xf>
    <xf numFmtId="0" fontId="17" fillId="4" borderId="7" xfId="0" applyNumberFormat="1" applyFont="1" applyFill="1" applyBorder="1" applyAlignment="1">
      <alignment horizontal="center" wrapText="1"/>
    </xf>
    <xf numFmtId="0" fontId="17" fillId="4" borderId="7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vertical="center"/>
    </xf>
    <xf numFmtId="177" fontId="17" fillId="0" borderId="7" xfId="10" applyNumberFormat="1" applyFont="1" applyFill="1" applyBorder="1" applyAlignment="1">
      <alignment horizontal="center" vertical="center"/>
    </xf>
    <xf numFmtId="0" fontId="11" fillId="0" borderId="20" xfId="10" applyFont="1" applyFill="1" applyBorder="1" applyAlignment="1">
      <alignment horizontal="center" vertical="center" shrinkToFit="1"/>
    </xf>
    <xf numFmtId="184" fontId="9" fillId="0" borderId="20" xfId="10" applyNumberFormat="1" applyFont="1" applyFill="1" applyBorder="1" applyAlignment="1">
      <alignment horizontal="center" vertical="center" wrapText="1"/>
    </xf>
    <xf numFmtId="0" fontId="32" fillId="0" borderId="0" xfId="10">
      <alignment vertical="center"/>
    </xf>
    <xf numFmtId="0" fontId="19" fillId="0" borderId="7" xfId="0" applyFont="1" applyBorder="1" applyAlignment="1">
      <alignment horizontal="center" vertical="center"/>
    </xf>
    <xf numFmtId="0" fontId="32" fillId="4" borderId="0" xfId="10" applyFill="1">
      <alignment vertical="center"/>
    </xf>
    <xf numFmtId="184" fontId="0" fillId="4" borderId="0" xfId="2" applyNumberFormat="1" applyFont="1" applyFill="1" applyAlignment="1">
      <alignment horizontal="center" vertical="center"/>
    </xf>
    <xf numFmtId="184" fontId="9" fillId="4" borderId="8" xfId="1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32" fillId="5" borderId="0" xfId="10" applyFill="1">
      <alignment vertical="center"/>
    </xf>
    <xf numFmtId="184" fontId="0" fillId="5" borderId="0" xfId="2" applyNumberFormat="1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32" fillId="4" borderId="7" xfId="10" applyFill="1" applyBorder="1">
      <alignment vertical="center"/>
    </xf>
    <xf numFmtId="177" fontId="17" fillId="4" borderId="7" xfId="10" applyNumberFormat="1" applyFont="1" applyFill="1" applyBorder="1" applyAlignment="1">
      <alignment horizontal="center" vertical="center"/>
    </xf>
    <xf numFmtId="184" fontId="32" fillId="0" borderId="0" xfId="10" applyNumberFormat="1" applyFill="1">
      <alignment vertical="center"/>
    </xf>
    <xf numFmtId="184" fontId="9" fillId="0" borderId="15" xfId="10" applyNumberFormat="1" applyFont="1" applyFill="1" applyBorder="1" applyAlignment="1">
      <alignment horizontal="center" vertical="center" wrapText="1"/>
    </xf>
    <xf numFmtId="184" fontId="9" fillId="0" borderId="8" xfId="1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2" fillId="0" borderId="7" xfId="10" applyFill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0" fontId="19" fillId="4" borderId="1" xfId="0" applyNumberFormat="1" applyFont="1" applyFill="1" applyBorder="1" applyAlignment="1">
      <alignment horizontal="center" vertical="center"/>
    </xf>
    <xf numFmtId="180" fontId="19" fillId="5" borderId="1" xfId="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80" fontId="19" fillId="8" borderId="7" xfId="0" applyNumberFormat="1" applyFont="1" applyFill="1" applyBorder="1">
      <alignment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7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180" fontId="0" fillId="4" borderId="1" xfId="0" applyNumberFormat="1" applyFill="1" applyBorder="1">
      <alignment vertical="center"/>
    </xf>
    <xf numFmtId="180" fontId="0" fillId="5" borderId="1" xfId="0" applyNumberFormat="1" applyFill="1" applyBorder="1">
      <alignment vertical="center"/>
    </xf>
    <xf numFmtId="0" fontId="19" fillId="4" borderId="0" xfId="0" applyFont="1" applyFill="1" applyAlignment="1">
      <alignment horizontal="center" vertical="center"/>
    </xf>
    <xf numFmtId="9" fontId="19" fillId="4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9" fontId="19" fillId="5" borderId="1" xfId="0" applyNumberFormat="1" applyFont="1" applyFill="1" applyBorder="1" applyAlignment="1">
      <alignment horizontal="center" vertical="center"/>
    </xf>
    <xf numFmtId="180" fontId="32" fillId="0" borderId="7" xfId="10" applyNumberFormat="1" applyFill="1" applyBorder="1">
      <alignment vertical="center"/>
    </xf>
    <xf numFmtId="0" fontId="9" fillId="0" borderId="14" xfId="10" applyFont="1" applyFill="1" applyBorder="1" applyAlignment="1">
      <alignment horizontal="center" vertical="center"/>
    </xf>
    <xf numFmtId="0" fontId="5" fillId="0" borderId="15" xfId="10" applyFont="1" applyFill="1" applyBorder="1" applyAlignment="1">
      <alignment horizontal="center" vertical="center" wrapText="1"/>
    </xf>
    <xf numFmtId="0" fontId="11" fillId="0" borderId="19" xfId="10" applyFont="1" applyFill="1" applyBorder="1" applyAlignment="1">
      <alignment horizontal="center" vertical="center" shrinkToFit="1"/>
    </xf>
    <xf numFmtId="0" fontId="14" fillId="0" borderId="0" xfId="10" applyFont="1" applyFill="1" applyBorder="1" applyAlignment="1">
      <alignment vertical="center"/>
    </xf>
    <xf numFmtId="49" fontId="22" fillId="0" borderId="0" xfId="10" applyNumberFormat="1" applyFont="1" applyFill="1" applyBorder="1" applyAlignment="1">
      <alignment vertical="center" wrapText="1"/>
    </xf>
    <xf numFmtId="0" fontId="14" fillId="0" borderId="0" xfId="10" applyFont="1" applyFill="1" applyBorder="1" applyAlignment="1">
      <alignment horizontal="center" vertical="center"/>
    </xf>
    <xf numFmtId="184" fontId="14" fillId="0" borderId="0" xfId="10" applyNumberFormat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 shrinkToFit="1"/>
    </xf>
    <xf numFmtId="0" fontId="23" fillId="0" borderId="0" xfId="10" applyFont="1" applyFill="1">
      <alignment vertical="center"/>
    </xf>
    <xf numFmtId="49" fontId="22" fillId="0" borderId="0" xfId="10" applyNumberFormat="1" applyFont="1" applyFill="1" applyBorder="1" applyAlignment="1">
      <alignment horizontal="left" vertical="center" wrapText="1"/>
    </xf>
    <xf numFmtId="0" fontId="23" fillId="0" borderId="0" xfId="10" applyFont="1" applyFill="1" applyAlignment="1">
      <alignment horizontal="center" vertical="center"/>
    </xf>
    <xf numFmtId="0" fontId="14" fillId="0" borderId="0" xfId="10" applyFont="1" applyFill="1" applyBorder="1" applyAlignment="1">
      <alignment horizontal="left" vertical="center"/>
    </xf>
    <xf numFmtId="184" fontId="2" fillId="0" borderId="0" xfId="10" applyNumberFormat="1" applyFont="1" applyFill="1" applyAlignment="1">
      <alignment vertical="center"/>
    </xf>
    <xf numFmtId="0" fontId="2" fillId="0" borderId="0" xfId="10" applyFont="1" applyFill="1" applyAlignment="1">
      <alignment vertical="center" shrinkToFit="1"/>
    </xf>
    <xf numFmtId="0" fontId="0" fillId="4" borderId="7" xfId="0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9" fontId="0" fillId="4" borderId="0" xfId="2" applyFont="1" applyFill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/>
    </xf>
    <xf numFmtId="0" fontId="24" fillId="2" borderId="7" xfId="0" applyFont="1" applyFill="1" applyBorder="1" applyAlignment="1"/>
    <xf numFmtId="0" fontId="17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/>
    </xf>
    <xf numFmtId="0" fontId="23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vertical="center"/>
    </xf>
    <xf numFmtId="0" fontId="9" fillId="2" borderId="13" xfId="10" applyFont="1" applyFill="1" applyBorder="1" applyAlignment="1">
      <alignment horizontal="center" vertical="center"/>
    </xf>
    <xf numFmtId="183" fontId="10" fillId="2" borderId="8" xfId="10" applyNumberFormat="1" applyFont="1" applyFill="1" applyBorder="1" applyAlignment="1">
      <alignment horizontal="center" vertical="center" wrapText="1"/>
    </xf>
    <xf numFmtId="0" fontId="10" fillId="2" borderId="8" xfId="10" applyFont="1" applyFill="1" applyBorder="1" applyAlignment="1">
      <alignment horizontal="center" vertical="center" wrapText="1"/>
    </xf>
    <xf numFmtId="0" fontId="9" fillId="0" borderId="8" xfId="10" applyFont="1" applyFill="1" applyBorder="1" applyAlignment="1">
      <alignment horizontal="center" vertical="center" wrapText="1"/>
    </xf>
    <xf numFmtId="184" fontId="9" fillId="2" borderId="8" xfId="10" applyNumberFormat="1" applyFont="1" applyFill="1" applyBorder="1" applyAlignment="1">
      <alignment horizontal="center" vertical="center" wrapText="1"/>
    </xf>
    <xf numFmtId="184" fontId="9" fillId="2" borderId="21" xfId="10" applyNumberFormat="1" applyFont="1" applyFill="1" applyBorder="1" applyAlignment="1">
      <alignment horizontal="center" vertical="center" wrapText="1"/>
    </xf>
    <xf numFmtId="0" fontId="9" fillId="2" borderId="17" xfId="10" applyFont="1" applyFill="1" applyBorder="1" applyAlignment="1">
      <alignment horizontal="center" vertical="center"/>
    </xf>
    <xf numFmtId="183" fontId="10" fillId="2" borderId="7" xfId="10" applyNumberFormat="1" applyFont="1" applyFill="1" applyBorder="1" applyAlignment="1">
      <alignment horizontal="center" vertical="center" wrapText="1"/>
    </xf>
    <xf numFmtId="0" fontId="5" fillId="2" borderId="7" xfId="10" applyFont="1" applyFill="1" applyBorder="1" applyAlignment="1">
      <alignment horizontal="center" vertical="center" wrapText="1"/>
    </xf>
    <xf numFmtId="184" fontId="9" fillId="2" borderId="7" xfId="10" applyNumberFormat="1" applyFont="1" applyFill="1" applyBorder="1" applyAlignment="1">
      <alignment horizontal="center" vertical="center" wrapText="1"/>
    </xf>
    <xf numFmtId="184" fontId="9" fillId="2" borderId="20" xfId="10" applyNumberFormat="1" applyFont="1" applyFill="1" applyBorder="1" applyAlignment="1">
      <alignment horizontal="center" vertical="center" wrapText="1"/>
    </xf>
    <xf numFmtId="0" fontId="10" fillId="2" borderId="7" xfId="10" applyFont="1" applyFill="1" applyBorder="1" applyAlignment="1">
      <alignment horizontal="center" vertical="center" wrapText="1"/>
    </xf>
    <xf numFmtId="0" fontId="11" fillId="2" borderId="20" xfId="10" applyFont="1" applyFill="1" applyBorder="1" applyAlignment="1">
      <alignment horizontal="center" vertical="center" shrinkToFit="1"/>
    </xf>
    <xf numFmtId="0" fontId="9" fillId="2" borderId="14" xfId="10" applyFont="1" applyFill="1" applyBorder="1" applyAlignment="1">
      <alignment horizontal="center" vertical="center"/>
    </xf>
    <xf numFmtId="183" fontId="10" fillId="2" borderId="15" xfId="10" applyNumberFormat="1" applyFont="1" applyFill="1" applyBorder="1" applyAlignment="1">
      <alignment horizontal="center" vertical="center" wrapText="1"/>
    </xf>
    <xf numFmtId="0" fontId="10" fillId="2" borderId="15" xfId="10" applyFont="1" applyFill="1" applyBorder="1" applyAlignment="1">
      <alignment horizontal="center" vertical="center" wrapText="1"/>
    </xf>
    <xf numFmtId="0" fontId="9" fillId="2" borderId="15" xfId="10" applyFont="1" applyFill="1" applyBorder="1" applyAlignment="1">
      <alignment horizontal="center" vertical="center" wrapText="1"/>
    </xf>
    <xf numFmtId="184" fontId="9" fillId="2" borderId="15" xfId="10" applyNumberFormat="1" applyFont="1" applyFill="1" applyBorder="1" applyAlignment="1">
      <alignment horizontal="center" vertical="center" wrapText="1"/>
    </xf>
    <xf numFmtId="0" fontId="11" fillId="2" borderId="19" xfId="10" applyFont="1" applyFill="1" applyBorder="1" applyAlignment="1">
      <alignment horizontal="center" vertical="center" shrinkToFit="1"/>
    </xf>
    <xf numFmtId="180" fontId="6" fillId="3" borderId="7" xfId="0" applyNumberFormat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180" fontId="0" fillId="3" borderId="7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80" fontId="1" fillId="3" borderId="7" xfId="0" applyNumberFormat="1" applyFont="1" applyFill="1" applyBorder="1" applyAlignment="1">
      <alignment vertical="center"/>
    </xf>
    <xf numFmtId="183" fontId="6" fillId="3" borderId="7" xfId="0" applyNumberFormat="1" applyFont="1" applyFill="1" applyBorder="1" applyAlignment="1">
      <alignment horizontal="center" vertical="center" wrapText="1"/>
    </xf>
    <xf numFmtId="182" fontId="0" fillId="8" borderId="1" xfId="0" applyNumberFormat="1" applyFont="1" applyFill="1" applyBorder="1" applyAlignment="1">
      <alignment horizontal="center" vertical="center" wrapText="1"/>
    </xf>
    <xf numFmtId="0" fontId="2" fillId="8" borderId="0" xfId="10" applyFont="1" applyFill="1" applyAlignment="1">
      <alignment horizontal="center" vertical="center"/>
    </xf>
    <xf numFmtId="180" fontId="6" fillId="8" borderId="7" xfId="0" applyNumberFormat="1" applyFont="1" applyFill="1" applyBorder="1" applyAlignment="1">
      <alignment vertical="center" wrapText="1"/>
    </xf>
    <xf numFmtId="0" fontId="1" fillId="8" borderId="7" xfId="0" applyFont="1" applyFill="1" applyBorder="1" applyAlignment="1">
      <alignment horizontal="center" vertical="center"/>
    </xf>
    <xf numFmtId="180" fontId="0" fillId="8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177" fontId="6" fillId="8" borderId="7" xfId="1" applyNumberFormat="1" applyFont="1" applyFill="1" applyBorder="1" applyAlignment="1" applyProtection="1">
      <alignment horizontal="center" vertical="center" wrapText="1"/>
      <protection locked="0"/>
    </xf>
    <xf numFmtId="176" fontId="1" fillId="8" borderId="7" xfId="0" applyNumberFormat="1" applyFont="1" applyFill="1" applyBorder="1" applyAlignment="1">
      <alignment horizontal="center" vertical="center"/>
    </xf>
    <xf numFmtId="180" fontId="1" fillId="8" borderId="7" xfId="0" applyNumberFormat="1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/>
    </xf>
    <xf numFmtId="180" fontId="27" fillId="0" borderId="1" xfId="0" applyNumberFormat="1" applyFont="1" applyFill="1" applyBorder="1" applyAlignment="1">
      <alignment horizontal="center" vertical="center"/>
    </xf>
    <xf numFmtId="183" fontId="6" fillId="8" borderId="7" xfId="0" applyNumberFormat="1" applyFont="1" applyFill="1" applyBorder="1" applyAlignment="1">
      <alignment horizontal="center" vertical="center" wrapText="1"/>
    </xf>
    <xf numFmtId="180" fontId="1" fillId="8" borderId="7" xfId="0" applyNumberFormat="1" applyFont="1" applyFill="1" applyBorder="1" applyAlignment="1">
      <alignment vertical="center"/>
    </xf>
    <xf numFmtId="180" fontId="1" fillId="8" borderId="7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177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22" xfId="0" applyNumberFormat="1" applyFont="1" applyFill="1" applyBorder="1" applyAlignment="1">
      <alignment vertical="center" wrapText="1"/>
    </xf>
    <xf numFmtId="183" fontId="6" fillId="0" borderId="22" xfId="0" applyNumberFormat="1" applyFont="1" applyFill="1" applyBorder="1" applyAlignment="1">
      <alignment horizontal="center" vertical="center" wrapText="1"/>
    </xf>
    <xf numFmtId="180" fontId="1" fillId="0" borderId="22" xfId="0" applyNumberFormat="1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horizontal="center" vertical="center"/>
    </xf>
    <xf numFmtId="180" fontId="1" fillId="0" borderId="2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Fill="1" applyBorder="1" applyAlignment="1">
      <alignment vertical="center" wrapText="1"/>
    </xf>
    <xf numFmtId="183" fontId="6" fillId="0" borderId="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vertical="center" wrapText="1" shrinkToFit="1"/>
    </xf>
    <xf numFmtId="0" fontId="1" fillId="3" borderId="7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81" fontId="1" fillId="4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6" fillId="3" borderId="7" xfId="12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 wrapText="1"/>
    </xf>
    <xf numFmtId="177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85" fontId="0" fillId="0" borderId="7" xfId="0" applyNumberFormat="1" applyBorder="1" applyAlignment="1">
      <alignment horizontal="center" vertical="center" shrinkToFit="1"/>
    </xf>
    <xf numFmtId="182" fontId="6" fillId="3" borderId="7" xfId="0" applyNumberFormat="1" applyFont="1" applyFill="1" applyBorder="1" applyAlignment="1">
      <alignment horizontal="center" vertical="center" wrapText="1"/>
    </xf>
    <xf numFmtId="186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81" fontId="1" fillId="4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6" fillId="3" borderId="7" xfId="12" applyNumberFormat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7" fillId="2" borderId="16" xfId="10" applyFont="1" applyFill="1" applyBorder="1" applyAlignment="1">
      <alignment horizontal="center" vertical="center" wrapText="1"/>
    </xf>
    <xf numFmtId="0" fontId="7" fillId="2" borderId="14" xfId="10" applyFont="1" applyFill="1" applyBorder="1" applyAlignment="1">
      <alignment horizontal="center" vertical="center" wrapText="1"/>
    </xf>
    <xf numFmtId="49" fontId="5" fillId="2" borderId="2" xfId="10" applyNumberFormat="1" applyFont="1" applyFill="1" applyBorder="1" applyAlignment="1">
      <alignment horizontal="center" vertical="center" wrapText="1"/>
    </xf>
    <xf numFmtId="49" fontId="5" fillId="2" borderId="15" xfId="10" applyNumberFormat="1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15" xfId="10" applyFont="1" applyFill="1" applyBorder="1" applyAlignment="1">
      <alignment horizontal="center" vertical="center" wrapText="1"/>
    </xf>
    <xf numFmtId="0" fontId="8" fillId="2" borderId="2" xfId="10" applyFont="1" applyFill="1" applyBorder="1" applyAlignment="1">
      <alignment horizontal="center" vertical="center" wrapText="1"/>
    </xf>
    <xf numFmtId="0" fontId="8" fillId="2" borderId="15" xfId="10" applyFont="1" applyFill="1" applyBorder="1" applyAlignment="1">
      <alignment horizontal="center" vertical="center" wrapText="1"/>
    </xf>
    <xf numFmtId="182" fontId="5" fillId="2" borderId="18" xfId="10" applyNumberFormat="1" applyFont="1" applyFill="1" applyBorder="1" applyAlignment="1">
      <alignment horizontal="center" vertical="center" shrinkToFit="1"/>
    </xf>
    <xf numFmtId="182" fontId="5" fillId="2" borderId="19" xfId="10" applyNumberFormat="1" applyFont="1" applyFill="1" applyBorder="1" applyAlignment="1">
      <alignment horizontal="center" vertical="center" shrinkToFit="1"/>
    </xf>
    <xf numFmtId="0" fontId="14" fillId="2" borderId="0" xfId="10" applyFont="1" applyFill="1" applyBorder="1" applyAlignment="1">
      <alignment horizontal="left" vertical="center" shrinkToFit="1"/>
    </xf>
    <xf numFmtId="184" fontId="15" fillId="0" borderId="2" xfId="3" applyNumberFormat="1" applyFont="1" applyFill="1" applyBorder="1" applyAlignment="1">
      <alignment horizontal="center" vertical="center" wrapText="1"/>
    </xf>
    <xf numFmtId="0" fontId="14" fillId="0" borderId="0" xfId="10" applyFont="1" applyFill="1" applyBorder="1" applyAlignment="1">
      <alignment vertical="center" wrapText="1"/>
    </xf>
    <xf numFmtId="0" fontId="14" fillId="0" borderId="0" xfId="10" applyFont="1" applyFill="1" applyBorder="1" applyAlignment="1">
      <alignment horizontal="left" vertical="center" wrapText="1"/>
    </xf>
    <xf numFmtId="0" fontId="12" fillId="2" borderId="0" xfId="10" applyFont="1" applyFill="1" applyAlignment="1">
      <alignment horizontal="center" vertical="center"/>
    </xf>
    <xf numFmtId="0" fontId="13" fillId="2" borderId="0" xfId="10" applyFont="1" applyFill="1" applyAlignment="1">
      <alignment horizontal="center" vertical="center"/>
    </xf>
    <xf numFmtId="0" fontId="14" fillId="2" borderId="0" xfId="10" applyFont="1" applyFill="1" applyAlignment="1">
      <alignment horizontal="left" vertical="center"/>
    </xf>
    <xf numFmtId="0" fontId="14" fillId="2" borderId="0" xfId="10" applyFont="1" applyFill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2" fillId="2" borderId="7" xfId="1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5" fillId="2" borderId="1" xfId="1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/>
    </xf>
    <xf numFmtId="182" fontId="0" fillId="0" borderId="5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179" fontId="0" fillId="0" borderId="4" xfId="0" applyNumberFormat="1" applyFont="1" applyFill="1" applyBorder="1" applyAlignment="1">
      <alignment horizontal="center" vertical="center" shrinkToFit="1"/>
    </xf>
    <xf numFmtId="181" fontId="0" fillId="0" borderId="10" xfId="0" applyNumberFormat="1" applyFont="1" applyFill="1" applyBorder="1" applyAlignment="1">
      <alignment horizontal="center" vertical="center" shrinkToFit="1"/>
    </xf>
    <xf numFmtId="179" fontId="0" fillId="0" borderId="11" xfId="0" applyNumberFormat="1" applyFont="1" applyFill="1" applyBorder="1" applyAlignment="1">
      <alignment horizontal="center" vertical="center" shrinkToFit="1"/>
    </xf>
    <xf numFmtId="182" fontId="27" fillId="0" borderId="4" xfId="0" applyNumberFormat="1" applyFont="1" applyFill="1" applyBorder="1" applyAlignment="1">
      <alignment horizontal="center" vertical="center"/>
    </xf>
    <xf numFmtId="182" fontId="0" fillId="0" borderId="1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182" fontId="27" fillId="0" borderId="1" xfId="0" applyNumberFormat="1" applyFont="1" applyFill="1" applyBorder="1" applyAlignment="1">
      <alignment horizontal="center" vertical="center"/>
    </xf>
    <xf numFmtId="182" fontId="0" fillId="0" borderId="8" xfId="0" applyNumberFormat="1" applyFont="1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9" fontId="0" fillId="3" borderId="5" xfId="2" applyFont="1" applyFill="1" applyBorder="1" applyAlignment="1">
      <alignment horizontal="center" vertical="center"/>
    </xf>
    <xf numFmtId="9" fontId="0" fillId="3" borderId="8" xfId="2" applyFont="1" applyFill="1" applyBorder="1" applyAlignment="1">
      <alignment horizontal="center" vertical="center"/>
    </xf>
    <xf numFmtId="182" fontId="27" fillId="4" borderId="1" xfId="0" applyNumberFormat="1" applyFont="1" applyFill="1" applyBorder="1" applyAlignment="1">
      <alignment horizontal="center" vertical="center" shrinkToFit="1"/>
    </xf>
    <xf numFmtId="182" fontId="27" fillId="4" borderId="8" xfId="0" applyNumberFormat="1" applyFont="1" applyFill="1" applyBorder="1" applyAlignment="1">
      <alignment horizontal="center" vertical="center" shrinkToFit="1"/>
    </xf>
    <xf numFmtId="181" fontId="1" fillId="4" borderId="7" xfId="0" applyNumberFormat="1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 wrapText="1"/>
    </xf>
    <xf numFmtId="182" fontId="0" fillId="0" borderId="8" xfId="0" applyNumberFormat="1" applyFont="1" applyFill="1" applyBorder="1" applyAlignment="1">
      <alignment horizontal="center" vertical="center" wrapText="1"/>
    </xf>
    <xf numFmtId="9" fontId="27" fillId="3" borderId="1" xfId="2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182" fontId="0" fillId="0" borderId="4" xfId="0" applyNumberFormat="1" applyFont="1" applyFill="1" applyBorder="1" applyAlignment="1">
      <alignment horizontal="center" vertical="center" wrapText="1"/>
    </xf>
    <xf numFmtId="182" fontId="0" fillId="0" borderId="12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177" fontId="18" fillId="0" borderId="8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center" vertical="center" wrapText="1"/>
    </xf>
    <xf numFmtId="182" fontId="0" fillId="0" borderId="7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180" fontId="1" fillId="8" borderId="7" xfId="0" applyNumberFormat="1" applyFont="1" applyFill="1" applyBorder="1" applyAlignment="1">
      <alignment horizontal="center" vertical="center"/>
    </xf>
    <xf numFmtId="182" fontId="0" fillId="0" borderId="11" xfId="0" applyNumberFormat="1" applyFont="1" applyFill="1" applyBorder="1" applyAlignment="1">
      <alignment horizontal="center" vertical="center" wrapText="1"/>
    </xf>
    <xf numFmtId="180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 wrapText="1"/>
    </xf>
  </cellXfs>
  <cellStyles count="15">
    <cellStyle name="BOM_Level_Below3" xfId="1" xr:uid="{00000000-0005-0000-0000-000009000000}"/>
    <cellStyle name="百分比" xfId="2" builtinId="5"/>
    <cellStyle name="常规" xfId="0" builtinId="0"/>
    <cellStyle name="常规 10" xfId="8" xr:uid="{00000000-0005-0000-0000-000035000000}"/>
    <cellStyle name="常规 2" xfId="10" xr:uid="{00000000-0005-0000-0000-000039000000}"/>
    <cellStyle name="常规 2 10" xfId="9" xr:uid="{00000000-0005-0000-0000-000037000000}"/>
    <cellStyle name="常规 2 2" xfId="6" xr:uid="{00000000-0005-0000-0000-000030000000}"/>
    <cellStyle name="常规 2 2 10" xfId="11" xr:uid="{00000000-0005-0000-0000-00003A000000}"/>
    <cellStyle name="常规 2 2 2" xfId="4" xr:uid="{00000000-0005-0000-0000-000025000000}"/>
    <cellStyle name="常规 2 2 3" xfId="5" xr:uid="{00000000-0005-0000-0000-000028000000}"/>
    <cellStyle name="常规 2 2 6" xfId="3" xr:uid="{00000000-0005-0000-0000-000022000000}"/>
    <cellStyle name="常规 3" xfId="12" xr:uid="{00000000-0005-0000-0000-00003B000000}"/>
    <cellStyle name="常规 5" xfId="13" xr:uid="{00000000-0005-0000-0000-00003C000000}"/>
    <cellStyle name="样式 1" xfId="14" xr:uid="{00000000-0005-0000-0000-00003D000000}"/>
    <cellStyle name="样式 1 5 21" xfId="7" xr:uid="{00000000-0005-0000-0000-000033000000}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566059</xdr:colOff>
      <xdr:row>6</xdr:row>
      <xdr:rowOff>32656</xdr:rowOff>
    </xdr:from>
    <xdr:to>
      <xdr:col>6</xdr:col>
      <xdr:colOff>1106270</xdr:colOff>
      <xdr:row>6</xdr:row>
      <xdr:rowOff>293913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5C6816B-B840-3FD0-B245-818B72DE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5545" y="3091542"/>
          <a:ext cx="540211" cy="261257"/>
        </a:xfrm>
        <a:prstGeom prst="rect">
          <a:avLst/>
        </a:prstGeom>
      </xdr:spPr>
    </xdr:pic>
    <xdr:clientData/>
  </xdr:twoCellAnchor>
  <xdr:twoCellAnchor editAs="oneCell">
    <xdr:from>
      <xdr:col>6</xdr:col>
      <xdr:colOff>794657</xdr:colOff>
      <xdr:row>8</xdr:row>
      <xdr:rowOff>119743</xdr:rowOff>
    </xdr:from>
    <xdr:to>
      <xdr:col>6</xdr:col>
      <xdr:colOff>1070633</xdr:colOff>
      <xdr:row>8</xdr:row>
      <xdr:rowOff>555172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6CFD4D9-06EA-80A8-ECF0-90065F1B7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008" t="71154" r="27937" b="14575"/>
        <a:stretch/>
      </xdr:blipFill>
      <xdr:spPr>
        <a:xfrm>
          <a:off x="4844143" y="4463143"/>
          <a:ext cx="275976" cy="435429"/>
        </a:xfrm>
        <a:prstGeom prst="rect">
          <a:avLst/>
        </a:prstGeom>
      </xdr:spPr>
    </xdr:pic>
    <xdr:clientData/>
  </xdr:twoCellAnchor>
  <xdr:twoCellAnchor editAs="oneCell">
    <xdr:from>
      <xdr:col>6</xdr:col>
      <xdr:colOff>729342</xdr:colOff>
      <xdr:row>13</xdr:row>
      <xdr:rowOff>76200</xdr:rowOff>
    </xdr:from>
    <xdr:to>
      <xdr:col>6</xdr:col>
      <xdr:colOff>1001485</xdr:colOff>
      <xdr:row>13</xdr:row>
      <xdr:rowOff>609600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DC00495-3198-FB3A-945D-A656E97C6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8828" y="6988629"/>
          <a:ext cx="272143" cy="533400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774700</xdr:colOff>
      <xdr:row>26</xdr:row>
      <xdr:rowOff>114300</xdr:rowOff>
    </xdr:from>
    <xdr:to>
      <xdr:col>6</xdr:col>
      <xdr:colOff>1098251</xdr:colOff>
      <xdr:row>26</xdr:row>
      <xdr:rowOff>596900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F4EAF2D-AE6B-0E12-5E14-3DEA70D58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1400" y="15836900"/>
          <a:ext cx="323551" cy="482600"/>
        </a:xfrm>
        <a:prstGeom prst="rect">
          <a:avLst/>
        </a:prstGeom>
      </xdr:spPr>
    </xdr:pic>
    <xdr:clientData/>
  </xdr:twoCellAnchor>
  <xdr:twoCellAnchor editAs="oneCell">
    <xdr:from>
      <xdr:col>6</xdr:col>
      <xdr:colOff>736601</xdr:colOff>
      <xdr:row>24</xdr:row>
      <xdr:rowOff>101600</xdr:rowOff>
    </xdr:from>
    <xdr:to>
      <xdr:col>6</xdr:col>
      <xdr:colOff>1130300</xdr:colOff>
      <xdr:row>24</xdr:row>
      <xdr:rowOff>546100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3D42F33-E5E1-A5F2-CCC6-C9F312AAD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13301" y="14554200"/>
          <a:ext cx="393699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4"/>
  <sheetViews>
    <sheetView workbookViewId="0">
      <selection activeCell="A2" sqref="A2:H2"/>
    </sheetView>
  </sheetViews>
  <sheetFormatPr defaultColWidth="9" defaultRowHeight="15.6"/>
  <cols>
    <col min="1" max="1" width="6.44140625" style="4" customWidth="1"/>
    <col min="2" max="2" width="12.21875" style="5" customWidth="1"/>
    <col min="3" max="3" width="28.21875" style="4" customWidth="1"/>
    <col min="4" max="4" width="13.77734375" style="6" customWidth="1"/>
    <col min="5" max="5" width="5.6640625" style="7" customWidth="1"/>
    <col min="6" max="7" width="9.33203125" style="26" customWidth="1"/>
    <col min="8" max="8" width="13.109375" style="8" customWidth="1"/>
    <col min="9" max="229" width="9" style="4"/>
    <col min="230" max="230" width="5" style="4" customWidth="1"/>
    <col min="231" max="231" width="15" style="4" customWidth="1"/>
    <col min="232" max="233" width="14.6640625" style="4" customWidth="1"/>
    <col min="234" max="234" width="6.21875" style="4" customWidth="1"/>
    <col min="235" max="237" width="10.109375" style="4" customWidth="1"/>
    <col min="238" max="238" width="10.44140625" style="4" customWidth="1"/>
    <col min="239" max="256" width="9" style="4"/>
    <col min="257" max="257" width="6.44140625" style="4" customWidth="1"/>
    <col min="258" max="258" width="12.21875" style="4" customWidth="1"/>
    <col min="259" max="259" width="28.21875" style="4" customWidth="1"/>
    <col min="260" max="260" width="13.77734375" style="4" customWidth="1"/>
    <col min="261" max="261" width="5.6640625" style="4" customWidth="1"/>
    <col min="262" max="263" width="9.33203125" style="4" customWidth="1"/>
    <col min="264" max="264" width="13.109375" style="4" customWidth="1"/>
    <col min="265" max="485" width="9" style="4"/>
    <col min="486" max="486" width="5" style="4" customWidth="1"/>
    <col min="487" max="487" width="15" style="4" customWidth="1"/>
    <col min="488" max="489" width="14.6640625" style="4" customWidth="1"/>
    <col min="490" max="490" width="6.21875" style="4" customWidth="1"/>
    <col min="491" max="493" width="10.109375" style="4" customWidth="1"/>
    <col min="494" max="494" width="10.44140625" style="4" customWidth="1"/>
    <col min="495" max="512" width="9" style="4"/>
    <col min="513" max="513" width="6.44140625" style="4" customWidth="1"/>
    <col min="514" max="514" width="12.21875" style="4" customWidth="1"/>
    <col min="515" max="515" width="28.21875" style="4" customWidth="1"/>
    <col min="516" max="516" width="13.77734375" style="4" customWidth="1"/>
    <col min="517" max="517" width="5.6640625" style="4" customWidth="1"/>
    <col min="518" max="519" width="9.33203125" style="4" customWidth="1"/>
    <col min="520" max="520" width="13.109375" style="4" customWidth="1"/>
    <col min="521" max="741" width="9" style="4"/>
    <col min="742" max="742" width="5" style="4" customWidth="1"/>
    <col min="743" max="743" width="15" style="4" customWidth="1"/>
    <col min="744" max="745" width="14.6640625" style="4" customWidth="1"/>
    <col min="746" max="746" width="6.21875" style="4" customWidth="1"/>
    <col min="747" max="749" width="10.109375" style="4" customWidth="1"/>
    <col min="750" max="750" width="10.44140625" style="4" customWidth="1"/>
    <col min="751" max="768" width="9" style="4"/>
    <col min="769" max="769" width="6.44140625" style="4" customWidth="1"/>
    <col min="770" max="770" width="12.21875" style="4" customWidth="1"/>
    <col min="771" max="771" width="28.21875" style="4" customWidth="1"/>
    <col min="772" max="772" width="13.77734375" style="4" customWidth="1"/>
    <col min="773" max="773" width="5.6640625" style="4" customWidth="1"/>
    <col min="774" max="775" width="9.33203125" style="4" customWidth="1"/>
    <col min="776" max="776" width="13.109375" style="4" customWidth="1"/>
    <col min="777" max="997" width="9" style="4"/>
    <col min="998" max="998" width="5" style="4" customWidth="1"/>
    <col min="999" max="999" width="15" style="4" customWidth="1"/>
    <col min="1000" max="1001" width="14.6640625" style="4" customWidth="1"/>
    <col min="1002" max="1002" width="6.21875" style="4" customWidth="1"/>
    <col min="1003" max="1005" width="10.109375" style="4" customWidth="1"/>
    <col min="1006" max="1006" width="10.44140625" style="4" customWidth="1"/>
    <col min="1007" max="1024" width="9" style="4"/>
    <col min="1025" max="1025" width="6.44140625" style="4" customWidth="1"/>
    <col min="1026" max="1026" width="12.21875" style="4" customWidth="1"/>
    <col min="1027" max="1027" width="28.21875" style="4" customWidth="1"/>
    <col min="1028" max="1028" width="13.77734375" style="4" customWidth="1"/>
    <col min="1029" max="1029" width="5.6640625" style="4" customWidth="1"/>
    <col min="1030" max="1031" width="9.33203125" style="4" customWidth="1"/>
    <col min="1032" max="1032" width="13.109375" style="4" customWidth="1"/>
    <col min="1033" max="1253" width="9" style="4"/>
    <col min="1254" max="1254" width="5" style="4" customWidth="1"/>
    <col min="1255" max="1255" width="15" style="4" customWidth="1"/>
    <col min="1256" max="1257" width="14.6640625" style="4" customWidth="1"/>
    <col min="1258" max="1258" width="6.21875" style="4" customWidth="1"/>
    <col min="1259" max="1261" width="10.109375" style="4" customWidth="1"/>
    <col min="1262" max="1262" width="10.44140625" style="4" customWidth="1"/>
    <col min="1263" max="1280" width="9" style="4"/>
    <col min="1281" max="1281" width="6.44140625" style="4" customWidth="1"/>
    <col min="1282" max="1282" width="12.21875" style="4" customWidth="1"/>
    <col min="1283" max="1283" width="28.21875" style="4" customWidth="1"/>
    <col min="1284" max="1284" width="13.77734375" style="4" customWidth="1"/>
    <col min="1285" max="1285" width="5.6640625" style="4" customWidth="1"/>
    <col min="1286" max="1287" width="9.33203125" style="4" customWidth="1"/>
    <col min="1288" max="1288" width="13.109375" style="4" customWidth="1"/>
    <col min="1289" max="1509" width="9" style="4"/>
    <col min="1510" max="1510" width="5" style="4" customWidth="1"/>
    <col min="1511" max="1511" width="15" style="4" customWidth="1"/>
    <col min="1512" max="1513" width="14.6640625" style="4" customWidth="1"/>
    <col min="1514" max="1514" width="6.21875" style="4" customWidth="1"/>
    <col min="1515" max="1517" width="10.109375" style="4" customWidth="1"/>
    <col min="1518" max="1518" width="10.44140625" style="4" customWidth="1"/>
    <col min="1519" max="1536" width="9" style="4"/>
    <col min="1537" max="1537" width="6.44140625" style="4" customWidth="1"/>
    <col min="1538" max="1538" width="12.21875" style="4" customWidth="1"/>
    <col min="1539" max="1539" width="28.21875" style="4" customWidth="1"/>
    <col min="1540" max="1540" width="13.77734375" style="4" customWidth="1"/>
    <col min="1541" max="1541" width="5.6640625" style="4" customWidth="1"/>
    <col min="1542" max="1543" width="9.33203125" style="4" customWidth="1"/>
    <col min="1544" max="1544" width="13.109375" style="4" customWidth="1"/>
    <col min="1545" max="1765" width="9" style="4"/>
    <col min="1766" max="1766" width="5" style="4" customWidth="1"/>
    <col min="1767" max="1767" width="15" style="4" customWidth="1"/>
    <col min="1768" max="1769" width="14.6640625" style="4" customWidth="1"/>
    <col min="1770" max="1770" width="6.21875" style="4" customWidth="1"/>
    <col min="1771" max="1773" width="10.109375" style="4" customWidth="1"/>
    <col min="1774" max="1774" width="10.44140625" style="4" customWidth="1"/>
    <col min="1775" max="1792" width="9" style="4"/>
    <col min="1793" max="1793" width="6.44140625" style="4" customWidth="1"/>
    <col min="1794" max="1794" width="12.21875" style="4" customWidth="1"/>
    <col min="1795" max="1795" width="28.21875" style="4" customWidth="1"/>
    <col min="1796" max="1796" width="13.77734375" style="4" customWidth="1"/>
    <col min="1797" max="1797" width="5.6640625" style="4" customWidth="1"/>
    <col min="1798" max="1799" width="9.33203125" style="4" customWidth="1"/>
    <col min="1800" max="1800" width="13.109375" style="4" customWidth="1"/>
    <col min="1801" max="2021" width="9" style="4"/>
    <col min="2022" max="2022" width="5" style="4" customWidth="1"/>
    <col min="2023" max="2023" width="15" style="4" customWidth="1"/>
    <col min="2024" max="2025" width="14.6640625" style="4" customWidth="1"/>
    <col min="2026" max="2026" width="6.21875" style="4" customWidth="1"/>
    <col min="2027" max="2029" width="10.109375" style="4" customWidth="1"/>
    <col min="2030" max="2030" width="10.44140625" style="4" customWidth="1"/>
    <col min="2031" max="2048" width="9" style="4"/>
    <col min="2049" max="2049" width="6.44140625" style="4" customWidth="1"/>
    <col min="2050" max="2050" width="12.21875" style="4" customWidth="1"/>
    <col min="2051" max="2051" width="28.21875" style="4" customWidth="1"/>
    <col min="2052" max="2052" width="13.77734375" style="4" customWidth="1"/>
    <col min="2053" max="2053" width="5.6640625" style="4" customWidth="1"/>
    <col min="2054" max="2055" width="9.33203125" style="4" customWidth="1"/>
    <col min="2056" max="2056" width="13.109375" style="4" customWidth="1"/>
    <col min="2057" max="2277" width="9" style="4"/>
    <col min="2278" max="2278" width="5" style="4" customWidth="1"/>
    <col min="2279" max="2279" width="15" style="4" customWidth="1"/>
    <col min="2280" max="2281" width="14.6640625" style="4" customWidth="1"/>
    <col min="2282" max="2282" width="6.21875" style="4" customWidth="1"/>
    <col min="2283" max="2285" width="10.109375" style="4" customWidth="1"/>
    <col min="2286" max="2286" width="10.44140625" style="4" customWidth="1"/>
    <col min="2287" max="2304" width="9" style="4"/>
    <col min="2305" max="2305" width="6.44140625" style="4" customWidth="1"/>
    <col min="2306" max="2306" width="12.21875" style="4" customWidth="1"/>
    <col min="2307" max="2307" width="28.21875" style="4" customWidth="1"/>
    <col min="2308" max="2308" width="13.77734375" style="4" customWidth="1"/>
    <col min="2309" max="2309" width="5.6640625" style="4" customWidth="1"/>
    <col min="2310" max="2311" width="9.33203125" style="4" customWidth="1"/>
    <col min="2312" max="2312" width="13.109375" style="4" customWidth="1"/>
    <col min="2313" max="2533" width="9" style="4"/>
    <col min="2534" max="2534" width="5" style="4" customWidth="1"/>
    <col min="2535" max="2535" width="15" style="4" customWidth="1"/>
    <col min="2536" max="2537" width="14.6640625" style="4" customWidth="1"/>
    <col min="2538" max="2538" width="6.21875" style="4" customWidth="1"/>
    <col min="2539" max="2541" width="10.109375" style="4" customWidth="1"/>
    <col min="2542" max="2542" width="10.44140625" style="4" customWidth="1"/>
    <col min="2543" max="2560" width="9" style="4"/>
    <col min="2561" max="2561" width="6.44140625" style="4" customWidth="1"/>
    <col min="2562" max="2562" width="12.21875" style="4" customWidth="1"/>
    <col min="2563" max="2563" width="28.21875" style="4" customWidth="1"/>
    <col min="2564" max="2564" width="13.77734375" style="4" customWidth="1"/>
    <col min="2565" max="2565" width="5.6640625" style="4" customWidth="1"/>
    <col min="2566" max="2567" width="9.33203125" style="4" customWidth="1"/>
    <col min="2568" max="2568" width="13.109375" style="4" customWidth="1"/>
    <col min="2569" max="2789" width="9" style="4"/>
    <col min="2790" max="2790" width="5" style="4" customWidth="1"/>
    <col min="2791" max="2791" width="15" style="4" customWidth="1"/>
    <col min="2792" max="2793" width="14.6640625" style="4" customWidth="1"/>
    <col min="2794" max="2794" width="6.21875" style="4" customWidth="1"/>
    <col min="2795" max="2797" width="10.109375" style="4" customWidth="1"/>
    <col min="2798" max="2798" width="10.44140625" style="4" customWidth="1"/>
    <col min="2799" max="2816" width="9" style="4"/>
    <col min="2817" max="2817" width="6.44140625" style="4" customWidth="1"/>
    <col min="2818" max="2818" width="12.21875" style="4" customWidth="1"/>
    <col min="2819" max="2819" width="28.21875" style="4" customWidth="1"/>
    <col min="2820" max="2820" width="13.77734375" style="4" customWidth="1"/>
    <col min="2821" max="2821" width="5.6640625" style="4" customWidth="1"/>
    <col min="2822" max="2823" width="9.33203125" style="4" customWidth="1"/>
    <col min="2824" max="2824" width="13.109375" style="4" customWidth="1"/>
    <col min="2825" max="3045" width="9" style="4"/>
    <col min="3046" max="3046" width="5" style="4" customWidth="1"/>
    <col min="3047" max="3047" width="15" style="4" customWidth="1"/>
    <col min="3048" max="3049" width="14.6640625" style="4" customWidth="1"/>
    <col min="3050" max="3050" width="6.21875" style="4" customWidth="1"/>
    <col min="3051" max="3053" width="10.109375" style="4" customWidth="1"/>
    <col min="3054" max="3054" width="10.44140625" style="4" customWidth="1"/>
    <col min="3055" max="3072" width="9" style="4"/>
    <col min="3073" max="3073" width="6.44140625" style="4" customWidth="1"/>
    <col min="3074" max="3074" width="12.21875" style="4" customWidth="1"/>
    <col min="3075" max="3075" width="28.21875" style="4" customWidth="1"/>
    <col min="3076" max="3076" width="13.77734375" style="4" customWidth="1"/>
    <col min="3077" max="3077" width="5.6640625" style="4" customWidth="1"/>
    <col min="3078" max="3079" width="9.33203125" style="4" customWidth="1"/>
    <col min="3080" max="3080" width="13.109375" style="4" customWidth="1"/>
    <col min="3081" max="3301" width="9" style="4"/>
    <col min="3302" max="3302" width="5" style="4" customWidth="1"/>
    <col min="3303" max="3303" width="15" style="4" customWidth="1"/>
    <col min="3304" max="3305" width="14.6640625" style="4" customWidth="1"/>
    <col min="3306" max="3306" width="6.21875" style="4" customWidth="1"/>
    <col min="3307" max="3309" width="10.109375" style="4" customWidth="1"/>
    <col min="3310" max="3310" width="10.44140625" style="4" customWidth="1"/>
    <col min="3311" max="3328" width="9" style="4"/>
    <col min="3329" max="3329" width="6.44140625" style="4" customWidth="1"/>
    <col min="3330" max="3330" width="12.21875" style="4" customWidth="1"/>
    <col min="3331" max="3331" width="28.21875" style="4" customWidth="1"/>
    <col min="3332" max="3332" width="13.77734375" style="4" customWidth="1"/>
    <col min="3333" max="3333" width="5.6640625" style="4" customWidth="1"/>
    <col min="3334" max="3335" width="9.33203125" style="4" customWidth="1"/>
    <col min="3336" max="3336" width="13.109375" style="4" customWidth="1"/>
    <col min="3337" max="3557" width="9" style="4"/>
    <col min="3558" max="3558" width="5" style="4" customWidth="1"/>
    <col min="3559" max="3559" width="15" style="4" customWidth="1"/>
    <col min="3560" max="3561" width="14.6640625" style="4" customWidth="1"/>
    <col min="3562" max="3562" width="6.21875" style="4" customWidth="1"/>
    <col min="3563" max="3565" width="10.109375" style="4" customWidth="1"/>
    <col min="3566" max="3566" width="10.44140625" style="4" customWidth="1"/>
    <col min="3567" max="3584" width="9" style="4"/>
    <col min="3585" max="3585" width="6.44140625" style="4" customWidth="1"/>
    <col min="3586" max="3586" width="12.21875" style="4" customWidth="1"/>
    <col min="3587" max="3587" width="28.21875" style="4" customWidth="1"/>
    <col min="3588" max="3588" width="13.77734375" style="4" customWidth="1"/>
    <col min="3589" max="3589" width="5.6640625" style="4" customWidth="1"/>
    <col min="3590" max="3591" width="9.33203125" style="4" customWidth="1"/>
    <col min="3592" max="3592" width="13.109375" style="4" customWidth="1"/>
    <col min="3593" max="3813" width="9" style="4"/>
    <col min="3814" max="3814" width="5" style="4" customWidth="1"/>
    <col min="3815" max="3815" width="15" style="4" customWidth="1"/>
    <col min="3816" max="3817" width="14.6640625" style="4" customWidth="1"/>
    <col min="3818" max="3818" width="6.21875" style="4" customWidth="1"/>
    <col min="3819" max="3821" width="10.109375" style="4" customWidth="1"/>
    <col min="3822" max="3822" width="10.44140625" style="4" customWidth="1"/>
    <col min="3823" max="3840" width="9" style="4"/>
    <col min="3841" max="3841" width="6.44140625" style="4" customWidth="1"/>
    <col min="3842" max="3842" width="12.21875" style="4" customWidth="1"/>
    <col min="3843" max="3843" width="28.21875" style="4" customWidth="1"/>
    <col min="3844" max="3844" width="13.77734375" style="4" customWidth="1"/>
    <col min="3845" max="3845" width="5.6640625" style="4" customWidth="1"/>
    <col min="3846" max="3847" width="9.33203125" style="4" customWidth="1"/>
    <col min="3848" max="3848" width="13.109375" style="4" customWidth="1"/>
    <col min="3849" max="4069" width="9" style="4"/>
    <col min="4070" max="4070" width="5" style="4" customWidth="1"/>
    <col min="4071" max="4071" width="15" style="4" customWidth="1"/>
    <col min="4072" max="4073" width="14.6640625" style="4" customWidth="1"/>
    <col min="4074" max="4074" width="6.21875" style="4" customWidth="1"/>
    <col min="4075" max="4077" width="10.109375" style="4" customWidth="1"/>
    <col min="4078" max="4078" width="10.44140625" style="4" customWidth="1"/>
    <col min="4079" max="4096" width="9" style="4"/>
    <col min="4097" max="4097" width="6.44140625" style="4" customWidth="1"/>
    <col min="4098" max="4098" width="12.21875" style="4" customWidth="1"/>
    <col min="4099" max="4099" width="28.21875" style="4" customWidth="1"/>
    <col min="4100" max="4100" width="13.77734375" style="4" customWidth="1"/>
    <col min="4101" max="4101" width="5.6640625" style="4" customWidth="1"/>
    <col min="4102" max="4103" width="9.33203125" style="4" customWidth="1"/>
    <col min="4104" max="4104" width="13.109375" style="4" customWidth="1"/>
    <col min="4105" max="4325" width="9" style="4"/>
    <col min="4326" max="4326" width="5" style="4" customWidth="1"/>
    <col min="4327" max="4327" width="15" style="4" customWidth="1"/>
    <col min="4328" max="4329" width="14.6640625" style="4" customWidth="1"/>
    <col min="4330" max="4330" width="6.21875" style="4" customWidth="1"/>
    <col min="4331" max="4333" width="10.109375" style="4" customWidth="1"/>
    <col min="4334" max="4334" width="10.44140625" style="4" customWidth="1"/>
    <col min="4335" max="4352" width="9" style="4"/>
    <col min="4353" max="4353" width="6.44140625" style="4" customWidth="1"/>
    <col min="4354" max="4354" width="12.21875" style="4" customWidth="1"/>
    <col min="4355" max="4355" width="28.21875" style="4" customWidth="1"/>
    <col min="4356" max="4356" width="13.77734375" style="4" customWidth="1"/>
    <col min="4357" max="4357" width="5.6640625" style="4" customWidth="1"/>
    <col min="4358" max="4359" width="9.33203125" style="4" customWidth="1"/>
    <col min="4360" max="4360" width="13.109375" style="4" customWidth="1"/>
    <col min="4361" max="4581" width="9" style="4"/>
    <col min="4582" max="4582" width="5" style="4" customWidth="1"/>
    <col min="4583" max="4583" width="15" style="4" customWidth="1"/>
    <col min="4584" max="4585" width="14.6640625" style="4" customWidth="1"/>
    <col min="4586" max="4586" width="6.21875" style="4" customWidth="1"/>
    <col min="4587" max="4589" width="10.109375" style="4" customWidth="1"/>
    <col min="4590" max="4590" width="10.44140625" style="4" customWidth="1"/>
    <col min="4591" max="4608" width="9" style="4"/>
    <col min="4609" max="4609" width="6.44140625" style="4" customWidth="1"/>
    <col min="4610" max="4610" width="12.21875" style="4" customWidth="1"/>
    <col min="4611" max="4611" width="28.21875" style="4" customWidth="1"/>
    <col min="4612" max="4612" width="13.77734375" style="4" customWidth="1"/>
    <col min="4613" max="4613" width="5.6640625" style="4" customWidth="1"/>
    <col min="4614" max="4615" width="9.33203125" style="4" customWidth="1"/>
    <col min="4616" max="4616" width="13.109375" style="4" customWidth="1"/>
    <col min="4617" max="4837" width="9" style="4"/>
    <col min="4838" max="4838" width="5" style="4" customWidth="1"/>
    <col min="4839" max="4839" width="15" style="4" customWidth="1"/>
    <col min="4840" max="4841" width="14.6640625" style="4" customWidth="1"/>
    <col min="4842" max="4842" width="6.21875" style="4" customWidth="1"/>
    <col min="4843" max="4845" width="10.109375" style="4" customWidth="1"/>
    <col min="4846" max="4846" width="10.44140625" style="4" customWidth="1"/>
    <col min="4847" max="4864" width="9" style="4"/>
    <col min="4865" max="4865" width="6.44140625" style="4" customWidth="1"/>
    <col min="4866" max="4866" width="12.21875" style="4" customWidth="1"/>
    <col min="4867" max="4867" width="28.21875" style="4" customWidth="1"/>
    <col min="4868" max="4868" width="13.77734375" style="4" customWidth="1"/>
    <col min="4869" max="4869" width="5.6640625" style="4" customWidth="1"/>
    <col min="4870" max="4871" width="9.33203125" style="4" customWidth="1"/>
    <col min="4872" max="4872" width="13.109375" style="4" customWidth="1"/>
    <col min="4873" max="5093" width="9" style="4"/>
    <col min="5094" max="5094" width="5" style="4" customWidth="1"/>
    <col min="5095" max="5095" width="15" style="4" customWidth="1"/>
    <col min="5096" max="5097" width="14.6640625" style="4" customWidth="1"/>
    <col min="5098" max="5098" width="6.21875" style="4" customWidth="1"/>
    <col min="5099" max="5101" width="10.109375" style="4" customWidth="1"/>
    <col min="5102" max="5102" width="10.44140625" style="4" customWidth="1"/>
    <col min="5103" max="5120" width="9" style="4"/>
    <col min="5121" max="5121" width="6.44140625" style="4" customWidth="1"/>
    <col min="5122" max="5122" width="12.21875" style="4" customWidth="1"/>
    <col min="5123" max="5123" width="28.21875" style="4" customWidth="1"/>
    <col min="5124" max="5124" width="13.77734375" style="4" customWidth="1"/>
    <col min="5125" max="5125" width="5.6640625" style="4" customWidth="1"/>
    <col min="5126" max="5127" width="9.33203125" style="4" customWidth="1"/>
    <col min="5128" max="5128" width="13.109375" style="4" customWidth="1"/>
    <col min="5129" max="5349" width="9" style="4"/>
    <col min="5350" max="5350" width="5" style="4" customWidth="1"/>
    <col min="5351" max="5351" width="15" style="4" customWidth="1"/>
    <col min="5352" max="5353" width="14.6640625" style="4" customWidth="1"/>
    <col min="5354" max="5354" width="6.21875" style="4" customWidth="1"/>
    <col min="5355" max="5357" width="10.109375" style="4" customWidth="1"/>
    <col min="5358" max="5358" width="10.44140625" style="4" customWidth="1"/>
    <col min="5359" max="5376" width="9" style="4"/>
    <col min="5377" max="5377" width="6.44140625" style="4" customWidth="1"/>
    <col min="5378" max="5378" width="12.21875" style="4" customWidth="1"/>
    <col min="5379" max="5379" width="28.21875" style="4" customWidth="1"/>
    <col min="5380" max="5380" width="13.77734375" style="4" customWidth="1"/>
    <col min="5381" max="5381" width="5.6640625" style="4" customWidth="1"/>
    <col min="5382" max="5383" width="9.33203125" style="4" customWidth="1"/>
    <col min="5384" max="5384" width="13.109375" style="4" customWidth="1"/>
    <col min="5385" max="5605" width="9" style="4"/>
    <col min="5606" max="5606" width="5" style="4" customWidth="1"/>
    <col min="5607" max="5607" width="15" style="4" customWidth="1"/>
    <col min="5608" max="5609" width="14.6640625" style="4" customWidth="1"/>
    <col min="5610" max="5610" width="6.21875" style="4" customWidth="1"/>
    <col min="5611" max="5613" width="10.109375" style="4" customWidth="1"/>
    <col min="5614" max="5614" width="10.44140625" style="4" customWidth="1"/>
    <col min="5615" max="5632" width="9" style="4"/>
    <col min="5633" max="5633" width="6.44140625" style="4" customWidth="1"/>
    <col min="5634" max="5634" width="12.21875" style="4" customWidth="1"/>
    <col min="5635" max="5635" width="28.21875" style="4" customWidth="1"/>
    <col min="5636" max="5636" width="13.77734375" style="4" customWidth="1"/>
    <col min="5637" max="5637" width="5.6640625" style="4" customWidth="1"/>
    <col min="5638" max="5639" width="9.33203125" style="4" customWidth="1"/>
    <col min="5640" max="5640" width="13.109375" style="4" customWidth="1"/>
    <col min="5641" max="5861" width="9" style="4"/>
    <col min="5862" max="5862" width="5" style="4" customWidth="1"/>
    <col min="5863" max="5863" width="15" style="4" customWidth="1"/>
    <col min="5864" max="5865" width="14.6640625" style="4" customWidth="1"/>
    <col min="5866" max="5866" width="6.21875" style="4" customWidth="1"/>
    <col min="5867" max="5869" width="10.109375" style="4" customWidth="1"/>
    <col min="5870" max="5870" width="10.44140625" style="4" customWidth="1"/>
    <col min="5871" max="5888" width="9" style="4"/>
    <col min="5889" max="5889" width="6.44140625" style="4" customWidth="1"/>
    <col min="5890" max="5890" width="12.21875" style="4" customWidth="1"/>
    <col min="5891" max="5891" width="28.21875" style="4" customWidth="1"/>
    <col min="5892" max="5892" width="13.77734375" style="4" customWidth="1"/>
    <col min="5893" max="5893" width="5.6640625" style="4" customWidth="1"/>
    <col min="5894" max="5895" width="9.33203125" style="4" customWidth="1"/>
    <col min="5896" max="5896" width="13.109375" style="4" customWidth="1"/>
    <col min="5897" max="6117" width="9" style="4"/>
    <col min="6118" max="6118" width="5" style="4" customWidth="1"/>
    <col min="6119" max="6119" width="15" style="4" customWidth="1"/>
    <col min="6120" max="6121" width="14.6640625" style="4" customWidth="1"/>
    <col min="6122" max="6122" width="6.21875" style="4" customWidth="1"/>
    <col min="6123" max="6125" width="10.109375" style="4" customWidth="1"/>
    <col min="6126" max="6126" width="10.44140625" style="4" customWidth="1"/>
    <col min="6127" max="6144" width="9" style="4"/>
    <col min="6145" max="6145" width="6.44140625" style="4" customWidth="1"/>
    <col min="6146" max="6146" width="12.21875" style="4" customWidth="1"/>
    <col min="6147" max="6147" width="28.21875" style="4" customWidth="1"/>
    <col min="6148" max="6148" width="13.77734375" style="4" customWidth="1"/>
    <col min="6149" max="6149" width="5.6640625" style="4" customWidth="1"/>
    <col min="6150" max="6151" width="9.33203125" style="4" customWidth="1"/>
    <col min="6152" max="6152" width="13.109375" style="4" customWidth="1"/>
    <col min="6153" max="6373" width="9" style="4"/>
    <col min="6374" max="6374" width="5" style="4" customWidth="1"/>
    <col min="6375" max="6375" width="15" style="4" customWidth="1"/>
    <col min="6376" max="6377" width="14.6640625" style="4" customWidth="1"/>
    <col min="6378" max="6378" width="6.21875" style="4" customWidth="1"/>
    <col min="6379" max="6381" width="10.109375" style="4" customWidth="1"/>
    <col min="6382" max="6382" width="10.44140625" style="4" customWidth="1"/>
    <col min="6383" max="6400" width="9" style="4"/>
    <col min="6401" max="6401" width="6.44140625" style="4" customWidth="1"/>
    <col min="6402" max="6402" width="12.21875" style="4" customWidth="1"/>
    <col min="6403" max="6403" width="28.21875" style="4" customWidth="1"/>
    <col min="6404" max="6404" width="13.77734375" style="4" customWidth="1"/>
    <col min="6405" max="6405" width="5.6640625" style="4" customWidth="1"/>
    <col min="6406" max="6407" width="9.33203125" style="4" customWidth="1"/>
    <col min="6408" max="6408" width="13.109375" style="4" customWidth="1"/>
    <col min="6409" max="6629" width="9" style="4"/>
    <col min="6630" max="6630" width="5" style="4" customWidth="1"/>
    <col min="6631" max="6631" width="15" style="4" customWidth="1"/>
    <col min="6632" max="6633" width="14.6640625" style="4" customWidth="1"/>
    <col min="6634" max="6634" width="6.21875" style="4" customWidth="1"/>
    <col min="6635" max="6637" width="10.109375" style="4" customWidth="1"/>
    <col min="6638" max="6638" width="10.44140625" style="4" customWidth="1"/>
    <col min="6639" max="6656" width="9" style="4"/>
    <col min="6657" max="6657" width="6.44140625" style="4" customWidth="1"/>
    <col min="6658" max="6658" width="12.21875" style="4" customWidth="1"/>
    <col min="6659" max="6659" width="28.21875" style="4" customWidth="1"/>
    <col min="6660" max="6660" width="13.77734375" style="4" customWidth="1"/>
    <col min="6661" max="6661" width="5.6640625" style="4" customWidth="1"/>
    <col min="6662" max="6663" width="9.33203125" style="4" customWidth="1"/>
    <col min="6664" max="6664" width="13.109375" style="4" customWidth="1"/>
    <col min="6665" max="6885" width="9" style="4"/>
    <col min="6886" max="6886" width="5" style="4" customWidth="1"/>
    <col min="6887" max="6887" width="15" style="4" customWidth="1"/>
    <col min="6888" max="6889" width="14.6640625" style="4" customWidth="1"/>
    <col min="6890" max="6890" width="6.21875" style="4" customWidth="1"/>
    <col min="6891" max="6893" width="10.109375" style="4" customWidth="1"/>
    <col min="6894" max="6894" width="10.44140625" style="4" customWidth="1"/>
    <col min="6895" max="6912" width="9" style="4"/>
    <col min="6913" max="6913" width="6.44140625" style="4" customWidth="1"/>
    <col min="6914" max="6914" width="12.21875" style="4" customWidth="1"/>
    <col min="6915" max="6915" width="28.21875" style="4" customWidth="1"/>
    <col min="6916" max="6916" width="13.77734375" style="4" customWidth="1"/>
    <col min="6917" max="6917" width="5.6640625" style="4" customWidth="1"/>
    <col min="6918" max="6919" width="9.33203125" style="4" customWidth="1"/>
    <col min="6920" max="6920" width="13.109375" style="4" customWidth="1"/>
    <col min="6921" max="7141" width="9" style="4"/>
    <col min="7142" max="7142" width="5" style="4" customWidth="1"/>
    <col min="7143" max="7143" width="15" style="4" customWidth="1"/>
    <col min="7144" max="7145" width="14.6640625" style="4" customWidth="1"/>
    <col min="7146" max="7146" width="6.21875" style="4" customWidth="1"/>
    <col min="7147" max="7149" width="10.109375" style="4" customWidth="1"/>
    <col min="7150" max="7150" width="10.44140625" style="4" customWidth="1"/>
    <col min="7151" max="7168" width="9" style="4"/>
    <col min="7169" max="7169" width="6.44140625" style="4" customWidth="1"/>
    <col min="7170" max="7170" width="12.21875" style="4" customWidth="1"/>
    <col min="7171" max="7171" width="28.21875" style="4" customWidth="1"/>
    <col min="7172" max="7172" width="13.77734375" style="4" customWidth="1"/>
    <col min="7173" max="7173" width="5.6640625" style="4" customWidth="1"/>
    <col min="7174" max="7175" width="9.33203125" style="4" customWidth="1"/>
    <col min="7176" max="7176" width="13.109375" style="4" customWidth="1"/>
    <col min="7177" max="7397" width="9" style="4"/>
    <col min="7398" max="7398" width="5" style="4" customWidth="1"/>
    <col min="7399" max="7399" width="15" style="4" customWidth="1"/>
    <col min="7400" max="7401" width="14.6640625" style="4" customWidth="1"/>
    <col min="7402" max="7402" width="6.21875" style="4" customWidth="1"/>
    <col min="7403" max="7405" width="10.109375" style="4" customWidth="1"/>
    <col min="7406" max="7406" width="10.44140625" style="4" customWidth="1"/>
    <col min="7407" max="7424" width="9" style="4"/>
    <col min="7425" max="7425" width="6.44140625" style="4" customWidth="1"/>
    <col min="7426" max="7426" width="12.21875" style="4" customWidth="1"/>
    <col min="7427" max="7427" width="28.21875" style="4" customWidth="1"/>
    <col min="7428" max="7428" width="13.77734375" style="4" customWidth="1"/>
    <col min="7429" max="7429" width="5.6640625" style="4" customWidth="1"/>
    <col min="7430" max="7431" width="9.33203125" style="4" customWidth="1"/>
    <col min="7432" max="7432" width="13.109375" style="4" customWidth="1"/>
    <col min="7433" max="7653" width="9" style="4"/>
    <col min="7654" max="7654" width="5" style="4" customWidth="1"/>
    <col min="7655" max="7655" width="15" style="4" customWidth="1"/>
    <col min="7656" max="7657" width="14.6640625" style="4" customWidth="1"/>
    <col min="7658" max="7658" width="6.21875" style="4" customWidth="1"/>
    <col min="7659" max="7661" width="10.109375" style="4" customWidth="1"/>
    <col min="7662" max="7662" width="10.44140625" style="4" customWidth="1"/>
    <col min="7663" max="7680" width="9" style="4"/>
    <col min="7681" max="7681" width="6.44140625" style="4" customWidth="1"/>
    <col min="7682" max="7682" width="12.21875" style="4" customWidth="1"/>
    <col min="7683" max="7683" width="28.21875" style="4" customWidth="1"/>
    <col min="7684" max="7684" width="13.77734375" style="4" customWidth="1"/>
    <col min="7685" max="7685" width="5.6640625" style="4" customWidth="1"/>
    <col min="7686" max="7687" width="9.33203125" style="4" customWidth="1"/>
    <col min="7688" max="7688" width="13.109375" style="4" customWidth="1"/>
    <col min="7689" max="7909" width="9" style="4"/>
    <col min="7910" max="7910" width="5" style="4" customWidth="1"/>
    <col min="7911" max="7911" width="15" style="4" customWidth="1"/>
    <col min="7912" max="7913" width="14.6640625" style="4" customWidth="1"/>
    <col min="7914" max="7914" width="6.21875" style="4" customWidth="1"/>
    <col min="7915" max="7917" width="10.109375" style="4" customWidth="1"/>
    <col min="7918" max="7918" width="10.44140625" style="4" customWidth="1"/>
    <col min="7919" max="7936" width="9" style="4"/>
    <col min="7937" max="7937" width="6.44140625" style="4" customWidth="1"/>
    <col min="7938" max="7938" width="12.21875" style="4" customWidth="1"/>
    <col min="7939" max="7939" width="28.21875" style="4" customWidth="1"/>
    <col min="7940" max="7940" width="13.77734375" style="4" customWidth="1"/>
    <col min="7941" max="7941" width="5.6640625" style="4" customWidth="1"/>
    <col min="7942" max="7943" width="9.33203125" style="4" customWidth="1"/>
    <col min="7944" max="7944" width="13.109375" style="4" customWidth="1"/>
    <col min="7945" max="8165" width="9" style="4"/>
    <col min="8166" max="8166" width="5" style="4" customWidth="1"/>
    <col min="8167" max="8167" width="15" style="4" customWidth="1"/>
    <col min="8168" max="8169" width="14.6640625" style="4" customWidth="1"/>
    <col min="8170" max="8170" width="6.21875" style="4" customWidth="1"/>
    <col min="8171" max="8173" width="10.109375" style="4" customWidth="1"/>
    <col min="8174" max="8174" width="10.44140625" style="4" customWidth="1"/>
    <col min="8175" max="8192" width="9" style="4"/>
    <col min="8193" max="8193" width="6.44140625" style="4" customWidth="1"/>
    <col min="8194" max="8194" width="12.21875" style="4" customWidth="1"/>
    <col min="8195" max="8195" width="28.21875" style="4" customWidth="1"/>
    <col min="8196" max="8196" width="13.77734375" style="4" customWidth="1"/>
    <col min="8197" max="8197" width="5.6640625" style="4" customWidth="1"/>
    <col min="8198" max="8199" width="9.33203125" style="4" customWidth="1"/>
    <col min="8200" max="8200" width="13.109375" style="4" customWidth="1"/>
    <col min="8201" max="8421" width="9" style="4"/>
    <col min="8422" max="8422" width="5" style="4" customWidth="1"/>
    <col min="8423" max="8423" width="15" style="4" customWidth="1"/>
    <col min="8424" max="8425" width="14.6640625" style="4" customWidth="1"/>
    <col min="8426" max="8426" width="6.21875" style="4" customWidth="1"/>
    <col min="8427" max="8429" width="10.109375" style="4" customWidth="1"/>
    <col min="8430" max="8430" width="10.44140625" style="4" customWidth="1"/>
    <col min="8431" max="8448" width="9" style="4"/>
    <col min="8449" max="8449" width="6.44140625" style="4" customWidth="1"/>
    <col min="8450" max="8450" width="12.21875" style="4" customWidth="1"/>
    <col min="8451" max="8451" width="28.21875" style="4" customWidth="1"/>
    <col min="8452" max="8452" width="13.77734375" style="4" customWidth="1"/>
    <col min="8453" max="8453" width="5.6640625" style="4" customWidth="1"/>
    <col min="8454" max="8455" width="9.33203125" style="4" customWidth="1"/>
    <col min="8456" max="8456" width="13.109375" style="4" customWidth="1"/>
    <col min="8457" max="8677" width="9" style="4"/>
    <col min="8678" max="8678" width="5" style="4" customWidth="1"/>
    <col min="8679" max="8679" width="15" style="4" customWidth="1"/>
    <col min="8680" max="8681" width="14.6640625" style="4" customWidth="1"/>
    <col min="8682" max="8682" width="6.21875" style="4" customWidth="1"/>
    <col min="8683" max="8685" width="10.109375" style="4" customWidth="1"/>
    <col min="8686" max="8686" width="10.44140625" style="4" customWidth="1"/>
    <col min="8687" max="8704" width="9" style="4"/>
    <col min="8705" max="8705" width="6.44140625" style="4" customWidth="1"/>
    <col min="8706" max="8706" width="12.21875" style="4" customWidth="1"/>
    <col min="8707" max="8707" width="28.21875" style="4" customWidth="1"/>
    <col min="8708" max="8708" width="13.77734375" style="4" customWidth="1"/>
    <col min="8709" max="8709" width="5.6640625" style="4" customWidth="1"/>
    <col min="8710" max="8711" width="9.33203125" style="4" customWidth="1"/>
    <col min="8712" max="8712" width="13.109375" style="4" customWidth="1"/>
    <col min="8713" max="8933" width="9" style="4"/>
    <col min="8934" max="8934" width="5" style="4" customWidth="1"/>
    <col min="8935" max="8935" width="15" style="4" customWidth="1"/>
    <col min="8936" max="8937" width="14.6640625" style="4" customWidth="1"/>
    <col min="8938" max="8938" width="6.21875" style="4" customWidth="1"/>
    <col min="8939" max="8941" width="10.109375" style="4" customWidth="1"/>
    <col min="8942" max="8942" width="10.44140625" style="4" customWidth="1"/>
    <col min="8943" max="8960" width="9" style="4"/>
    <col min="8961" max="8961" width="6.44140625" style="4" customWidth="1"/>
    <col min="8962" max="8962" width="12.21875" style="4" customWidth="1"/>
    <col min="8963" max="8963" width="28.21875" style="4" customWidth="1"/>
    <col min="8964" max="8964" width="13.77734375" style="4" customWidth="1"/>
    <col min="8965" max="8965" width="5.6640625" style="4" customWidth="1"/>
    <col min="8966" max="8967" width="9.33203125" style="4" customWidth="1"/>
    <col min="8968" max="8968" width="13.109375" style="4" customWidth="1"/>
    <col min="8969" max="9189" width="9" style="4"/>
    <col min="9190" max="9190" width="5" style="4" customWidth="1"/>
    <col min="9191" max="9191" width="15" style="4" customWidth="1"/>
    <col min="9192" max="9193" width="14.6640625" style="4" customWidth="1"/>
    <col min="9194" max="9194" width="6.21875" style="4" customWidth="1"/>
    <col min="9195" max="9197" width="10.109375" style="4" customWidth="1"/>
    <col min="9198" max="9198" width="10.44140625" style="4" customWidth="1"/>
    <col min="9199" max="9216" width="9" style="4"/>
    <col min="9217" max="9217" width="6.44140625" style="4" customWidth="1"/>
    <col min="9218" max="9218" width="12.21875" style="4" customWidth="1"/>
    <col min="9219" max="9219" width="28.21875" style="4" customWidth="1"/>
    <col min="9220" max="9220" width="13.77734375" style="4" customWidth="1"/>
    <col min="9221" max="9221" width="5.6640625" style="4" customWidth="1"/>
    <col min="9222" max="9223" width="9.33203125" style="4" customWidth="1"/>
    <col min="9224" max="9224" width="13.109375" style="4" customWidth="1"/>
    <col min="9225" max="9445" width="9" style="4"/>
    <col min="9446" max="9446" width="5" style="4" customWidth="1"/>
    <col min="9447" max="9447" width="15" style="4" customWidth="1"/>
    <col min="9448" max="9449" width="14.6640625" style="4" customWidth="1"/>
    <col min="9450" max="9450" width="6.21875" style="4" customWidth="1"/>
    <col min="9451" max="9453" width="10.109375" style="4" customWidth="1"/>
    <col min="9454" max="9454" width="10.44140625" style="4" customWidth="1"/>
    <col min="9455" max="9472" width="9" style="4"/>
    <col min="9473" max="9473" width="6.44140625" style="4" customWidth="1"/>
    <col min="9474" max="9474" width="12.21875" style="4" customWidth="1"/>
    <col min="9475" max="9475" width="28.21875" style="4" customWidth="1"/>
    <col min="9476" max="9476" width="13.77734375" style="4" customWidth="1"/>
    <col min="9477" max="9477" width="5.6640625" style="4" customWidth="1"/>
    <col min="9478" max="9479" width="9.33203125" style="4" customWidth="1"/>
    <col min="9480" max="9480" width="13.109375" style="4" customWidth="1"/>
    <col min="9481" max="9701" width="9" style="4"/>
    <col min="9702" max="9702" width="5" style="4" customWidth="1"/>
    <col min="9703" max="9703" width="15" style="4" customWidth="1"/>
    <col min="9704" max="9705" width="14.6640625" style="4" customWidth="1"/>
    <col min="9706" max="9706" width="6.21875" style="4" customWidth="1"/>
    <col min="9707" max="9709" width="10.109375" style="4" customWidth="1"/>
    <col min="9710" max="9710" width="10.44140625" style="4" customWidth="1"/>
    <col min="9711" max="9728" width="9" style="4"/>
    <col min="9729" max="9729" width="6.44140625" style="4" customWidth="1"/>
    <col min="9730" max="9730" width="12.21875" style="4" customWidth="1"/>
    <col min="9731" max="9731" width="28.21875" style="4" customWidth="1"/>
    <col min="9732" max="9732" width="13.77734375" style="4" customWidth="1"/>
    <col min="9733" max="9733" width="5.6640625" style="4" customWidth="1"/>
    <col min="9734" max="9735" width="9.33203125" style="4" customWidth="1"/>
    <col min="9736" max="9736" width="13.109375" style="4" customWidth="1"/>
    <col min="9737" max="9957" width="9" style="4"/>
    <col min="9958" max="9958" width="5" style="4" customWidth="1"/>
    <col min="9959" max="9959" width="15" style="4" customWidth="1"/>
    <col min="9960" max="9961" width="14.6640625" style="4" customWidth="1"/>
    <col min="9962" max="9962" width="6.21875" style="4" customWidth="1"/>
    <col min="9963" max="9965" width="10.109375" style="4" customWidth="1"/>
    <col min="9966" max="9966" width="10.44140625" style="4" customWidth="1"/>
    <col min="9967" max="9984" width="9" style="4"/>
    <col min="9985" max="9985" width="6.44140625" style="4" customWidth="1"/>
    <col min="9986" max="9986" width="12.21875" style="4" customWidth="1"/>
    <col min="9987" max="9987" width="28.21875" style="4" customWidth="1"/>
    <col min="9988" max="9988" width="13.77734375" style="4" customWidth="1"/>
    <col min="9989" max="9989" width="5.6640625" style="4" customWidth="1"/>
    <col min="9990" max="9991" width="9.33203125" style="4" customWidth="1"/>
    <col min="9992" max="9992" width="13.109375" style="4" customWidth="1"/>
    <col min="9993" max="10213" width="9" style="4"/>
    <col min="10214" max="10214" width="5" style="4" customWidth="1"/>
    <col min="10215" max="10215" width="15" style="4" customWidth="1"/>
    <col min="10216" max="10217" width="14.6640625" style="4" customWidth="1"/>
    <col min="10218" max="10218" width="6.21875" style="4" customWidth="1"/>
    <col min="10219" max="10221" width="10.109375" style="4" customWidth="1"/>
    <col min="10222" max="10222" width="10.44140625" style="4" customWidth="1"/>
    <col min="10223" max="10240" width="9" style="4"/>
    <col min="10241" max="10241" width="6.44140625" style="4" customWidth="1"/>
    <col min="10242" max="10242" width="12.21875" style="4" customWidth="1"/>
    <col min="10243" max="10243" width="28.21875" style="4" customWidth="1"/>
    <col min="10244" max="10244" width="13.77734375" style="4" customWidth="1"/>
    <col min="10245" max="10245" width="5.6640625" style="4" customWidth="1"/>
    <col min="10246" max="10247" width="9.33203125" style="4" customWidth="1"/>
    <col min="10248" max="10248" width="13.109375" style="4" customWidth="1"/>
    <col min="10249" max="10469" width="9" style="4"/>
    <col min="10470" max="10470" width="5" style="4" customWidth="1"/>
    <col min="10471" max="10471" width="15" style="4" customWidth="1"/>
    <col min="10472" max="10473" width="14.6640625" style="4" customWidth="1"/>
    <col min="10474" max="10474" width="6.21875" style="4" customWidth="1"/>
    <col min="10475" max="10477" width="10.109375" style="4" customWidth="1"/>
    <col min="10478" max="10478" width="10.44140625" style="4" customWidth="1"/>
    <col min="10479" max="10496" width="9" style="4"/>
    <col min="10497" max="10497" width="6.44140625" style="4" customWidth="1"/>
    <col min="10498" max="10498" width="12.21875" style="4" customWidth="1"/>
    <col min="10499" max="10499" width="28.21875" style="4" customWidth="1"/>
    <col min="10500" max="10500" width="13.77734375" style="4" customWidth="1"/>
    <col min="10501" max="10501" width="5.6640625" style="4" customWidth="1"/>
    <col min="10502" max="10503" width="9.33203125" style="4" customWidth="1"/>
    <col min="10504" max="10504" width="13.109375" style="4" customWidth="1"/>
    <col min="10505" max="10725" width="9" style="4"/>
    <col min="10726" max="10726" width="5" style="4" customWidth="1"/>
    <col min="10727" max="10727" width="15" style="4" customWidth="1"/>
    <col min="10728" max="10729" width="14.6640625" style="4" customWidth="1"/>
    <col min="10730" max="10730" width="6.21875" style="4" customWidth="1"/>
    <col min="10731" max="10733" width="10.109375" style="4" customWidth="1"/>
    <col min="10734" max="10734" width="10.44140625" style="4" customWidth="1"/>
    <col min="10735" max="10752" width="9" style="4"/>
    <col min="10753" max="10753" width="6.44140625" style="4" customWidth="1"/>
    <col min="10754" max="10754" width="12.21875" style="4" customWidth="1"/>
    <col min="10755" max="10755" width="28.21875" style="4" customWidth="1"/>
    <col min="10756" max="10756" width="13.77734375" style="4" customWidth="1"/>
    <col min="10757" max="10757" width="5.6640625" style="4" customWidth="1"/>
    <col min="10758" max="10759" width="9.33203125" style="4" customWidth="1"/>
    <col min="10760" max="10760" width="13.109375" style="4" customWidth="1"/>
    <col min="10761" max="10981" width="9" style="4"/>
    <col min="10982" max="10982" width="5" style="4" customWidth="1"/>
    <col min="10983" max="10983" width="15" style="4" customWidth="1"/>
    <col min="10984" max="10985" width="14.6640625" style="4" customWidth="1"/>
    <col min="10986" max="10986" width="6.21875" style="4" customWidth="1"/>
    <col min="10987" max="10989" width="10.109375" style="4" customWidth="1"/>
    <col min="10990" max="10990" width="10.44140625" style="4" customWidth="1"/>
    <col min="10991" max="11008" width="9" style="4"/>
    <col min="11009" max="11009" width="6.44140625" style="4" customWidth="1"/>
    <col min="11010" max="11010" width="12.21875" style="4" customWidth="1"/>
    <col min="11011" max="11011" width="28.21875" style="4" customWidth="1"/>
    <col min="11012" max="11012" width="13.77734375" style="4" customWidth="1"/>
    <col min="11013" max="11013" width="5.6640625" style="4" customWidth="1"/>
    <col min="11014" max="11015" width="9.33203125" style="4" customWidth="1"/>
    <col min="11016" max="11016" width="13.109375" style="4" customWidth="1"/>
    <col min="11017" max="11237" width="9" style="4"/>
    <col min="11238" max="11238" width="5" style="4" customWidth="1"/>
    <col min="11239" max="11239" width="15" style="4" customWidth="1"/>
    <col min="11240" max="11241" width="14.6640625" style="4" customWidth="1"/>
    <col min="11242" max="11242" width="6.21875" style="4" customWidth="1"/>
    <col min="11243" max="11245" width="10.109375" style="4" customWidth="1"/>
    <col min="11246" max="11246" width="10.44140625" style="4" customWidth="1"/>
    <col min="11247" max="11264" width="9" style="4"/>
    <col min="11265" max="11265" width="6.44140625" style="4" customWidth="1"/>
    <col min="11266" max="11266" width="12.21875" style="4" customWidth="1"/>
    <col min="11267" max="11267" width="28.21875" style="4" customWidth="1"/>
    <col min="11268" max="11268" width="13.77734375" style="4" customWidth="1"/>
    <col min="11269" max="11269" width="5.6640625" style="4" customWidth="1"/>
    <col min="11270" max="11271" width="9.33203125" style="4" customWidth="1"/>
    <col min="11272" max="11272" width="13.109375" style="4" customWidth="1"/>
    <col min="11273" max="11493" width="9" style="4"/>
    <col min="11494" max="11494" width="5" style="4" customWidth="1"/>
    <col min="11495" max="11495" width="15" style="4" customWidth="1"/>
    <col min="11496" max="11497" width="14.6640625" style="4" customWidth="1"/>
    <col min="11498" max="11498" width="6.21875" style="4" customWidth="1"/>
    <col min="11499" max="11501" width="10.109375" style="4" customWidth="1"/>
    <col min="11502" max="11502" width="10.44140625" style="4" customWidth="1"/>
    <col min="11503" max="11520" width="9" style="4"/>
    <col min="11521" max="11521" width="6.44140625" style="4" customWidth="1"/>
    <col min="11522" max="11522" width="12.21875" style="4" customWidth="1"/>
    <col min="11523" max="11523" width="28.21875" style="4" customWidth="1"/>
    <col min="11524" max="11524" width="13.77734375" style="4" customWidth="1"/>
    <col min="11525" max="11525" width="5.6640625" style="4" customWidth="1"/>
    <col min="11526" max="11527" width="9.33203125" style="4" customWidth="1"/>
    <col min="11528" max="11528" width="13.109375" style="4" customWidth="1"/>
    <col min="11529" max="11749" width="9" style="4"/>
    <col min="11750" max="11750" width="5" style="4" customWidth="1"/>
    <col min="11751" max="11751" width="15" style="4" customWidth="1"/>
    <col min="11752" max="11753" width="14.6640625" style="4" customWidth="1"/>
    <col min="11754" max="11754" width="6.21875" style="4" customWidth="1"/>
    <col min="11755" max="11757" width="10.109375" style="4" customWidth="1"/>
    <col min="11758" max="11758" width="10.44140625" style="4" customWidth="1"/>
    <col min="11759" max="11776" width="9" style="4"/>
    <col min="11777" max="11777" width="6.44140625" style="4" customWidth="1"/>
    <col min="11778" max="11778" width="12.21875" style="4" customWidth="1"/>
    <col min="11779" max="11779" width="28.21875" style="4" customWidth="1"/>
    <col min="11780" max="11780" width="13.77734375" style="4" customWidth="1"/>
    <col min="11781" max="11781" width="5.6640625" style="4" customWidth="1"/>
    <col min="11782" max="11783" width="9.33203125" style="4" customWidth="1"/>
    <col min="11784" max="11784" width="13.109375" style="4" customWidth="1"/>
    <col min="11785" max="12005" width="9" style="4"/>
    <col min="12006" max="12006" width="5" style="4" customWidth="1"/>
    <col min="12007" max="12007" width="15" style="4" customWidth="1"/>
    <col min="12008" max="12009" width="14.6640625" style="4" customWidth="1"/>
    <col min="12010" max="12010" width="6.21875" style="4" customWidth="1"/>
    <col min="12011" max="12013" width="10.109375" style="4" customWidth="1"/>
    <col min="12014" max="12014" width="10.44140625" style="4" customWidth="1"/>
    <col min="12015" max="12032" width="9" style="4"/>
    <col min="12033" max="12033" width="6.44140625" style="4" customWidth="1"/>
    <col min="12034" max="12034" width="12.21875" style="4" customWidth="1"/>
    <col min="12035" max="12035" width="28.21875" style="4" customWidth="1"/>
    <col min="12036" max="12036" width="13.77734375" style="4" customWidth="1"/>
    <col min="12037" max="12037" width="5.6640625" style="4" customWidth="1"/>
    <col min="12038" max="12039" width="9.33203125" style="4" customWidth="1"/>
    <col min="12040" max="12040" width="13.109375" style="4" customWidth="1"/>
    <col min="12041" max="12261" width="9" style="4"/>
    <col min="12262" max="12262" width="5" style="4" customWidth="1"/>
    <col min="12263" max="12263" width="15" style="4" customWidth="1"/>
    <col min="12264" max="12265" width="14.6640625" style="4" customWidth="1"/>
    <col min="12266" max="12266" width="6.21875" style="4" customWidth="1"/>
    <col min="12267" max="12269" width="10.109375" style="4" customWidth="1"/>
    <col min="12270" max="12270" width="10.44140625" style="4" customWidth="1"/>
    <col min="12271" max="12288" width="9" style="4"/>
    <col min="12289" max="12289" width="6.44140625" style="4" customWidth="1"/>
    <col min="12290" max="12290" width="12.21875" style="4" customWidth="1"/>
    <col min="12291" max="12291" width="28.21875" style="4" customWidth="1"/>
    <col min="12292" max="12292" width="13.77734375" style="4" customWidth="1"/>
    <col min="12293" max="12293" width="5.6640625" style="4" customWidth="1"/>
    <col min="12294" max="12295" width="9.33203125" style="4" customWidth="1"/>
    <col min="12296" max="12296" width="13.109375" style="4" customWidth="1"/>
    <col min="12297" max="12517" width="9" style="4"/>
    <col min="12518" max="12518" width="5" style="4" customWidth="1"/>
    <col min="12519" max="12519" width="15" style="4" customWidth="1"/>
    <col min="12520" max="12521" width="14.6640625" style="4" customWidth="1"/>
    <col min="12522" max="12522" width="6.21875" style="4" customWidth="1"/>
    <col min="12523" max="12525" width="10.109375" style="4" customWidth="1"/>
    <col min="12526" max="12526" width="10.44140625" style="4" customWidth="1"/>
    <col min="12527" max="12544" width="9" style="4"/>
    <col min="12545" max="12545" width="6.44140625" style="4" customWidth="1"/>
    <col min="12546" max="12546" width="12.21875" style="4" customWidth="1"/>
    <col min="12547" max="12547" width="28.21875" style="4" customWidth="1"/>
    <col min="12548" max="12548" width="13.77734375" style="4" customWidth="1"/>
    <col min="12549" max="12549" width="5.6640625" style="4" customWidth="1"/>
    <col min="12550" max="12551" width="9.33203125" style="4" customWidth="1"/>
    <col min="12552" max="12552" width="13.109375" style="4" customWidth="1"/>
    <col min="12553" max="12773" width="9" style="4"/>
    <col min="12774" max="12774" width="5" style="4" customWidth="1"/>
    <col min="12775" max="12775" width="15" style="4" customWidth="1"/>
    <col min="12776" max="12777" width="14.6640625" style="4" customWidth="1"/>
    <col min="12778" max="12778" width="6.21875" style="4" customWidth="1"/>
    <col min="12779" max="12781" width="10.109375" style="4" customWidth="1"/>
    <col min="12782" max="12782" width="10.44140625" style="4" customWidth="1"/>
    <col min="12783" max="12800" width="9" style="4"/>
    <col min="12801" max="12801" width="6.44140625" style="4" customWidth="1"/>
    <col min="12802" max="12802" width="12.21875" style="4" customWidth="1"/>
    <col min="12803" max="12803" width="28.21875" style="4" customWidth="1"/>
    <col min="12804" max="12804" width="13.77734375" style="4" customWidth="1"/>
    <col min="12805" max="12805" width="5.6640625" style="4" customWidth="1"/>
    <col min="12806" max="12807" width="9.33203125" style="4" customWidth="1"/>
    <col min="12808" max="12808" width="13.109375" style="4" customWidth="1"/>
    <col min="12809" max="13029" width="9" style="4"/>
    <col min="13030" max="13030" width="5" style="4" customWidth="1"/>
    <col min="13031" max="13031" width="15" style="4" customWidth="1"/>
    <col min="13032" max="13033" width="14.6640625" style="4" customWidth="1"/>
    <col min="13034" max="13034" width="6.21875" style="4" customWidth="1"/>
    <col min="13035" max="13037" width="10.109375" style="4" customWidth="1"/>
    <col min="13038" max="13038" width="10.44140625" style="4" customWidth="1"/>
    <col min="13039" max="13056" width="9" style="4"/>
    <col min="13057" max="13057" width="6.44140625" style="4" customWidth="1"/>
    <col min="13058" max="13058" width="12.21875" style="4" customWidth="1"/>
    <col min="13059" max="13059" width="28.21875" style="4" customWidth="1"/>
    <col min="13060" max="13060" width="13.77734375" style="4" customWidth="1"/>
    <col min="13061" max="13061" width="5.6640625" style="4" customWidth="1"/>
    <col min="13062" max="13063" width="9.33203125" style="4" customWidth="1"/>
    <col min="13064" max="13064" width="13.109375" style="4" customWidth="1"/>
    <col min="13065" max="13285" width="9" style="4"/>
    <col min="13286" max="13286" width="5" style="4" customWidth="1"/>
    <col min="13287" max="13287" width="15" style="4" customWidth="1"/>
    <col min="13288" max="13289" width="14.6640625" style="4" customWidth="1"/>
    <col min="13290" max="13290" width="6.21875" style="4" customWidth="1"/>
    <col min="13291" max="13293" width="10.109375" style="4" customWidth="1"/>
    <col min="13294" max="13294" width="10.44140625" style="4" customWidth="1"/>
    <col min="13295" max="13312" width="9" style="4"/>
    <col min="13313" max="13313" width="6.44140625" style="4" customWidth="1"/>
    <col min="13314" max="13314" width="12.21875" style="4" customWidth="1"/>
    <col min="13315" max="13315" width="28.21875" style="4" customWidth="1"/>
    <col min="13316" max="13316" width="13.77734375" style="4" customWidth="1"/>
    <col min="13317" max="13317" width="5.6640625" style="4" customWidth="1"/>
    <col min="13318" max="13319" width="9.33203125" style="4" customWidth="1"/>
    <col min="13320" max="13320" width="13.109375" style="4" customWidth="1"/>
    <col min="13321" max="13541" width="9" style="4"/>
    <col min="13542" max="13542" width="5" style="4" customWidth="1"/>
    <col min="13543" max="13543" width="15" style="4" customWidth="1"/>
    <col min="13544" max="13545" width="14.6640625" style="4" customWidth="1"/>
    <col min="13546" max="13546" width="6.21875" style="4" customWidth="1"/>
    <col min="13547" max="13549" width="10.109375" style="4" customWidth="1"/>
    <col min="13550" max="13550" width="10.44140625" style="4" customWidth="1"/>
    <col min="13551" max="13568" width="9" style="4"/>
    <col min="13569" max="13569" width="6.44140625" style="4" customWidth="1"/>
    <col min="13570" max="13570" width="12.21875" style="4" customWidth="1"/>
    <col min="13571" max="13571" width="28.21875" style="4" customWidth="1"/>
    <col min="13572" max="13572" width="13.77734375" style="4" customWidth="1"/>
    <col min="13573" max="13573" width="5.6640625" style="4" customWidth="1"/>
    <col min="13574" max="13575" width="9.33203125" style="4" customWidth="1"/>
    <col min="13576" max="13576" width="13.109375" style="4" customWidth="1"/>
    <col min="13577" max="13797" width="9" style="4"/>
    <col min="13798" max="13798" width="5" style="4" customWidth="1"/>
    <col min="13799" max="13799" width="15" style="4" customWidth="1"/>
    <col min="13800" max="13801" width="14.6640625" style="4" customWidth="1"/>
    <col min="13802" max="13802" width="6.21875" style="4" customWidth="1"/>
    <col min="13803" max="13805" width="10.109375" style="4" customWidth="1"/>
    <col min="13806" max="13806" width="10.44140625" style="4" customWidth="1"/>
    <col min="13807" max="13824" width="9" style="4"/>
    <col min="13825" max="13825" width="6.44140625" style="4" customWidth="1"/>
    <col min="13826" max="13826" width="12.21875" style="4" customWidth="1"/>
    <col min="13827" max="13827" width="28.21875" style="4" customWidth="1"/>
    <col min="13828" max="13828" width="13.77734375" style="4" customWidth="1"/>
    <col min="13829" max="13829" width="5.6640625" style="4" customWidth="1"/>
    <col min="13830" max="13831" width="9.33203125" style="4" customWidth="1"/>
    <col min="13832" max="13832" width="13.109375" style="4" customWidth="1"/>
    <col min="13833" max="14053" width="9" style="4"/>
    <col min="14054" max="14054" width="5" style="4" customWidth="1"/>
    <col min="14055" max="14055" width="15" style="4" customWidth="1"/>
    <col min="14056" max="14057" width="14.6640625" style="4" customWidth="1"/>
    <col min="14058" max="14058" width="6.21875" style="4" customWidth="1"/>
    <col min="14059" max="14061" width="10.109375" style="4" customWidth="1"/>
    <col min="14062" max="14062" width="10.44140625" style="4" customWidth="1"/>
    <col min="14063" max="14080" width="9" style="4"/>
    <col min="14081" max="14081" width="6.44140625" style="4" customWidth="1"/>
    <col min="14082" max="14082" width="12.21875" style="4" customWidth="1"/>
    <col min="14083" max="14083" width="28.21875" style="4" customWidth="1"/>
    <col min="14084" max="14084" width="13.77734375" style="4" customWidth="1"/>
    <col min="14085" max="14085" width="5.6640625" style="4" customWidth="1"/>
    <col min="14086" max="14087" width="9.33203125" style="4" customWidth="1"/>
    <col min="14088" max="14088" width="13.109375" style="4" customWidth="1"/>
    <col min="14089" max="14309" width="9" style="4"/>
    <col min="14310" max="14310" width="5" style="4" customWidth="1"/>
    <col min="14311" max="14311" width="15" style="4" customWidth="1"/>
    <col min="14312" max="14313" width="14.6640625" style="4" customWidth="1"/>
    <col min="14314" max="14314" width="6.21875" style="4" customWidth="1"/>
    <col min="14315" max="14317" width="10.109375" style="4" customWidth="1"/>
    <col min="14318" max="14318" width="10.44140625" style="4" customWidth="1"/>
    <col min="14319" max="14336" width="9" style="4"/>
    <col min="14337" max="14337" width="6.44140625" style="4" customWidth="1"/>
    <col min="14338" max="14338" width="12.21875" style="4" customWidth="1"/>
    <col min="14339" max="14339" width="28.21875" style="4" customWidth="1"/>
    <col min="14340" max="14340" width="13.77734375" style="4" customWidth="1"/>
    <col min="14341" max="14341" width="5.6640625" style="4" customWidth="1"/>
    <col min="14342" max="14343" width="9.33203125" style="4" customWidth="1"/>
    <col min="14344" max="14344" width="13.109375" style="4" customWidth="1"/>
    <col min="14345" max="14565" width="9" style="4"/>
    <col min="14566" max="14566" width="5" style="4" customWidth="1"/>
    <col min="14567" max="14567" width="15" style="4" customWidth="1"/>
    <col min="14568" max="14569" width="14.6640625" style="4" customWidth="1"/>
    <col min="14570" max="14570" width="6.21875" style="4" customWidth="1"/>
    <col min="14571" max="14573" width="10.109375" style="4" customWidth="1"/>
    <col min="14574" max="14574" width="10.44140625" style="4" customWidth="1"/>
    <col min="14575" max="14592" width="9" style="4"/>
    <col min="14593" max="14593" width="6.44140625" style="4" customWidth="1"/>
    <col min="14594" max="14594" width="12.21875" style="4" customWidth="1"/>
    <col min="14595" max="14595" width="28.21875" style="4" customWidth="1"/>
    <col min="14596" max="14596" width="13.77734375" style="4" customWidth="1"/>
    <col min="14597" max="14597" width="5.6640625" style="4" customWidth="1"/>
    <col min="14598" max="14599" width="9.33203125" style="4" customWidth="1"/>
    <col min="14600" max="14600" width="13.109375" style="4" customWidth="1"/>
    <col min="14601" max="14821" width="9" style="4"/>
    <col min="14822" max="14822" width="5" style="4" customWidth="1"/>
    <col min="14823" max="14823" width="15" style="4" customWidth="1"/>
    <col min="14824" max="14825" width="14.6640625" style="4" customWidth="1"/>
    <col min="14826" max="14826" width="6.21875" style="4" customWidth="1"/>
    <col min="14827" max="14829" width="10.109375" style="4" customWidth="1"/>
    <col min="14830" max="14830" width="10.44140625" style="4" customWidth="1"/>
    <col min="14831" max="14848" width="9" style="4"/>
    <col min="14849" max="14849" width="6.44140625" style="4" customWidth="1"/>
    <col min="14850" max="14850" width="12.21875" style="4" customWidth="1"/>
    <col min="14851" max="14851" width="28.21875" style="4" customWidth="1"/>
    <col min="14852" max="14852" width="13.77734375" style="4" customWidth="1"/>
    <col min="14853" max="14853" width="5.6640625" style="4" customWidth="1"/>
    <col min="14854" max="14855" width="9.33203125" style="4" customWidth="1"/>
    <col min="14856" max="14856" width="13.109375" style="4" customWidth="1"/>
    <col min="14857" max="15077" width="9" style="4"/>
    <col min="15078" max="15078" width="5" style="4" customWidth="1"/>
    <col min="15079" max="15079" width="15" style="4" customWidth="1"/>
    <col min="15080" max="15081" width="14.6640625" style="4" customWidth="1"/>
    <col min="15082" max="15082" width="6.21875" style="4" customWidth="1"/>
    <col min="15083" max="15085" width="10.109375" style="4" customWidth="1"/>
    <col min="15086" max="15086" width="10.44140625" style="4" customWidth="1"/>
    <col min="15087" max="15104" width="9" style="4"/>
    <col min="15105" max="15105" width="6.44140625" style="4" customWidth="1"/>
    <col min="15106" max="15106" width="12.21875" style="4" customWidth="1"/>
    <col min="15107" max="15107" width="28.21875" style="4" customWidth="1"/>
    <col min="15108" max="15108" width="13.77734375" style="4" customWidth="1"/>
    <col min="15109" max="15109" width="5.6640625" style="4" customWidth="1"/>
    <col min="15110" max="15111" width="9.33203125" style="4" customWidth="1"/>
    <col min="15112" max="15112" width="13.109375" style="4" customWidth="1"/>
    <col min="15113" max="15333" width="9" style="4"/>
    <col min="15334" max="15334" width="5" style="4" customWidth="1"/>
    <col min="15335" max="15335" width="15" style="4" customWidth="1"/>
    <col min="15336" max="15337" width="14.6640625" style="4" customWidth="1"/>
    <col min="15338" max="15338" width="6.21875" style="4" customWidth="1"/>
    <col min="15339" max="15341" width="10.109375" style="4" customWidth="1"/>
    <col min="15342" max="15342" width="10.44140625" style="4" customWidth="1"/>
    <col min="15343" max="15360" width="9" style="4"/>
    <col min="15361" max="15361" width="6.44140625" style="4" customWidth="1"/>
    <col min="15362" max="15362" width="12.21875" style="4" customWidth="1"/>
    <col min="15363" max="15363" width="28.21875" style="4" customWidth="1"/>
    <col min="15364" max="15364" width="13.77734375" style="4" customWidth="1"/>
    <col min="15365" max="15365" width="5.6640625" style="4" customWidth="1"/>
    <col min="15366" max="15367" width="9.33203125" style="4" customWidth="1"/>
    <col min="15368" max="15368" width="13.109375" style="4" customWidth="1"/>
    <col min="15369" max="15589" width="9" style="4"/>
    <col min="15590" max="15590" width="5" style="4" customWidth="1"/>
    <col min="15591" max="15591" width="15" style="4" customWidth="1"/>
    <col min="15592" max="15593" width="14.6640625" style="4" customWidth="1"/>
    <col min="15594" max="15594" width="6.21875" style="4" customWidth="1"/>
    <col min="15595" max="15597" width="10.109375" style="4" customWidth="1"/>
    <col min="15598" max="15598" width="10.44140625" style="4" customWidth="1"/>
    <col min="15599" max="15616" width="9" style="4"/>
    <col min="15617" max="15617" width="6.44140625" style="4" customWidth="1"/>
    <col min="15618" max="15618" width="12.21875" style="4" customWidth="1"/>
    <col min="15619" max="15619" width="28.21875" style="4" customWidth="1"/>
    <col min="15620" max="15620" width="13.77734375" style="4" customWidth="1"/>
    <col min="15621" max="15621" width="5.6640625" style="4" customWidth="1"/>
    <col min="15622" max="15623" width="9.33203125" style="4" customWidth="1"/>
    <col min="15624" max="15624" width="13.109375" style="4" customWidth="1"/>
    <col min="15625" max="15845" width="9" style="4"/>
    <col min="15846" max="15846" width="5" style="4" customWidth="1"/>
    <col min="15847" max="15847" width="15" style="4" customWidth="1"/>
    <col min="15848" max="15849" width="14.6640625" style="4" customWidth="1"/>
    <col min="15850" max="15850" width="6.21875" style="4" customWidth="1"/>
    <col min="15851" max="15853" width="10.109375" style="4" customWidth="1"/>
    <col min="15854" max="15854" width="10.44140625" style="4" customWidth="1"/>
    <col min="15855" max="15872" width="9" style="4"/>
    <col min="15873" max="15873" width="6.44140625" style="4" customWidth="1"/>
    <col min="15874" max="15874" width="12.21875" style="4" customWidth="1"/>
    <col min="15875" max="15875" width="28.21875" style="4" customWidth="1"/>
    <col min="15876" max="15876" width="13.77734375" style="4" customWidth="1"/>
    <col min="15877" max="15877" width="5.6640625" style="4" customWidth="1"/>
    <col min="15878" max="15879" width="9.33203125" style="4" customWidth="1"/>
    <col min="15880" max="15880" width="13.109375" style="4" customWidth="1"/>
    <col min="15881" max="16101" width="9" style="4"/>
    <col min="16102" max="16102" width="5" style="4" customWidth="1"/>
    <col min="16103" max="16103" width="15" style="4" customWidth="1"/>
    <col min="16104" max="16105" width="14.6640625" style="4" customWidth="1"/>
    <col min="16106" max="16106" width="6.21875" style="4" customWidth="1"/>
    <col min="16107" max="16109" width="10.109375" style="4" customWidth="1"/>
    <col min="16110" max="16110" width="10.44140625" style="4" customWidth="1"/>
    <col min="16111" max="16128" width="9" style="4"/>
    <col min="16129" max="16129" width="6.44140625" style="4" customWidth="1"/>
    <col min="16130" max="16130" width="12.21875" style="4" customWidth="1"/>
    <col min="16131" max="16131" width="28.21875" style="4" customWidth="1"/>
    <col min="16132" max="16132" width="13.77734375" style="4" customWidth="1"/>
    <col min="16133" max="16133" width="5.6640625" style="4" customWidth="1"/>
    <col min="16134" max="16135" width="9.33203125" style="4" customWidth="1"/>
    <col min="16136" max="16136" width="13.109375" style="4" customWidth="1"/>
    <col min="16137" max="16357" width="9" style="4"/>
    <col min="16358" max="16358" width="5" style="4" customWidth="1"/>
    <col min="16359" max="16359" width="15" style="4" customWidth="1"/>
    <col min="16360" max="16361" width="14.6640625" style="4" customWidth="1"/>
    <col min="16362" max="16362" width="6.21875" style="4" customWidth="1"/>
    <col min="16363" max="16365" width="10.109375" style="4" customWidth="1"/>
    <col min="16366" max="16366" width="10.44140625" style="4" customWidth="1"/>
    <col min="16367" max="16384" width="9" style="4"/>
  </cols>
  <sheetData>
    <row r="1" spans="1:256" ht="22.2">
      <c r="A1" s="228" t="s">
        <v>0</v>
      </c>
      <c r="B1" s="228"/>
      <c r="C1" s="228"/>
      <c r="D1" s="228"/>
      <c r="E1" s="228"/>
      <c r="F1" s="228"/>
      <c r="G1" s="228"/>
      <c r="H1" s="22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</row>
    <row r="2" spans="1:256" ht="13.5" customHeight="1">
      <c r="A2" s="229" t="s">
        <v>1</v>
      </c>
      <c r="B2" s="229"/>
      <c r="C2" s="229"/>
      <c r="D2" s="229"/>
      <c r="E2" s="229"/>
      <c r="F2" s="229"/>
      <c r="G2" s="229"/>
      <c r="H2" s="229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</row>
    <row r="3" spans="1:256">
      <c r="A3" s="230" t="s">
        <v>2</v>
      </c>
      <c r="B3" s="230"/>
      <c r="C3" s="230"/>
      <c r="D3" s="230"/>
      <c r="E3" s="230"/>
      <c r="F3" s="230"/>
      <c r="G3" s="230"/>
      <c r="H3" s="23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</row>
    <row r="4" spans="1:256" ht="21" customHeight="1">
      <c r="A4" s="230" t="s">
        <v>3</v>
      </c>
      <c r="B4" s="230"/>
      <c r="C4" s="230"/>
      <c r="D4" s="230"/>
      <c r="E4" s="230"/>
      <c r="F4" s="230"/>
      <c r="G4" s="230"/>
      <c r="H4" s="23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</row>
    <row r="5" spans="1:256" ht="31.5" customHeight="1">
      <c r="A5" s="231" t="s">
        <v>4</v>
      </c>
      <c r="B5" s="231"/>
      <c r="C5" s="231"/>
      <c r="D5" s="231"/>
      <c r="E5" s="231"/>
      <c r="F5" s="231"/>
      <c r="G5" s="231"/>
      <c r="H5" s="231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</row>
    <row r="6" spans="1:256">
      <c r="A6" s="224" t="s">
        <v>5</v>
      </c>
      <c r="B6" s="224"/>
      <c r="C6" s="224"/>
      <c r="D6" s="224"/>
      <c r="E6" s="224"/>
      <c r="F6" s="224"/>
      <c r="G6" s="224"/>
      <c r="H6" s="22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</row>
    <row r="7" spans="1:256" ht="15">
      <c r="A7" s="214" t="s">
        <v>6</v>
      </c>
      <c r="B7" s="216" t="s">
        <v>7</v>
      </c>
      <c r="C7" s="218" t="s">
        <v>8</v>
      </c>
      <c r="D7" s="218" t="s">
        <v>9</v>
      </c>
      <c r="E7" s="220" t="s">
        <v>10</v>
      </c>
      <c r="F7" s="225" t="s">
        <v>11</v>
      </c>
      <c r="G7" s="225"/>
      <c r="H7" s="222" t="s">
        <v>12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</row>
    <row r="8" spans="1:256" ht="15">
      <c r="A8" s="215"/>
      <c r="B8" s="217"/>
      <c r="C8" s="219"/>
      <c r="D8" s="219"/>
      <c r="E8" s="221"/>
      <c r="F8" s="35" t="s">
        <v>13</v>
      </c>
      <c r="G8" s="35" t="s">
        <v>14</v>
      </c>
      <c r="H8" s="223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</row>
    <row r="9" spans="1:256" ht="15" customHeight="1">
      <c r="A9" s="131">
        <v>1</v>
      </c>
      <c r="B9" s="132"/>
      <c r="C9" s="133" t="s">
        <v>15</v>
      </c>
      <c r="D9" s="134" t="s">
        <v>16</v>
      </c>
      <c r="E9" s="16" t="s">
        <v>17</v>
      </c>
      <c r="F9" s="135"/>
      <c r="G9" s="135">
        <v>5.0442499999999999</v>
      </c>
      <c r="H9" s="136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pans="1:256" ht="15" customHeight="1">
      <c r="A10" s="137">
        <v>2</v>
      </c>
      <c r="B10" s="138"/>
      <c r="C10" s="142" t="s">
        <v>18</v>
      </c>
      <c r="D10" s="21" t="s">
        <v>19</v>
      </c>
      <c r="E10" s="139" t="s">
        <v>17</v>
      </c>
      <c r="F10" s="140"/>
      <c r="G10" s="140">
        <v>4.8673000000000002</v>
      </c>
      <c r="H10" s="141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pans="1:256" ht="15" customHeight="1">
      <c r="A11" s="137">
        <v>3</v>
      </c>
      <c r="B11" s="138"/>
      <c r="C11" s="138" t="s">
        <v>20</v>
      </c>
      <c r="D11" s="21" t="s">
        <v>21</v>
      </c>
      <c r="E11" s="139" t="s">
        <v>17</v>
      </c>
      <c r="F11" s="140"/>
      <c r="G11" s="140">
        <v>4.2477999999999998</v>
      </c>
      <c r="H11" s="141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pans="1:256" ht="15" customHeight="1">
      <c r="A12" s="137">
        <v>4</v>
      </c>
      <c r="B12" s="138"/>
      <c r="C12" s="138"/>
      <c r="D12" s="21"/>
      <c r="E12" s="139"/>
      <c r="F12" s="140"/>
      <c r="G12" s="140"/>
      <c r="H12" s="141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pans="1:256" ht="15" customHeight="1">
      <c r="A13" s="137">
        <v>5</v>
      </c>
      <c r="B13" s="138"/>
      <c r="C13" s="142"/>
      <c r="D13" s="21"/>
      <c r="E13" s="139"/>
      <c r="F13" s="140"/>
      <c r="G13" s="140"/>
      <c r="H13" s="143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pans="1:256" ht="15" customHeight="1">
      <c r="A14" s="137">
        <v>6</v>
      </c>
      <c r="B14" s="138"/>
      <c r="C14" s="142"/>
      <c r="D14" s="21"/>
      <c r="E14" s="139"/>
      <c r="F14" s="140"/>
      <c r="G14" s="140"/>
      <c r="H14" s="14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pans="1:256" ht="15" customHeight="1">
      <c r="A15" s="137">
        <v>7</v>
      </c>
      <c r="B15" s="138"/>
      <c r="C15" s="142"/>
      <c r="D15" s="21"/>
      <c r="E15" s="139"/>
      <c r="F15" s="140"/>
      <c r="G15" s="140"/>
      <c r="H15" s="143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pans="1:256" ht="15" customHeight="1">
      <c r="A16" s="137">
        <v>8</v>
      </c>
      <c r="B16" s="138"/>
      <c r="C16" s="142"/>
      <c r="D16" s="21"/>
      <c r="E16" s="139"/>
      <c r="F16" s="140"/>
      <c r="G16" s="140"/>
      <c r="H16" s="143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pans="1:256" ht="15" customHeight="1">
      <c r="A17" s="137">
        <v>9</v>
      </c>
      <c r="B17" s="138"/>
      <c r="C17" s="142"/>
      <c r="D17" s="21"/>
      <c r="E17" s="139"/>
      <c r="F17" s="140"/>
      <c r="G17" s="140"/>
      <c r="H17" s="143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pans="1:256" ht="15" customHeight="1">
      <c r="A18" s="137">
        <v>10</v>
      </c>
      <c r="B18" s="138"/>
      <c r="C18" s="142"/>
      <c r="D18" s="21"/>
      <c r="E18" s="139"/>
      <c r="F18" s="140"/>
      <c r="G18" s="140"/>
      <c r="H18" s="143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pans="1:256" ht="15" customHeight="1">
      <c r="A19" s="137">
        <v>11</v>
      </c>
      <c r="B19" s="138"/>
      <c r="C19" s="142"/>
      <c r="D19" s="21"/>
      <c r="E19" s="139"/>
      <c r="F19" s="140"/>
      <c r="G19" s="140"/>
      <c r="H19" s="143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pans="1:256" ht="15" customHeight="1">
      <c r="A20" s="137">
        <v>12</v>
      </c>
      <c r="B20" s="138"/>
      <c r="C20" s="142"/>
      <c r="D20" s="21"/>
      <c r="E20" s="139"/>
      <c r="F20" s="140"/>
      <c r="G20" s="140"/>
      <c r="H20" s="143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ht="15" customHeight="1">
      <c r="A21" s="137">
        <v>13</v>
      </c>
      <c r="B21" s="138"/>
      <c r="C21" s="142"/>
      <c r="D21" s="21"/>
      <c r="E21" s="139"/>
      <c r="F21" s="140"/>
      <c r="G21" s="140"/>
      <c r="H21" s="143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ht="15" customHeight="1">
      <c r="A22" s="137">
        <v>14</v>
      </c>
      <c r="B22" s="138"/>
      <c r="C22" s="142"/>
      <c r="D22" s="21"/>
      <c r="E22" s="139"/>
      <c r="F22" s="140"/>
      <c r="G22" s="140"/>
      <c r="H22" s="143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ht="15" customHeight="1">
      <c r="A23" s="137">
        <v>15</v>
      </c>
      <c r="B23" s="138"/>
      <c r="C23" s="142"/>
      <c r="D23" s="21"/>
      <c r="E23" s="139"/>
      <c r="F23" s="140"/>
      <c r="G23" s="140"/>
      <c r="H23" s="14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pans="1:256" ht="15" customHeight="1">
      <c r="A24" s="137">
        <v>16</v>
      </c>
      <c r="B24" s="138"/>
      <c r="C24" s="142"/>
      <c r="D24" s="21"/>
      <c r="E24" s="139"/>
      <c r="F24" s="140"/>
      <c r="G24" s="140"/>
      <c r="H24" s="14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  <row r="25" spans="1:256" ht="15" customHeight="1">
      <c r="A25" s="137">
        <v>17</v>
      </c>
      <c r="B25" s="138"/>
      <c r="C25" s="142"/>
      <c r="D25" s="21"/>
      <c r="E25" s="139"/>
      <c r="F25" s="140"/>
      <c r="G25" s="140"/>
      <c r="H25" s="143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</row>
    <row r="26" spans="1:256" ht="15" customHeight="1">
      <c r="A26" s="137">
        <v>18</v>
      </c>
      <c r="B26" s="138"/>
      <c r="C26" s="142"/>
      <c r="D26" s="21"/>
      <c r="E26" s="139"/>
      <c r="F26" s="140"/>
      <c r="G26" s="140"/>
      <c r="H26" s="143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</row>
    <row r="27" spans="1:256" ht="15" customHeight="1">
      <c r="A27" s="137">
        <v>19</v>
      </c>
      <c r="B27" s="138"/>
      <c r="C27" s="142"/>
      <c r="D27" s="21"/>
      <c r="E27" s="139"/>
      <c r="F27" s="140"/>
      <c r="G27" s="140"/>
      <c r="H27" s="143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</row>
    <row r="28" spans="1:256" ht="15" customHeight="1">
      <c r="A28" s="137">
        <v>20</v>
      </c>
      <c r="B28" s="138"/>
      <c r="C28" s="142"/>
      <c r="D28" s="21"/>
      <c r="E28" s="139"/>
      <c r="F28" s="140"/>
      <c r="G28" s="140"/>
      <c r="H28" s="143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</row>
    <row r="29" spans="1:256" ht="15" customHeight="1">
      <c r="A29" s="137">
        <v>21</v>
      </c>
      <c r="B29" s="138"/>
      <c r="C29" s="142"/>
      <c r="D29" s="21"/>
      <c r="E29" s="139"/>
      <c r="F29" s="140"/>
      <c r="G29" s="140"/>
      <c r="H29" s="143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</row>
    <row r="30" spans="1:256" ht="15" customHeight="1">
      <c r="A30" s="137">
        <v>22</v>
      </c>
      <c r="B30" s="138"/>
      <c r="C30" s="142"/>
      <c r="D30" s="21"/>
      <c r="E30" s="139"/>
      <c r="F30" s="140"/>
      <c r="G30" s="140"/>
      <c r="H30" s="143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</row>
    <row r="31" spans="1:256" ht="15" customHeight="1">
      <c r="A31" s="137">
        <v>23</v>
      </c>
      <c r="B31" s="138"/>
      <c r="C31" s="142"/>
      <c r="D31" s="21"/>
      <c r="E31" s="139"/>
      <c r="F31" s="140"/>
      <c r="G31" s="140"/>
      <c r="H31" s="143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</row>
    <row r="32" spans="1:256" ht="15" customHeight="1">
      <c r="A32" s="137">
        <v>24</v>
      </c>
      <c r="B32" s="138"/>
      <c r="C32" s="142"/>
      <c r="D32" s="21"/>
      <c r="E32" s="139"/>
      <c r="F32" s="140"/>
      <c r="G32" s="140"/>
      <c r="H32" s="143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</row>
    <row r="33" spans="1:256" ht="15" customHeight="1">
      <c r="A33" s="144">
        <v>25</v>
      </c>
      <c r="B33" s="145"/>
      <c r="C33" s="146"/>
      <c r="D33" s="147"/>
      <c r="E33" s="17"/>
      <c r="F33" s="148"/>
      <c r="G33" s="148"/>
      <c r="H33" s="149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</row>
    <row r="34" spans="1:256" s="28" customFormat="1" ht="30.75" customHeight="1">
      <c r="A34" s="226" t="s">
        <v>22</v>
      </c>
      <c r="B34" s="226"/>
      <c r="C34" s="226"/>
      <c r="D34" s="226"/>
      <c r="E34" s="226"/>
      <c r="F34" s="226"/>
      <c r="G34" s="226"/>
      <c r="H34" s="226"/>
    </row>
    <row r="35" spans="1:256" s="28" customFormat="1" ht="35.25" customHeight="1">
      <c r="A35" s="227" t="s">
        <v>23</v>
      </c>
      <c r="B35" s="227"/>
      <c r="C35" s="227"/>
      <c r="D35" s="227"/>
      <c r="E35" s="227"/>
      <c r="F35" s="227"/>
      <c r="G35" s="227"/>
      <c r="H35" s="227"/>
    </row>
    <row r="36" spans="1:256" s="28" customFormat="1" ht="41.25" customHeight="1">
      <c r="A36" s="227" t="s">
        <v>24</v>
      </c>
      <c r="B36" s="227"/>
      <c r="C36" s="227"/>
      <c r="D36" s="227"/>
      <c r="E36" s="227"/>
      <c r="F36" s="227"/>
      <c r="G36" s="227"/>
      <c r="H36" s="227"/>
    </row>
    <row r="37" spans="1:256" s="28" customFormat="1" ht="24" customHeight="1">
      <c r="A37" s="213" t="s">
        <v>25</v>
      </c>
      <c r="B37" s="213"/>
      <c r="C37" s="213"/>
      <c r="D37" s="213"/>
      <c r="E37" s="213"/>
      <c r="F37" s="213"/>
      <c r="G37" s="213"/>
      <c r="H37" s="213"/>
    </row>
    <row r="38" spans="1:256" s="28" customFormat="1">
      <c r="A38" s="108"/>
      <c r="B38" s="109"/>
      <c r="C38" s="108"/>
      <c r="D38" s="108"/>
      <c r="E38" s="108"/>
      <c r="F38" s="111"/>
      <c r="G38" s="111"/>
      <c r="H38" s="112"/>
    </row>
    <row r="39" spans="1:256" s="28" customFormat="1">
      <c r="A39" s="113" t="s">
        <v>26</v>
      </c>
      <c r="B39" s="114"/>
      <c r="C39" s="116"/>
      <c r="D39" s="115" t="s">
        <v>27</v>
      </c>
      <c r="E39" s="116"/>
      <c r="F39" s="117"/>
      <c r="G39" s="117"/>
      <c r="H39" s="118"/>
    </row>
    <row r="40" spans="1:256" s="28" customFormat="1">
      <c r="A40" s="113"/>
      <c r="B40" s="114"/>
      <c r="C40" s="116"/>
      <c r="D40" s="115"/>
      <c r="E40" s="116"/>
      <c r="F40" s="117"/>
      <c r="G40" s="117"/>
      <c r="H40" s="118"/>
    </row>
    <row r="41" spans="1:256" s="28" customFormat="1">
      <c r="A41" s="113" t="s">
        <v>28</v>
      </c>
      <c r="B41" s="113"/>
      <c r="C41" s="108"/>
      <c r="D41" s="113" t="s">
        <v>28</v>
      </c>
      <c r="E41" s="108"/>
      <c r="F41" s="117"/>
      <c r="G41" s="117"/>
      <c r="H41" s="118"/>
    </row>
    <row r="42" spans="1:256" s="28" customFormat="1" ht="14.4">
      <c r="B42" s="32"/>
      <c r="F42" s="117"/>
      <c r="G42" s="117"/>
      <c r="H42" s="118"/>
    </row>
    <row r="43" spans="1:256">
      <c r="B43" s="23"/>
    </row>
    <row r="44" spans="1:256">
      <c r="B44" s="23"/>
    </row>
    <row r="45" spans="1:256">
      <c r="B45" s="23"/>
    </row>
    <row r="46" spans="1:256">
      <c r="B46" s="23"/>
    </row>
    <row r="47" spans="1:256">
      <c r="B47" s="23"/>
    </row>
    <row r="48" spans="1:256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6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U64"/>
  <sheetViews>
    <sheetView workbookViewId="0">
      <selection activeCell="A9" sqref="A9:XFD19"/>
    </sheetView>
  </sheetViews>
  <sheetFormatPr defaultColWidth="9" defaultRowHeight="15.6"/>
  <cols>
    <col min="1" max="1" width="6.44140625" style="4" customWidth="1"/>
    <col min="2" max="2" width="12.21875" style="5" customWidth="1"/>
    <col min="3" max="3" width="28.21875" style="4" customWidth="1"/>
    <col min="4" max="4" width="13.77734375" style="6" customWidth="1"/>
    <col min="5" max="5" width="5.6640625" style="7" customWidth="1"/>
    <col min="6" max="6" width="7.109375" style="26" customWidth="1"/>
    <col min="7" max="7" width="7.6640625" style="26" customWidth="1"/>
    <col min="8" max="8" width="16.33203125" style="8" customWidth="1"/>
    <col min="9" max="228" width="9" style="4"/>
    <col min="229" max="229" width="5" style="4" customWidth="1"/>
    <col min="230" max="230" width="15" style="4" customWidth="1"/>
    <col min="231" max="232" width="14.6640625" style="4" customWidth="1"/>
    <col min="233" max="233" width="6.21875" style="4" customWidth="1"/>
    <col min="234" max="236" width="10.109375" style="4" customWidth="1"/>
    <col min="237" max="237" width="10.44140625" style="4" customWidth="1"/>
    <col min="238" max="256" width="9" style="4"/>
    <col min="257" max="257" width="6.44140625" style="4" customWidth="1"/>
    <col min="258" max="258" width="12.21875" style="4" customWidth="1"/>
    <col min="259" max="259" width="28.21875" style="4" customWidth="1"/>
    <col min="260" max="260" width="13.77734375" style="4" customWidth="1"/>
    <col min="261" max="261" width="5.6640625" style="4" customWidth="1"/>
    <col min="262" max="262" width="7.109375" style="4" customWidth="1"/>
    <col min="263" max="263" width="7.6640625" style="4" customWidth="1"/>
    <col min="264" max="264" width="16.33203125" style="4" customWidth="1"/>
    <col min="265" max="484" width="9" style="4"/>
    <col min="485" max="485" width="5" style="4" customWidth="1"/>
    <col min="486" max="486" width="15" style="4" customWidth="1"/>
    <col min="487" max="488" width="14.6640625" style="4" customWidth="1"/>
    <col min="489" max="489" width="6.21875" style="4" customWidth="1"/>
    <col min="490" max="492" width="10.109375" style="4" customWidth="1"/>
    <col min="493" max="493" width="10.44140625" style="4" customWidth="1"/>
    <col min="494" max="512" width="9" style="4"/>
    <col min="513" max="513" width="6.44140625" style="4" customWidth="1"/>
    <col min="514" max="514" width="12.21875" style="4" customWidth="1"/>
    <col min="515" max="515" width="28.21875" style="4" customWidth="1"/>
    <col min="516" max="516" width="13.77734375" style="4" customWidth="1"/>
    <col min="517" max="517" width="5.6640625" style="4" customWidth="1"/>
    <col min="518" max="518" width="7.109375" style="4" customWidth="1"/>
    <col min="519" max="519" width="7.6640625" style="4" customWidth="1"/>
    <col min="520" max="520" width="16.33203125" style="4" customWidth="1"/>
    <col min="521" max="740" width="9" style="4"/>
    <col min="741" max="741" width="5" style="4" customWidth="1"/>
    <col min="742" max="742" width="15" style="4" customWidth="1"/>
    <col min="743" max="744" width="14.6640625" style="4" customWidth="1"/>
    <col min="745" max="745" width="6.21875" style="4" customWidth="1"/>
    <col min="746" max="748" width="10.109375" style="4" customWidth="1"/>
    <col min="749" max="749" width="10.44140625" style="4" customWidth="1"/>
    <col min="750" max="768" width="9" style="4"/>
    <col min="769" max="769" width="6.44140625" style="4" customWidth="1"/>
    <col min="770" max="770" width="12.21875" style="4" customWidth="1"/>
    <col min="771" max="771" width="28.21875" style="4" customWidth="1"/>
    <col min="772" max="772" width="13.77734375" style="4" customWidth="1"/>
    <col min="773" max="773" width="5.6640625" style="4" customWidth="1"/>
    <col min="774" max="774" width="7.109375" style="4" customWidth="1"/>
    <col min="775" max="775" width="7.6640625" style="4" customWidth="1"/>
    <col min="776" max="776" width="16.33203125" style="4" customWidth="1"/>
    <col min="777" max="996" width="9" style="4"/>
    <col min="997" max="997" width="5" style="4" customWidth="1"/>
    <col min="998" max="998" width="15" style="4" customWidth="1"/>
    <col min="999" max="1000" width="14.6640625" style="4" customWidth="1"/>
    <col min="1001" max="1001" width="6.21875" style="4" customWidth="1"/>
    <col min="1002" max="1004" width="10.109375" style="4" customWidth="1"/>
    <col min="1005" max="1005" width="10.44140625" style="4" customWidth="1"/>
    <col min="1006" max="1024" width="9" style="4"/>
    <col min="1025" max="1025" width="6.44140625" style="4" customWidth="1"/>
    <col min="1026" max="1026" width="12.21875" style="4" customWidth="1"/>
    <col min="1027" max="1027" width="28.21875" style="4" customWidth="1"/>
    <col min="1028" max="1028" width="13.77734375" style="4" customWidth="1"/>
    <col min="1029" max="1029" width="5.6640625" style="4" customWidth="1"/>
    <col min="1030" max="1030" width="7.109375" style="4" customWidth="1"/>
    <col min="1031" max="1031" width="7.6640625" style="4" customWidth="1"/>
    <col min="1032" max="1032" width="16.33203125" style="4" customWidth="1"/>
    <col min="1033" max="1252" width="9" style="4"/>
    <col min="1253" max="1253" width="5" style="4" customWidth="1"/>
    <col min="1254" max="1254" width="15" style="4" customWidth="1"/>
    <col min="1255" max="1256" width="14.6640625" style="4" customWidth="1"/>
    <col min="1257" max="1257" width="6.21875" style="4" customWidth="1"/>
    <col min="1258" max="1260" width="10.109375" style="4" customWidth="1"/>
    <col min="1261" max="1261" width="10.44140625" style="4" customWidth="1"/>
    <col min="1262" max="1280" width="9" style="4"/>
    <col min="1281" max="1281" width="6.44140625" style="4" customWidth="1"/>
    <col min="1282" max="1282" width="12.21875" style="4" customWidth="1"/>
    <col min="1283" max="1283" width="28.21875" style="4" customWidth="1"/>
    <col min="1284" max="1284" width="13.77734375" style="4" customWidth="1"/>
    <col min="1285" max="1285" width="5.6640625" style="4" customWidth="1"/>
    <col min="1286" max="1286" width="7.109375" style="4" customWidth="1"/>
    <col min="1287" max="1287" width="7.6640625" style="4" customWidth="1"/>
    <col min="1288" max="1288" width="16.33203125" style="4" customWidth="1"/>
    <col min="1289" max="1508" width="9" style="4"/>
    <col min="1509" max="1509" width="5" style="4" customWidth="1"/>
    <col min="1510" max="1510" width="15" style="4" customWidth="1"/>
    <col min="1511" max="1512" width="14.6640625" style="4" customWidth="1"/>
    <col min="1513" max="1513" width="6.21875" style="4" customWidth="1"/>
    <col min="1514" max="1516" width="10.109375" style="4" customWidth="1"/>
    <col min="1517" max="1517" width="10.44140625" style="4" customWidth="1"/>
    <col min="1518" max="1536" width="9" style="4"/>
    <col min="1537" max="1537" width="6.44140625" style="4" customWidth="1"/>
    <col min="1538" max="1538" width="12.21875" style="4" customWidth="1"/>
    <col min="1539" max="1539" width="28.21875" style="4" customWidth="1"/>
    <col min="1540" max="1540" width="13.77734375" style="4" customWidth="1"/>
    <col min="1541" max="1541" width="5.6640625" style="4" customWidth="1"/>
    <col min="1542" max="1542" width="7.109375" style="4" customWidth="1"/>
    <col min="1543" max="1543" width="7.6640625" style="4" customWidth="1"/>
    <col min="1544" max="1544" width="16.33203125" style="4" customWidth="1"/>
    <col min="1545" max="1764" width="9" style="4"/>
    <col min="1765" max="1765" width="5" style="4" customWidth="1"/>
    <col min="1766" max="1766" width="15" style="4" customWidth="1"/>
    <col min="1767" max="1768" width="14.6640625" style="4" customWidth="1"/>
    <col min="1769" max="1769" width="6.21875" style="4" customWidth="1"/>
    <col min="1770" max="1772" width="10.109375" style="4" customWidth="1"/>
    <col min="1773" max="1773" width="10.44140625" style="4" customWidth="1"/>
    <col min="1774" max="1792" width="9" style="4"/>
    <col min="1793" max="1793" width="6.44140625" style="4" customWidth="1"/>
    <col min="1794" max="1794" width="12.21875" style="4" customWidth="1"/>
    <col min="1795" max="1795" width="28.21875" style="4" customWidth="1"/>
    <col min="1796" max="1796" width="13.77734375" style="4" customWidth="1"/>
    <col min="1797" max="1797" width="5.6640625" style="4" customWidth="1"/>
    <col min="1798" max="1798" width="7.109375" style="4" customWidth="1"/>
    <col min="1799" max="1799" width="7.6640625" style="4" customWidth="1"/>
    <col min="1800" max="1800" width="16.33203125" style="4" customWidth="1"/>
    <col min="1801" max="2020" width="9" style="4"/>
    <col min="2021" max="2021" width="5" style="4" customWidth="1"/>
    <col min="2022" max="2022" width="15" style="4" customWidth="1"/>
    <col min="2023" max="2024" width="14.6640625" style="4" customWidth="1"/>
    <col min="2025" max="2025" width="6.21875" style="4" customWidth="1"/>
    <col min="2026" max="2028" width="10.109375" style="4" customWidth="1"/>
    <col min="2029" max="2029" width="10.44140625" style="4" customWidth="1"/>
    <col min="2030" max="2048" width="9" style="4"/>
    <col min="2049" max="2049" width="6.44140625" style="4" customWidth="1"/>
    <col min="2050" max="2050" width="12.21875" style="4" customWidth="1"/>
    <col min="2051" max="2051" width="28.21875" style="4" customWidth="1"/>
    <col min="2052" max="2052" width="13.77734375" style="4" customWidth="1"/>
    <col min="2053" max="2053" width="5.6640625" style="4" customWidth="1"/>
    <col min="2054" max="2054" width="7.109375" style="4" customWidth="1"/>
    <col min="2055" max="2055" width="7.6640625" style="4" customWidth="1"/>
    <col min="2056" max="2056" width="16.33203125" style="4" customWidth="1"/>
    <col min="2057" max="2276" width="9" style="4"/>
    <col min="2277" max="2277" width="5" style="4" customWidth="1"/>
    <col min="2278" max="2278" width="15" style="4" customWidth="1"/>
    <col min="2279" max="2280" width="14.6640625" style="4" customWidth="1"/>
    <col min="2281" max="2281" width="6.21875" style="4" customWidth="1"/>
    <col min="2282" max="2284" width="10.109375" style="4" customWidth="1"/>
    <col min="2285" max="2285" width="10.44140625" style="4" customWidth="1"/>
    <col min="2286" max="2304" width="9" style="4"/>
    <col min="2305" max="2305" width="6.44140625" style="4" customWidth="1"/>
    <col min="2306" max="2306" width="12.21875" style="4" customWidth="1"/>
    <col min="2307" max="2307" width="28.21875" style="4" customWidth="1"/>
    <col min="2308" max="2308" width="13.77734375" style="4" customWidth="1"/>
    <col min="2309" max="2309" width="5.6640625" style="4" customWidth="1"/>
    <col min="2310" max="2310" width="7.109375" style="4" customWidth="1"/>
    <col min="2311" max="2311" width="7.6640625" style="4" customWidth="1"/>
    <col min="2312" max="2312" width="16.33203125" style="4" customWidth="1"/>
    <col min="2313" max="2532" width="9" style="4"/>
    <col min="2533" max="2533" width="5" style="4" customWidth="1"/>
    <col min="2534" max="2534" width="15" style="4" customWidth="1"/>
    <col min="2535" max="2536" width="14.6640625" style="4" customWidth="1"/>
    <col min="2537" max="2537" width="6.21875" style="4" customWidth="1"/>
    <col min="2538" max="2540" width="10.109375" style="4" customWidth="1"/>
    <col min="2541" max="2541" width="10.44140625" style="4" customWidth="1"/>
    <col min="2542" max="2560" width="9" style="4"/>
    <col min="2561" max="2561" width="6.44140625" style="4" customWidth="1"/>
    <col min="2562" max="2562" width="12.21875" style="4" customWidth="1"/>
    <col min="2563" max="2563" width="28.21875" style="4" customWidth="1"/>
    <col min="2564" max="2564" width="13.77734375" style="4" customWidth="1"/>
    <col min="2565" max="2565" width="5.6640625" style="4" customWidth="1"/>
    <col min="2566" max="2566" width="7.109375" style="4" customWidth="1"/>
    <col min="2567" max="2567" width="7.6640625" style="4" customWidth="1"/>
    <col min="2568" max="2568" width="16.33203125" style="4" customWidth="1"/>
    <col min="2569" max="2788" width="9" style="4"/>
    <col min="2789" max="2789" width="5" style="4" customWidth="1"/>
    <col min="2790" max="2790" width="15" style="4" customWidth="1"/>
    <col min="2791" max="2792" width="14.6640625" style="4" customWidth="1"/>
    <col min="2793" max="2793" width="6.21875" style="4" customWidth="1"/>
    <col min="2794" max="2796" width="10.109375" style="4" customWidth="1"/>
    <col min="2797" max="2797" width="10.44140625" style="4" customWidth="1"/>
    <col min="2798" max="2816" width="9" style="4"/>
    <col min="2817" max="2817" width="6.44140625" style="4" customWidth="1"/>
    <col min="2818" max="2818" width="12.21875" style="4" customWidth="1"/>
    <col min="2819" max="2819" width="28.21875" style="4" customWidth="1"/>
    <col min="2820" max="2820" width="13.77734375" style="4" customWidth="1"/>
    <col min="2821" max="2821" width="5.6640625" style="4" customWidth="1"/>
    <col min="2822" max="2822" width="7.109375" style="4" customWidth="1"/>
    <col min="2823" max="2823" width="7.6640625" style="4" customWidth="1"/>
    <col min="2824" max="2824" width="16.33203125" style="4" customWidth="1"/>
    <col min="2825" max="3044" width="9" style="4"/>
    <col min="3045" max="3045" width="5" style="4" customWidth="1"/>
    <col min="3046" max="3046" width="15" style="4" customWidth="1"/>
    <col min="3047" max="3048" width="14.6640625" style="4" customWidth="1"/>
    <col min="3049" max="3049" width="6.21875" style="4" customWidth="1"/>
    <col min="3050" max="3052" width="10.109375" style="4" customWidth="1"/>
    <col min="3053" max="3053" width="10.44140625" style="4" customWidth="1"/>
    <col min="3054" max="3072" width="9" style="4"/>
    <col min="3073" max="3073" width="6.44140625" style="4" customWidth="1"/>
    <col min="3074" max="3074" width="12.21875" style="4" customWidth="1"/>
    <col min="3075" max="3075" width="28.21875" style="4" customWidth="1"/>
    <col min="3076" max="3076" width="13.77734375" style="4" customWidth="1"/>
    <col min="3077" max="3077" width="5.6640625" style="4" customWidth="1"/>
    <col min="3078" max="3078" width="7.109375" style="4" customWidth="1"/>
    <col min="3079" max="3079" width="7.6640625" style="4" customWidth="1"/>
    <col min="3080" max="3080" width="16.33203125" style="4" customWidth="1"/>
    <col min="3081" max="3300" width="9" style="4"/>
    <col min="3301" max="3301" width="5" style="4" customWidth="1"/>
    <col min="3302" max="3302" width="15" style="4" customWidth="1"/>
    <col min="3303" max="3304" width="14.6640625" style="4" customWidth="1"/>
    <col min="3305" max="3305" width="6.21875" style="4" customWidth="1"/>
    <col min="3306" max="3308" width="10.109375" style="4" customWidth="1"/>
    <col min="3309" max="3309" width="10.44140625" style="4" customWidth="1"/>
    <col min="3310" max="3328" width="9" style="4"/>
    <col min="3329" max="3329" width="6.44140625" style="4" customWidth="1"/>
    <col min="3330" max="3330" width="12.21875" style="4" customWidth="1"/>
    <col min="3331" max="3331" width="28.21875" style="4" customWidth="1"/>
    <col min="3332" max="3332" width="13.77734375" style="4" customWidth="1"/>
    <col min="3333" max="3333" width="5.6640625" style="4" customWidth="1"/>
    <col min="3334" max="3334" width="7.109375" style="4" customWidth="1"/>
    <col min="3335" max="3335" width="7.6640625" style="4" customWidth="1"/>
    <col min="3336" max="3336" width="16.33203125" style="4" customWidth="1"/>
    <col min="3337" max="3556" width="9" style="4"/>
    <col min="3557" max="3557" width="5" style="4" customWidth="1"/>
    <col min="3558" max="3558" width="15" style="4" customWidth="1"/>
    <col min="3559" max="3560" width="14.6640625" style="4" customWidth="1"/>
    <col min="3561" max="3561" width="6.21875" style="4" customWidth="1"/>
    <col min="3562" max="3564" width="10.109375" style="4" customWidth="1"/>
    <col min="3565" max="3565" width="10.44140625" style="4" customWidth="1"/>
    <col min="3566" max="3584" width="9" style="4"/>
    <col min="3585" max="3585" width="6.44140625" style="4" customWidth="1"/>
    <col min="3586" max="3586" width="12.21875" style="4" customWidth="1"/>
    <col min="3587" max="3587" width="28.21875" style="4" customWidth="1"/>
    <col min="3588" max="3588" width="13.77734375" style="4" customWidth="1"/>
    <col min="3589" max="3589" width="5.6640625" style="4" customWidth="1"/>
    <col min="3590" max="3590" width="7.109375" style="4" customWidth="1"/>
    <col min="3591" max="3591" width="7.6640625" style="4" customWidth="1"/>
    <col min="3592" max="3592" width="16.33203125" style="4" customWidth="1"/>
    <col min="3593" max="3812" width="9" style="4"/>
    <col min="3813" max="3813" width="5" style="4" customWidth="1"/>
    <col min="3814" max="3814" width="15" style="4" customWidth="1"/>
    <col min="3815" max="3816" width="14.6640625" style="4" customWidth="1"/>
    <col min="3817" max="3817" width="6.21875" style="4" customWidth="1"/>
    <col min="3818" max="3820" width="10.109375" style="4" customWidth="1"/>
    <col min="3821" max="3821" width="10.44140625" style="4" customWidth="1"/>
    <col min="3822" max="3840" width="9" style="4"/>
    <col min="3841" max="3841" width="6.44140625" style="4" customWidth="1"/>
    <col min="3842" max="3842" width="12.21875" style="4" customWidth="1"/>
    <col min="3843" max="3843" width="28.21875" style="4" customWidth="1"/>
    <col min="3844" max="3844" width="13.77734375" style="4" customWidth="1"/>
    <col min="3845" max="3845" width="5.6640625" style="4" customWidth="1"/>
    <col min="3846" max="3846" width="7.109375" style="4" customWidth="1"/>
    <col min="3847" max="3847" width="7.6640625" style="4" customWidth="1"/>
    <col min="3848" max="3848" width="16.33203125" style="4" customWidth="1"/>
    <col min="3849" max="4068" width="9" style="4"/>
    <col min="4069" max="4069" width="5" style="4" customWidth="1"/>
    <col min="4070" max="4070" width="15" style="4" customWidth="1"/>
    <col min="4071" max="4072" width="14.6640625" style="4" customWidth="1"/>
    <col min="4073" max="4073" width="6.21875" style="4" customWidth="1"/>
    <col min="4074" max="4076" width="10.109375" style="4" customWidth="1"/>
    <col min="4077" max="4077" width="10.44140625" style="4" customWidth="1"/>
    <col min="4078" max="4096" width="9" style="4"/>
    <col min="4097" max="4097" width="6.44140625" style="4" customWidth="1"/>
    <col min="4098" max="4098" width="12.21875" style="4" customWidth="1"/>
    <col min="4099" max="4099" width="28.21875" style="4" customWidth="1"/>
    <col min="4100" max="4100" width="13.77734375" style="4" customWidth="1"/>
    <col min="4101" max="4101" width="5.6640625" style="4" customWidth="1"/>
    <col min="4102" max="4102" width="7.109375" style="4" customWidth="1"/>
    <col min="4103" max="4103" width="7.6640625" style="4" customWidth="1"/>
    <col min="4104" max="4104" width="16.33203125" style="4" customWidth="1"/>
    <col min="4105" max="4324" width="9" style="4"/>
    <col min="4325" max="4325" width="5" style="4" customWidth="1"/>
    <col min="4326" max="4326" width="15" style="4" customWidth="1"/>
    <col min="4327" max="4328" width="14.6640625" style="4" customWidth="1"/>
    <col min="4329" max="4329" width="6.21875" style="4" customWidth="1"/>
    <col min="4330" max="4332" width="10.109375" style="4" customWidth="1"/>
    <col min="4333" max="4333" width="10.44140625" style="4" customWidth="1"/>
    <col min="4334" max="4352" width="9" style="4"/>
    <col min="4353" max="4353" width="6.44140625" style="4" customWidth="1"/>
    <col min="4354" max="4354" width="12.21875" style="4" customWidth="1"/>
    <col min="4355" max="4355" width="28.21875" style="4" customWidth="1"/>
    <col min="4356" max="4356" width="13.77734375" style="4" customWidth="1"/>
    <col min="4357" max="4357" width="5.6640625" style="4" customWidth="1"/>
    <col min="4358" max="4358" width="7.109375" style="4" customWidth="1"/>
    <col min="4359" max="4359" width="7.6640625" style="4" customWidth="1"/>
    <col min="4360" max="4360" width="16.33203125" style="4" customWidth="1"/>
    <col min="4361" max="4580" width="9" style="4"/>
    <col min="4581" max="4581" width="5" style="4" customWidth="1"/>
    <col min="4582" max="4582" width="15" style="4" customWidth="1"/>
    <col min="4583" max="4584" width="14.6640625" style="4" customWidth="1"/>
    <col min="4585" max="4585" width="6.21875" style="4" customWidth="1"/>
    <col min="4586" max="4588" width="10.109375" style="4" customWidth="1"/>
    <col min="4589" max="4589" width="10.44140625" style="4" customWidth="1"/>
    <col min="4590" max="4608" width="9" style="4"/>
    <col min="4609" max="4609" width="6.44140625" style="4" customWidth="1"/>
    <col min="4610" max="4610" width="12.21875" style="4" customWidth="1"/>
    <col min="4611" max="4611" width="28.21875" style="4" customWidth="1"/>
    <col min="4612" max="4612" width="13.77734375" style="4" customWidth="1"/>
    <col min="4613" max="4613" width="5.6640625" style="4" customWidth="1"/>
    <col min="4614" max="4614" width="7.109375" style="4" customWidth="1"/>
    <col min="4615" max="4615" width="7.6640625" style="4" customWidth="1"/>
    <col min="4616" max="4616" width="16.33203125" style="4" customWidth="1"/>
    <col min="4617" max="4836" width="9" style="4"/>
    <col min="4837" max="4837" width="5" style="4" customWidth="1"/>
    <col min="4838" max="4838" width="15" style="4" customWidth="1"/>
    <col min="4839" max="4840" width="14.6640625" style="4" customWidth="1"/>
    <col min="4841" max="4841" width="6.21875" style="4" customWidth="1"/>
    <col min="4842" max="4844" width="10.109375" style="4" customWidth="1"/>
    <col min="4845" max="4845" width="10.44140625" style="4" customWidth="1"/>
    <col min="4846" max="4864" width="9" style="4"/>
    <col min="4865" max="4865" width="6.44140625" style="4" customWidth="1"/>
    <col min="4866" max="4866" width="12.21875" style="4" customWidth="1"/>
    <col min="4867" max="4867" width="28.21875" style="4" customWidth="1"/>
    <col min="4868" max="4868" width="13.77734375" style="4" customWidth="1"/>
    <col min="4869" max="4869" width="5.6640625" style="4" customWidth="1"/>
    <col min="4870" max="4870" width="7.109375" style="4" customWidth="1"/>
    <col min="4871" max="4871" width="7.6640625" style="4" customWidth="1"/>
    <col min="4872" max="4872" width="16.33203125" style="4" customWidth="1"/>
    <col min="4873" max="5092" width="9" style="4"/>
    <col min="5093" max="5093" width="5" style="4" customWidth="1"/>
    <col min="5094" max="5094" width="15" style="4" customWidth="1"/>
    <col min="5095" max="5096" width="14.6640625" style="4" customWidth="1"/>
    <col min="5097" max="5097" width="6.21875" style="4" customWidth="1"/>
    <col min="5098" max="5100" width="10.109375" style="4" customWidth="1"/>
    <col min="5101" max="5101" width="10.44140625" style="4" customWidth="1"/>
    <col min="5102" max="5120" width="9" style="4"/>
    <col min="5121" max="5121" width="6.44140625" style="4" customWidth="1"/>
    <col min="5122" max="5122" width="12.21875" style="4" customWidth="1"/>
    <col min="5123" max="5123" width="28.21875" style="4" customWidth="1"/>
    <col min="5124" max="5124" width="13.77734375" style="4" customWidth="1"/>
    <col min="5125" max="5125" width="5.6640625" style="4" customWidth="1"/>
    <col min="5126" max="5126" width="7.109375" style="4" customWidth="1"/>
    <col min="5127" max="5127" width="7.6640625" style="4" customWidth="1"/>
    <col min="5128" max="5128" width="16.33203125" style="4" customWidth="1"/>
    <col min="5129" max="5348" width="9" style="4"/>
    <col min="5349" max="5349" width="5" style="4" customWidth="1"/>
    <col min="5350" max="5350" width="15" style="4" customWidth="1"/>
    <col min="5351" max="5352" width="14.6640625" style="4" customWidth="1"/>
    <col min="5353" max="5353" width="6.21875" style="4" customWidth="1"/>
    <col min="5354" max="5356" width="10.109375" style="4" customWidth="1"/>
    <col min="5357" max="5357" width="10.44140625" style="4" customWidth="1"/>
    <col min="5358" max="5376" width="9" style="4"/>
    <col min="5377" max="5377" width="6.44140625" style="4" customWidth="1"/>
    <col min="5378" max="5378" width="12.21875" style="4" customWidth="1"/>
    <col min="5379" max="5379" width="28.21875" style="4" customWidth="1"/>
    <col min="5380" max="5380" width="13.77734375" style="4" customWidth="1"/>
    <col min="5381" max="5381" width="5.6640625" style="4" customWidth="1"/>
    <col min="5382" max="5382" width="7.109375" style="4" customWidth="1"/>
    <col min="5383" max="5383" width="7.6640625" style="4" customWidth="1"/>
    <col min="5384" max="5384" width="16.33203125" style="4" customWidth="1"/>
    <col min="5385" max="5604" width="9" style="4"/>
    <col min="5605" max="5605" width="5" style="4" customWidth="1"/>
    <col min="5606" max="5606" width="15" style="4" customWidth="1"/>
    <col min="5607" max="5608" width="14.6640625" style="4" customWidth="1"/>
    <col min="5609" max="5609" width="6.21875" style="4" customWidth="1"/>
    <col min="5610" max="5612" width="10.109375" style="4" customWidth="1"/>
    <col min="5613" max="5613" width="10.44140625" style="4" customWidth="1"/>
    <col min="5614" max="5632" width="9" style="4"/>
    <col min="5633" max="5633" width="6.44140625" style="4" customWidth="1"/>
    <col min="5634" max="5634" width="12.21875" style="4" customWidth="1"/>
    <col min="5635" max="5635" width="28.21875" style="4" customWidth="1"/>
    <col min="5636" max="5636" width="13.77734375" style="4" customWidth="1"/>
    <col min="5637" max="5637" width="5.6640625" style="4" customWidth="1"/>
    <col min="5638" max="5638" width="7.109375" style="4" customWidth="1"/>
    <col min="5639" max="5639" width="7.6640625" style="4" customWidth="1"/>
    <col min="5640" max="5640" width="16.33203125" style="4" customWidth="1"/>
    <col min="5641" max="5860" width="9" style="4"/>
    <col min="5861" max="5861" width="5" style="4" customWidth="1"/>
    <col min="5862" max="5862" width="15" style="4" customWidth="1"/>
    <col min="5863" max="5864" width="14.6640625" style="4" customWidth="1"/>
    <col min="5865" max="5865" width="6.21875" style="4" customWidth="1"/>
    <col min="5866" max="5868" width="10.109375" style="4" customWidth="1"/>
    <col min="5869" max="5869" width="10.44140625" style="4" customWidth="1"/>
    <col min="5870" max="5888" width="9" style="4"/>
    <col min="5889" max="5889" width="6.44140625" style="4" customWidth="1"/>
    <col min="5890" max="5890" width="12.21875" style="4" customWidth="1"/>
    <col min="5891" max="5891" width="28.21875" style="4" customWidth="1"/>
    <col min="5892" max="5892" width="13.77734375" style="4" customWidth="1"/>
    <col min="5893" max="5893" width="5.6640625" style="4" customWidth="1"/>
    <col min="5894" max="5894" width="7.109375" style="4" customWidth="1"/>
    <col min="5895" max="5895" width="7.6640625" style="4" customWidth="1"/>
    <col min="5896" max="5896" width="16.33203125" style="4" customWidth="1"/>
    <col min="5897" max="6116" width="9" style="4"/>
    <col min="6117" max="6117" width="5" style="4" customWidth="1"/>
    <col min="6118" max="6118" width="15" style="4" customWidth="1"/>
    <col min="6119" max="6120" width="14.6640625" style="4" customWidth="1"/>
    <col min="6121" max="6121" width="6.21875" style="4" customWidth="1"/>
    <col min="6122" max="6124" width="10.109375" style="4" customWidth="1"/>
    <col min="6125" max="6125" width="10.44140625" style="4" customWidth="1"/>
    <col min="6126" max="6144" width="9" style="4"/>
    <col min="6145" max="6145" width="6.44140625" style="4" customWidth="1"/>
    <col min="6146" max="6146" width="12.21875" style="4" customWidth="1"/>
    <col min="6147" max="6147" width="28.21875" style="4" customWidth="1"/>
    <col min="6148" max="6148" width="13.77734375" style="4" customWidth="1"/>
    <col min="6149" max="6149" width="5.6640625" style="4" customWidth="1"/>
    <col min="6150" max="6150" width="7.109375" style="4" customWidth="1"/>
    <col min="6151" max="6151" width="7.6640625" style="4" customWidth="1"/>
    <col min="6152" max="6152" width="16.33203125" style="4" customWidth="1"/>
    <col min="6153" max="6372" width="9" style="4"/>
    <col min="6373" max="6373" width="5" style="4" customWidth="1"/>
    <col min="6374" max="6374" width="15" style="4" customWidth="1"/>
    <col min="6375" max="6376" width="14.6640625" style="4" customWidth="1"/>
    <col min="6377" max="6377" width="6.21875" style="4" customWidth="1"/>
    <col min="6378" max="6380" width="10.109375" style="4" customWidth="1"/>
    <col min="6381" max="6381" width="10.44140625" style="4" customWidth="1"/>
    <col min="6382" max="6400" width="9" style="4"/>
    <col min="6401" max="6401" width="6.44140625" style="4" customWidth="1"/>
    <col min="6402" max="6402" width="12.21875" style="4" customWidth="1"/>
    <col min="6403" max="6403" width="28.21875" style="4" customWidth="1"/>
    <col min="6404" max="6404" width="13.77734375" style="4" customWidth="1"/>
    <col min="6405" max="6405" width="5.6640625" style="4" customWidth="1"/>
    <col min="6406" max="6406" width="7.109375" style="4" customWidth="1"/>
    <col min="6407" max="6407" width="7.6640625" style="4" customWidth="1"/>
    <col min="6408" max="6408" width="16.33203125" style="4" customWidth="1"/>
    <col min="6409" max="6628" width="9" style="4"/>
    <col min="6629" max="6629" width="5" style="4" customWidth="1"/>
    <col min="6630" max="6630" width="15" style="4" customWidth="1"/>
    <col min="6631" max="6632" width="14.6640625" style="4" customWidth="1"/>
    <col min="6633" max="6633" width="6.21875" style="4" customWidth="1"/>
    <col min="6634" max="6636" width="10.109375" style="4" customWidth="1"/>
    <col min="6637" max="6637" width="10.44140625" style="4" customWidth="1"/>
    <col min="6638" max="6656" width="9" style="4"/>
    <col min="6657" max="6657" width="6.44140625" style="4" customWidth="1"/>
    <col min="6658" max="6658" width="12.21875" style="4" customWidth="1"/>
    <col min="6659" max="6659" width="28.21875" style="4" customWidth="1"/>
    <col min="6660" max="6660" width="13.77734375" style="4" customWidth="1"/>
    <col min="6661" max="6661" width="5.6640625" style="4" customWidth="1"/>
    <col min="6662" max="6662" width="7.109375" style="4" customWidth="1"/>
    <col min="6663" max="6663" width="7.6640625" style="4" customWidth="1"/>
    <col min="6664" max="6664" width="16.33203125" style="4" customWidth="1"/>
    <col min="6665" max="6884" width="9" style="4"/>
    <col min="6885" max="6885" width="5" style="4" customWidth="1"/>
    <col min="6886" max="6886" width="15" style="4" customWidth="1"/>
    <col min="6887" max="6888" width="14.6640625" style="4" customWidth="1"/>
    <col min="6889" max="6889" width="6.21875" style="4" customWidth="1"/>
    <col min="6890" max="6892" width="10.109375" style="4" customWidth="1"/>
    <col min="6893" max="6893" width="10.44140625" style="4" customWidth="1"/>
    <col min="6894" max="6912" width="9" style="4"/>
    <col min="6913" max="6913" width="6.44140625" style="4" customWidth="1"/>
    <col min="6914" max="6914" width="12.21875" style="4" customWidth="1"/>
    <col min="6915" max="6915" width="28.21875" style="4" customWidth="1"/>
    <col min="6916" max="6916" width="13.77734375" style="4" customWidth="1"/>
    <col min="6917" max="6917" width="5.6640625" style="4" customWidth="1"/>
    <col min="6918" max="6918" width="7.109375" style="4" customWidth="1"/>
    <col min="6919" max="6919" width="7.6640625" style="4" customWidth="1"/>
    <col min="6920" max="6920" width="16.33203125" style="4" customWidth="1"/>
    <col min="6921" max="7140" width="9" style="4"/>
    <col min="7141" max="7141" width="5" style="4" customWidth="1"/>
    <col min="7142" max="7142" width="15" style="4" customWidth="1"/>
    <col min="7143" max="7144" width="14.6640625" style="4" customWidth="1"/>
    <col min="7145" max="7145" width="6.21875" style="4" customWidth="1"/>
    <col min="7146" max="7148" width="10.109375" style="4" customWidth="1"/>
    <col min="7149" max="7149" width="10.44140625" style="4" customWidth="1"/>
    <col min="7150" max="7168" width="9" style="4"/>
    <col min="7169" max="7169" width="6.44140625" style="4" customWidth="1"/>
    <col min="7170" max="7170" width="12.21875" style="4" customWidth="1"/>
    <col min="7171" max="7171" width="28.21875" style="4" customWidth="1"/>
    <col min="7172" max="7172" width="13.77734375" style="4" customWidth="1"/>
    <col min="7173" max="7173" width="5.6640625" style="4" customWidth="1"/>
    <col min="7174" max="7174" width="7.109375" style="4" customWidth="1"/>
    <col min="7175" max="7175" width="7.6640625" style="4" customWidth="1"/>
    <col min="7176" max="7176" width="16.33203125" style="4" customWidth="1"/>
    <col min="7177" max="7396" width="9" style="4"/>
    <col min="7397" max="7397" width="5" style="4" customWidth="1"/>
    <col min="7398" max="7398" width="15" style="4" customWidth="1"/>
    <col min="7399" max="7400" width="14.6640625" style="4" customWidth="1"/>
    <col min="7401" max="7401" width="6.21875" style="4" customWidth="1"/>
    <col min="7402" max="7404" width="10.109375" style="4" customWidth="1"/>
    <col min="7405" max="7405" width="10.44140625" style="4" customWidth="1"/>
    <col min="7406" max="7424" width="9" style="4"/>
    <col min="7425" max="7425" width="6.44140625" style="4" customWidth="1"/>
    <col min="7426" max="7426" width="12.21875" style="4" customWidth="1"/>
    <col min="7427" max="7427" width="28.21875" style="4" customWidth="1"/>
    <col min="7428" max="7428" width="13.77734375" style="4" customWidth="1"/>
    <col min="7429" max="7429" width="5.6640625" style="4" customWidth="1"/>
    <col min="7430" max="7430" width="7.109375" style="4" customWidth="1"/>
    <col min="7431" max="7431" width="7.6640625" style="4" customWidth="1"/>
    <col min="7432" max="7432" width="16.33203125" style="4" customWidth="1"/>
    <col min="7433" max="7652" width="9" style="4"/>
    <col min="7653" max="7653" width="5" style="4" customWidth="1"/>
    <col min="7654" max="7654" width="15" style="4" customWidth="1"/>
    <col min="7655" max="7656" width="14.6640625" style="4" customWidth="1"/>
    <col min="7657" max="7657" width="6.21875" style="4" customWidth="1"/>
    <col min="7658" max="7660" width="10.109375" style="4" customWidth="1"/>
    <col min="7661" max="7661" width="10.44140625" style="4" customWidth="1"/>
    <col min="7662" max="7680" width="9" style="4"/>
    <col min="7681" max="7681" width="6.44140625" style="4" customWidth="1"/>
    <col min="7682" max="7682" width="12.21875" style="4" customWidth="1"/>
    <col min="7683" max="7683" width="28.21875" style="4" customWidth="1"/>
    <col min="7684" max="7684" width="13.77734375" style="4" customWidth="1"/>
    <col min="7685" max="7685" width="5.6640625" style="4" customWidth="1"/>
    <col min="7686" max="7686" width="7.109375" style="4" customWidth="1"/>
    <col min="7687" max="7687" width="7.6640625" style="4" customWidth="1"/>
    <col min="7688" max="7688" width="16.33203125" style="4" customWidth="1"/>
    <col min="7689" max="7908" width="9" style="4"/>
    <col min="7909" max="7909" width="5" style="4" customWidth="1"/>
    <col min="7910" max="7910" width="15" style="4" customWidth="1"/>
    <col min="7911" max="7912" width="14.6640625" style="4" customWidth="1"/>
    <col min="7913" max="7913" width="6.21875" style="4" customWidth="1"/>
    <col min="7914" max="7916" width="10.109375" style="4" customWidth="1"/>
    <col min="7917" max="7917" width="10.44140625" style="4" customWidth="1"/>
    <col min="7918" max="7936" width="9" style="4"/>
    <col min="7937" max="7937" width="6.44140625" style="4" customWidth="1"/>
    <col min="7938" max="7938" width="12.21875" style="4" customWidth="1"/>
    <col min="7939" max="7939" width="28.21875" style="4" customWidth="1"/>
    <col min="7940" max="7940" width="13.77734375" style="4" customWidth="1"/>
    <col min="7941" max="7941" width="5.6640625" style="4" customWidth="1"/>
    <col min="7942" max="7942" width="7.109375" style="4" customWidth="1"/>
    <col min="7943" max="7943" width="7.6640625" style="4" customWidth="1"/>
    <col min="7944" max="7944" width="16.33203125" style="4" customWidth="1"/>
    <col min="7945" max="8164" width="9" style="4"/>
    <col min="8165" max="8165" width="5" style="4" customWidth="1"/>
    <col min="8166" max="8166" width="15" style="4" customWidth="1"/>
    <col min="8167" max="8168" width="14.6640625" style="4" customWidth="1"/>
    <col min="8169" max="8169" width="6.21875" style="4" customWidth="1"/>
    <col min="8170" max="8172" width="10.109375" style="4" customWidth="1"/>
    <col min="8173" max="8173" width="10.44140625" style="4" customWidth="1"/>
    <col min="8174" max="8192" width="9" style="4"/>
    <col min="8193" max="8193" width="6.44140625" style="4" customWidth="1"/>
    <col min="8194" max="8194" width="12.21875" style="4" customWidth="1"/>
    <col min="8195" max="8195" width="28.21875" style="4" customWidth="1"/>
    <col min="8196" max="8196" width="13.77734375" style="4" customWidth="1"/>
    <col min="8197" max="8197" width="5.6640625" style="4" customWidth="1"/>
    <col min="8198" max="8198" width="7.109375" style="4" customWidth="1"/>
    <col min="8199" max="8199" width="7.6640625" style="4" customWidth="1"/>
    <col min="8200" max="8200" width="16.33203125" style="4" customWidth="1"/>
    <col min="8201" max="8420" width="9" style="4"/>
    <col min="8421" max="8421" width="5" style="4" customWidth="1"/>
    <col min="8422" max="8422" width="15" style="4" customWidth="1"/>
    <col min="8423" max="8424" width="14.6640625" style="4" customWidth="1"/>
    <col min="8425" max="8425" width="6.21875" style="4" customWidth="1"/>
    <col min="8426" max="8428" width="10.109375" style="4" customWidth="1"/>
    <col min="8429" max="8429" width="10.44140625" style="4" customWidth="1"/>
    <col min="8430" max="8448" width="9" style="4"/>
    <col min="8449" max="8449" width="6.44140625" style="4" customWidth="1"/>
    <col min="8450" max="8450" width="12.21875" style="4" customWidth="1"/>
    <col min="8451" max="8451" width="28.21875" style="4" customWidth="1"/>
    <col min="8452" max="8452" width="13.77734375" style="4" customWidth="1"/>
    <col min="8453" max="8453" width="5.6640625" style="4" customWidth="1"/>
    <col min="8454" max="8454" width="7.109375" style="4" customWidth="1"/>
    <col min="8455" max="8455" width="7.6640625" style="4" customWidth="1"/>
    <col min="8456" max="8456" width="16.33203125" style="4" customWidth="1"/>
    <col min="8457" max="8676" width="9" style="4"/>
    <col min="8677" max="8677" width="5" style="4" customWidth="1"/>
    <col min="8678" max="8678" width="15" style="4" customWidth="1"/>
    <col min="8679" max="8680" width="14.6640625" style="4" customWidth="1"/>
    <col min="8681" max="8681" width="6.21875" style="4" customWidth="1"/>
    <col min="8682" max="8684" width="10.109375" style="4" customWidth="1"/>
    <col min="8685" max="8685" width="10.44140625" style="4" customWidth="1"/>
    <col min="8686" max="8704" width="9" style="4"/>
    <col min="8705" max="8705" width="6.44140625" style="4" customWidth="1"/>
    <col min="8706" max="8706" width="12.21875" style="4" customWidth="1"/>
    <col min="8707" max="8707" width="28.21875" style="4" customWidth="1"/>
    <col min="8708" max="8708" width="13.77734375" style="4" customWidth="1"/>
    <col min="8709" max="8709" width="5.6640625" style="4" customWidth="1"/>
    <col min="8710" max="8710" width="7.109375" style="4" customWidth="1"/>
    <col min="8711" max="8711" width="7.6640625" style="4" customWidth="1"/>
    <col min="8712" max="8712" width="16.33203125" style="4" customWidth="1"/>
    <col min="8713" max="8932" width="9" style="4"/>
    <col min="8933" max="8933" width="5" style="4" customWidth="1"/>
    <col min="8934" max="8934" width="15" style="4" customWidth="1"/>
    <col min="8935" max="8936" width="14.6640625" style="4" customWidth="1"/>
    <col min="8937" max="8937" width="6.21875" style="4" customWidth="1"/>
    <col min="8938" max="8940" width="10.109375" style="4" customWidth="1"/>
    <col min="8941" max="8941" width="10.44140625" style="4" customWidth="1"/>
    <col min="8942" max="8960" width="9" style="4"/>
    <col min="8961" max="8961" width="6.44140625" style="4" customWidth="1"/>
    <col min="8962" max="8962" width="12.21875" style="4" customWidth="1"/>
    <col min="8963" max="8963" width="28.21875" style="4" customWidth="1"/>
    <col min="8964" max="8964" width="13.77734375" style="4" customWidth="1"/>
    <col min="8965" max="8965" width="5.6640625" style="4" customWidth="1"/>
    <col min="8966" max="8966" width="7.109375" style="4" customWidth="1"/>
    <col min="8967" max="8967" width="7.6640625" style="4" customWidth="1"/>
    <col min="8968" max="8968" width="16.33203125" style="4" customWidth="1"/>
    <col min="8969" max="9188" width="9" style="4"/>
    <col min="9189" max="9189" width="5" style="4" customWidth="1"/>
    <col min="9190" max="9190" width="15" style="4" customWidth="1"/>
    <col min="9191" max="9192" width="14.6640625" style="4" customWidth="1"/>
    <col min="9193" max="9193" width="6.21875" style="4" customWidth="1"/>
    <col min="9194" max="9196" width="10.109375" style="4" customWidth="1"/>
    <col min="9197" max="9197" width="10.44140625" style="4" customWidth="1"/>
    <col min="9198" max="9216" width="9" style="4"/>
    <col min="9217" max="9217" width="6.44140625" style="4" customWidth="1"/>
    <col min="9218" max="9218" width="12.21875" style="4" customWidth="1"/>
    <col min="9219" max="9219" width="28.21875" style="4" customWidth="1"/>
    <col min="9220" max="9220" width="13.77734375" style="4" customWidth="1"/>
    <col min="9221" max="9221" width="5.6640625" style="4" customWidth="1"/>
    <col min="9222" max="9222" width="7.109375" style="4" customWidth="1"/>
    <col min="9223" max="9223" width="7.6640625" style="4" customWidth="1"/>
    <col min="9224" max="9224" width="16.33203125" style="4" customWidth="1"/>
    <col min="9225" max="9444" width="9" style="4"/>
    <col min="9445" max="9445" width="5" style="4" customWidth="1"/>
    <col min="9446" max="9446" width="15" style="4" customWidth="1"/>
    <col min="9447" max="9448" width="14.6640625" style="4" customWidth="1"/>
    <col min="9449" max="9449" width="6.21875" style="4" customWidth="1"/>
    <col min="9450" max="9452" width="10.109375" style="4" customWidth="1"/>
    <col min="9453" max="9453" width="10.44140625" style="4" customWidth="1"/>
    <col min="9454" max="9472" width="9" style="4"/>
    <col min="9473" max="9473" width="6.44140625" style="4" customWidth="1"/>
    <col min="9474" max="9474" width="12.21875" style="4" customWidth="1"/>
    <col min="9475" max="9475" width="28.21875" style="4" customWidth="1"/>
    <col min="9476" max="9476" width="13.77734375" style="4" customWidth="1"/>
    <col min="9477" max="9477" width="5.6640625" style="4" customWidth="1"/>
    <col min="9478" max="9478" width="7.109375" style="4" customWidth="1"/>
    <col min="9479" max="9479" width="7.6640625" style="4" customWidth="1"/>
    <col min="9480" max="9480" width="16.33203125" style="4" customWidth="1"/>
    <col min="9481" max="9700" width="9" style="4"/>
    <col min="9701" max="9701" width="5" style="4" customWidth="1"/>
    <col min="9702" max="9702" width="15" style="4" customWidth="1"/>
    <col min="9703" max="9704" width="14.6640625" style="4" customWidth="1"/>
    <col min="9705" max="9705" width="6.21875" style="4" customWidth="1"/>
    <col min="9706" max="9708" width="10.109375" style="4" customWidth="1"/>
    <col min="9709" max="9709" width="10.44140625" style="4" customWidth="1"/>
    <col min="9710" max="9728" width="9" style="4"/>
    <col min="9729" max="9729" width="6.44140625" style="4" customWidth="1"/>
    <col min="9730" max="9730" width="12.21875" style="4" customWidth="1"/>
    <col min="9731" max="9731" width="28.21875" style="4" customWidth="1"/>
    <col min="9732" max="9732" width="13.77734375" style="4" customWidth="1"/>
    <col min="9733" max="9733" width="5.6640625" style="4" customWidth="1"/>
    <col min="9734" max="9734" width="7.109375" style="4" customWidth="1"/>
    <col min="9735" max="9735" width="7.6640625" style="4" customWidth="1"/>
    <col min="9736" max="9736" width="16.33203125" style="4" customWidth="1"/>
    <col min="9737" max="9956" width="9" style="4"/>
    <col min="9957" max="9957" width="5" style="4" customWidth="1"/>
    <col min="9958" max="9958" width="15" style="4" customWidth="1"/>
    <col min="9959" max="9960" width="14.6640625" style="4" customWidth="1"/>
    <col min="9961" max="9961" width="6.21875" style="4" customWidth="1"/>
    <col min="9962" max="9964" width="10.109375" style="4" customWidth="1"/>
    <col min="9965" max="9965" width="10.44140625" style="4" customWidth="1"/>
    <col min="9966" max="9984" width="9" style="4"/>
    <col min="9985" max="9985" width="6.44140625" style="4" customWidth="1"/>
    <col min="9986" max="9986" width="12.21875" style="4" customWidth="1"/>
    <col min="9987" max="9987" width="28.21875" style="4" customWidth="1"/>
    <col min="9988" max="9988" width="13.77734375" style="4" customWidth="1"/>
    <col min="9989" max="9989" width="5.6640625" style="4" customWidth="1"/>
    <col min="9990" max="9990" width="7.109375" style="4" customWidth="1"/>
    <col min="9991" max="9991" width="7.6640625" style="4" customWidth="1"/>
    <col min="9992" max="9992" width="16.33203125" style="4" customWidth="1"/>
    <col min="9993" max="10212" width="9" style="4"/>
    <col min="10213" max="10213" width="5" style="4" customWidth="1"/>
    <col min="10214" max="10214" width="15" style="4" customWidth="1"/>
    <col min="10215" max="10216" width="14.6640625" style="4" customWidth="1"/>
    <col min="10217" max="10217" width="6.21875" style="4" customWidth="1"/>
    <col min="10218" max="10220" width="10.109375" style="4" customWidth="1"/>
    <col min="10221" max="10221" width="10.44140625" style="4" customWidth="1"/>
    <col min="10222" max="10240" width="9" style="4"/>
    <col min="10241" max="10241" width="6.44140625" style="4" customWidth="1"/>
    <col min="10242" max="10242" width="12.21875" style="4" customWidth="1"/>
    <col min="10243" max="10243" width="28.21875" style="4" customWidth="1"/>
    <col min="10244" max="10244" width="13.77734375" style="4" customWidth="1"/>
    <col min="10245" max="10245" width="5.6640625" style="4" customWidth="1"/>
    <col min="10246" max="10246" width="7.109375" style="4" customWidth="1"/>
    <col min="10247" max="10247" width="7.6640625" style="4" customWidth="1"/>
    <col min="10248" max="10248" width="16.33203125" style="4" customWidth="1"/>
    <col min="10249" max="10468" width="9" style="4"/>
    <col min="10469" max="10469" width="5" style="4" customWidth="1"/>
    <col min="10470" max="10470" width="15" style="4" customWidth="1"/>
    <col min="10471" max="10472" width="14.6640625" style="4" customWidth="1"/>
    <col min="10473" max="10473" width="6.21875" style="4" customWidth="1"/>
    <col min="10474" max="10476" width="10.109375" style="4" customWidth="1"/>
    <col min="10477" max="10477" width="10.44140625" style="4" customWidth="1"/>
    <col min="10478" max="10496" width="9" style="4"/>
    <col min="10497" max="10497" width="6.44140625" style="4" customWidth="1"/>
    <col min="10498" max="10498" width="12.21875" style="4" customWidth="1"/>
    <col min="10499" max="10499" width="28.21875" style="4" customWidth="1"/>
    <col min="10500" max="10500" width="13.77734375" style="4" customWidth="1"/>
    <col min="10501" max="10501" width="5.6640625" style="4" customWidth="1"/>
    <col min="10502" max="10502" width="7.109375" style="4" customWidth="1"/>
    <col min="10503" max="10503" width="7.6640625" style="4" customWidth="1"/>
    <col min="10504" max="10504" width="16.33203125" style="4" customWidth="1"/>
    <col min="10505" max="10724" width="9" style="4"/>
    <col min="10725" max="10725" width="5" style="4" customWidth="1"/>
    <col min="10726" max="10726" width="15" style="4" customWidth="1"/>
    <col min="10727" max="10728" width="14.6640625" style="4" customWidth="1"/>
    <col min="10729" max="10729" width="6.21875" style="4" customWidth="1"/>
    <col min="10730" max="10732" width="10.109375" style="4" customWidth="1"/>
    <col min="10733" max="10733" width="10.44140625" style="4" customWidth="1"/>
    <col min="10734" max="10752" width="9" style="4"/>
    <col min="10753" max="10753" width="6.44140625" style="4" customWidth="1"/>
    <col min="10754" max="10754" width="12.21875" style="4" customWidth="1"/>
    <col min="10755" max="10755" width="28.21875" style="4" customWidth="1"/>
    <col min="10756" max="10756" width="13.77734375" style="4" customWidth="1"/>
    <col min="10757" max="10757" width="5.6640625" style="4" customWidth="1"/>
    <col min="10758" max="10758" width="7.109375" style="4" customWidth="1"/>
    <col min="10759" max="10759" width="7.6640625" style="4" customWidth="1"/>
    <col min="10760" max="10760" width="16.33203125" style="4" customWidth="1"/>
    <col min="10761" max="10980" width="9" style="4"/>
    <col min="10981" max="10981" width="5" style="4" customWidth="1"/>
    <col min="10982" max="10982" width="15" style="4" customWidth="1"/>
    <col min="10983" max="10984" width="14.6640625" style="4" customWidth="1"/>
    <col min="10985" max="10985" width="6.21875" style="4" customWidth="1"/>
    <col min="10986" max="10988" width="10.109375" style="4" customWidth="1"/>
    <col min="10989" max="10989" width="10.44140625" style="4" customWidth="1"/>
    <col min="10990" max="11008" width="9" style="4"/>
    <col min="11009" max="11009" width="6.44140625" style="4" customWidth="1"/>
    <col min="11010" max="11010" width="12.21875" style="4" customWidth="1"/>
    <col min="11011" max="11011" width="28.21875" style="4" customWidth="1"/>
    <col min="11012" max="11012" width="13.77734375" style="4" customWidth="1"/>
    <col min="11013" max="11013" width="5.6640625" style="4" customWidth="1"/>
    <col min="11014" max="11014" width="7.109375" style="4" customWidth="1"/>
    <col min="11015" max="11015" width="7.6640625" style="4" customWidth="1"/>
    <col min="11016" max="11016" width="16.33203125" style="4" customWidth="1"/>
    <col min="11017" max="11236" width="9" style="4"/>
    <col min="11237" max="11237" width="5" style="4" customWidth="1"/>
    <col min="11238" max="11238" width="15" style="4" customWidth="1"/>
    <col min="11239" max="11240" width="14.6640625" style="4" customWidth="1"/>
    <col min="11241" max="11241" width="6.21875" style="4" customWidth="1"/>
    <col min="11242" max="11244" width="10.109375" style="4" customWidth="1"/>
    <col min="11245" max="11245" width="10.44140625" style="4" customWidth="1"/>
    <col min="11246" max="11264" width="9" style="4"/>
    <col min="11265" max="11265" width="6.44140625" style="4" customWidth="1"/>
    <col min="11266" max="11266" width="12.21875" style="4" customWidth="1"/>
    <col min="11267" max="11267" width="28.21875" style="4" customWidth="1"/>
    <col min="11268" max="11268" width="13.77734375" style="4" customWidth="1"/>
    <col min="11269" max="11269" width="5.6640625" style="4" customWidth="1"/>
    <col min="11270" max="11270" width="7.109375" style="4" customWidth="1"/>
    <col min="11271" max="11271" width="7.6640625" style="4" customWidth="1"/>
    <col min="11272" max="11272" width="16.33203125" style="4" customWidth="1"/>
    <col min="11273" max="11492" width="9" style="4"/>
    <col min="11493" max="11493" width="5" style="4" customWidth="1"/>
    <col min="11494" max="11494" width="15" style="4" customWidth="1"/>
    <col min="11495" max="11496" width="14.6640625" style="4" customWidth="1"/>
    <col min="11497" max="11497" width="6.21875" style="4" customWidth="1"/>
    <col min="11498" max="11500" width="10.109375" style="4" customWidth="1"/>
    <col min="11501" max="11501" width="10.44140625" style="4" customWidth="1"/>
    <col min="11502" max="11520" width="9" style="4"/>
    <col min="11521" max="11521" width="6.44140625" style="4" customWidth="1"/>
    <col min="11522" max="11522" width="12.21875" style="4" customWidth="1"/>
    <col min="11523" max="11523" width="28.21875" style="4" customWidth="1"/>
    <col min="11524" max="11524" width="13.77734375" style="4" customWidth="1"/>
    <col min="11525" max="11525" width="5.6640625" style="4" customWidth="1"/>
    <col min="11526" max="11526" width="7.109375" style="4" customWidth="1"/>
    <col min="11527" max="11527" width="7.6640625" style="4" customWidth="1"/>
    <col min="11528" max="11528" width="16.33203125" style="4" customWidth="1"/>
    <col min="11529" max="11748" width="9" style="4"/>
    <col min="11749" max="11749" width="5" style="4" customWidth="1"/>
    <col min="11750" max="11750" width="15" style="4" customWidth="1"/>
    <col min="11751" max="11752" width="14.6640625" style="4" customWidth="1"/>
    <col min="11753" max="11753" width="6.21875" style="4" customWidth="1"/>
    <col min="11754" max="11756" width="10.109375" style="4" customWidth="1"/>
    <col min="11757" max="11757" width="10.44140625" style="4" customWidth="1"/>
    <col min="11758" max="11776" width="9" style="4"/>
    <col min="11777" max="11777" width="6.44140625" style="4" customWidth="1"/>
    <col min="11778" max="11778" width="12.21875" style="4" customWidth="1"/>
    <col min="11779" max="11779" width="28.21875" style="4" customWidth="1"/>
    <col min="11780" max="11780" width="13.77734375" style="4" customWidth="1"/>
    <col min="11781" max="11781" width="5.6640625" style="4" customWidth="1"/>
    <col min="11782" max="11782" width="7.109375" style="4" customWidth="1"/>
    <col min="11783" max="11783" width="7.6640625" style="4" customWidth="1"/>
    <col min="11784" max="11784" width="16.33203125" style="4" customWidth="1"/>
    <col min="11785" max="12004" width="9" style="4"/>
    <col min="12005" max="12005" width="5" style="4" customWidth="1"/>
    <col min="12006" max="12006" width="15" style="4" customWidth="1"/>
    <col min="12007" max="12008" width="14.6640625" style="4" customWidth="1"/>
    <col min="12009" max="12009" width="6.21875" style="4" customWidth="1"/>
    <col min="12010" max="12012" width="10.109375" style="4" customWidth="1"/>
    <col min="12013" max="12013" width="10.44140625" style="4" customWidth="1"/>
    <col min="12014" max="12032" width="9" style="4"/>
    <col min="12033" max="12033" width="6.44140625" style="4" customWidth="1"/>
    <col min="12034" max="12034" width="12.21875" style="4" customWidth="1"/>
    <col min="12035" max="12035" width="28.21875" style="4" customWidth="1"/>
    <col min="12036" max="12036" width="13.77734375" style="4" customWidth="1"/>
    <col min="12037" max="12037" width="5.6640625" style="4" customWidth="1"/>
    <col min="12038" max="12038" width="7.109375" style="4" customWidth="1"/>
    <col min="12039" max="12039" width="7.6640625" style="4" customWidth="1"/>
    <col min="12040" max="12040" width="16.33203125" style="4" customWidth="1"/>
    <col min="12041" max="12260" width="9" style="4"/>
    <col min="12261" max="12261" width="5" style="4" customWidth="1"/>
    <col min="12262" max="12262" width="15" style="4" customWidth="1"/>
    <col min="12263" max="12264" width="14.6640625" style="4" customWidth="1"/>
    <col min="12265" max="12265" width="6.21875" style="4" customWidth="1"/>
    <col min="12266" max="12268" width="10.109375" style="4" customWidth="1"/>
    <col min="12269" max="12269" width="10.44140625" style="4" customWidth="1"/>
    <col min="12270" max="12288" width="9" style="4"/>
    <col min="12289" max="12289" width="6.44140625" style="4" customWidth="1"/>
    <col min="12290" max="12290" width="12.21875" style="4" customWidth="1"/>
    <col min="12291" max="12291" width="28.21875" style="4" customWidth="1"/>
    <col min="12292" max="12292" width="13.77734375" style="4" customWidth="1"/>
    <col min="12293" max="12293" width="5.6640625" style="4" customWidth="1"/>
    <col min="12294" max="12294" width="7.109375" style="4" customWidth="1"/>
    <col min="12295" max="12295" width="7.6640625" style="4" customWidth="1"/>
    <col min="12296" max="12296" width="16.33203125" style="4" customWidth="1"/>
    <col min="12297" max="12516" width="9" style="4"/>
    <col min="12517" max="12517" width="5" style="4" customWidth="1"/>
    <col min="12518" max="12518" width="15" style="4" customWidth="1"/>
    <col min="12519" max="12520" width="14.6640625" style="4" customWidth="1"/>
    <col min="12521" max="12521" width="6.21875" style="4" customWidth="1"/>
    <col min="12522" max="12524" width="10.109375" style="4" customWidth="1"/>
    <col min="12525" max="12525" width="10.44140625" style="4" customWidth="1"/>
    <col min="12526" max="12544" width="9" style="4"/>
    <col min="12545" max="12545" width="6.44140625" style="4" customWidth="1"/>
    <col min="12546" max="12546" width="12.21875" style="4" customWidth="1"/>
    <col min="12547" max="12547" width="28.21875" style="4" customWidth="1"/>
    <col min="12548" max="12548" width="13.77734375" style="4" customWidth="1"/>
    <col min="12549" max="12549" width="5.6640625" style="4" customWidth="1"/>
    <col min="12550" max="12550" width="7.109375" style="4" customWidth="1"/>
    <col min="12551" max="12551" width="7.6640625" style="4" customWidth="1"/>
    <col min="12552" max="12552" width="16.33203125" style="4" customWidth="1"/>
    <col min="12553" max="12772" width="9" style="4"/>
    <col min="12773" max="12773" width="5" style="4" customWidth="1"/>
    <col min="12774" max="12774" width="15" style="4" customWidth="1"/>
    <col min="12775" max="12776" width="14.6640625" style="4" customWidth="1"/>
    <col min="12777" max="12777" width="6.21875" style="4" customWidth="1"/>
    <col min="12778" max="12780" width="10.109375" style="4" customWidth="1"/>
    <col min="12781" max="12781" width="10.44140625" style="4" customWidth="1"/>
    <col min="12782" max="12800" width="9" style="4"/>
    <col min="12801" max="12801" width="6.44140625" style="4" customWidth="1"/>
    <col min="12802" max="12802" width="12.21875" style="4" customWidth="1"/>
    <col min="12803" max="12803" width="28.21875" style="4" customWidth="1"/>
    <col min="12804" max="12804" width="13.77734375" style="4" customWidth="1"/>
    <col min="12805" max="12805" width="5.6640625" style="4" customWidth="1"/>
    <col min="12806" max="12806" width="7.109375" style="4" customWidth="1"/>
    <col min="12807" max="12807" width="7.6640625" style="4" customWidth="1"/>
    <col min="12808" max="12808" width="16.33203125" style="4" customWidth="1"/>
    <col min="12809" max="13028" width="9" style="4"/>
    <col min="13029" max="13029" width="5" style="4" customWidth="1"/>
    <col min="13030" max="13030" width="15" style="4" customWidth="1"/>
    <col min="13031" max="13032" width="14.6640625" style="4" customWidth="1"/>
    <col min="13033" max="13033" width="6.21875" style="4" customWidth="1"/>
    <col min="13034" max="13036" width="10.109375" style="4" customWidth="1"/>
    <col min="13037" max="13037" width="10.44140625" style="4" customWidth="1"/>
    <col min="13038" max="13056" width="9" style="4"/>
    <col min="13057" max="13057" width="6.44140625" style="4" customWidth="1"/>
    <col min="13058" max="13058" width="12.21875" style="4" customWidth="1"/>
    <col min="13059" max="13059" width="28.21875" style="4" customWidth="1"/>
    <col min="13060" max="13060" width="13.77734375" style="4" customWidth="1"/>
    <col min="13061" max="13061" width="5.6640625" style="4" customWidth="1"/>
    <col min="13062" max="13062" width="7.109375" style="4" customWidth="1"/>
    <col min="13063" max="13063" width="7.6640625" style="4" customWidth="1"/>
    <col min="13064" max="13064" width="16.33203125" style="4" customWidth="1"/>
    <col min="13065" max="13284" width="9" style="4"/>
    <col min="13285" max="13285" width="5" style="4" customWidth="1"/>
    <col min="13286" max="13286" width="15" style="4" customWidth="1"/>
    <col min="13287" max="13288" width="14.6640625" style="4" customWidth="1"/>
    <col min="13289" max="13289" width="6.21875" style="4" customWidth="1"/>
    <col min="13290" max="13292" width="10.109375" style="4" customWidth="1"/>
    <col min="13293" max="13293" width="10.44140625" style="4" customWidth="1"/>
    <col min="13294" max="13312" width="9" style="4"/>
    <col min="13313" max="13313" width="6.44140625" style="4" customWidth="1"/>
    <col min="13314" max="13314" width="12.21875" style="4" customWidth="1"/>
    <col min="13315" max="13315" width="28.21875" style="4" customWidth="1"/>
    <col min="13316" max="13316" width="13.77734375" style="4" customWidth="1"/>
    <col min="13317" max="13317" width="5.6640625" style="4" customWidth="1"/>
    <col min="13318" max="13318" width="7.109375" style="4" customWidth="1"/>
    <col min="13319" max="13319" width="7.6640625" style="4" customWidth="1"/>
    <col min="13320" max="13320" width="16.33203125" style="4" customWidth="1"/>
    <col min="13321" max="13540" width="9" style="4"/>
    <col min="13541" max="13541" width="5" style="4" customWidth="1"/>
    <col min="13542" max="13542" width="15" style="4" customWidth="1"/>
    <col min="13543" max="13544" width="14.6640625" style="4" customWidth="1"/>
    <col min="13545" max="13545" width="6.21875" style="4" customWidth="1"/>
    <col min="13546" max="13548" width="10.109375" style="4" customWidth="1"/>
    <col min="13549" max="13549" width="10.44140625" style="4" customWidth="1"/>
    <col min="13550" max="13568" width="9" style="4"/>
    <col min="13569" max="13569" width="6.44140625" style="4" customWidth="1"/>
    <col min="13570" max="13570" width="12.21875" style="4" customWidth="1"/>
    <col min="13571" max="13571" width="28.21875" style="4" customWidth="1"/>
    <col min="13572" max="13572" width="13.77734375" style="4" customWidth="1"/>
    <col min="13573" max="13573" width="5.6640625" style="4" customWidth="1"/>
    <col min="13574" max="13574" width="7.109375" style="4" customWidth="1"/>
    <col min="13575" max="13575" width="7.6640625" style="4" customWidth="1"/>
    <col min="13576" max="13576" width="16.33203125" style="4" customWidth="1"/>
    <col min="13577" max="13796" width="9" style="4"/>
    <col min="13797" max="13797" width="5" style="4" customWidth="1"/>
    <col min="13798" max="13798" width="15" style="4" customWidth="1"/>
    <col min="13799" max="13800" width="14.6640625" style="4" customWidth="1"/>
    <col min="13801" max="13801" width="6.21875" style="4" customWidth="1"/>
    <col min="13802" max="13804" width="10.109375" style="4" customWidth="1"/>
    <col min="13805" max="13805" width="10.44140625" style="4" customWidth="1"/>
    <col min="13806" max="13824" width="9" style="4"/>
    <col min="13825" max="13825" width="6.44140625" style="4" customWidth="1"/>
    <col min="13826" max="13826" width="12.21875" style="4" customWidth="1"/>
    <col min="13827" max="13827" width="28.21875" style="4" customWidth="1"/>
    <col min="13828" max="13828" width="13.77734375" style="4" customWidth="1"/>
    <col min="13829" max="13829" width="5.6640625" style="4" customWidth="1"/>
    <col min="13830" max="13830" width="7.109375" style="4" customWidth="1"/>
    <col min="13831" max="13831" width="7.6640625" style="4" customWidth="1"/>
    <col min="13832" max="13832" width="16.33203125" style="4" customWidth="1"/>
    <col min="13833" max="14052" width="9" style="4"/>
    <col min="14053" max="14053" width="5" style="4" customWidth="1"/>
    <col min="14054" max="14054" width="15" style="4" customWidth="1"/>
    <col min="14055" max="14056" width="14.6640625" style="4" customWidth="1"/>
    <col min="14057" max="14057" width="6.21875" style="4" customWidth="1"/>
    <col min="14058" max="14060" width="10.109375" style="4" customWidth="1"/>
    <col min="14061" max="14061" width="10.44140625" style="4" customWidth="1"/>
    <col min="14062" max="14080" width="9" style="4"/>
    <col min="14081" max="14081" width="6.44140625" style="4" customWidth="1"/>
    <col min="14082" max="14082" width="12.21875" style="4" customWidth="1"/>
    <col min="14083" max="14083" width="28.21875" style="4" customWidth="1"/>
    <col min="14084" max="14084" width="13.77734375" style="4" customWidth="1"/>
    <col min="14085" max="14085" width="5.6640625" style="4" customWidth="1"/>
    <col min="14086" max="14086" width="7.109375" style="4" customWidth="1"/>
    <col min="14087" max="14087" width="7.6640625" style="4" customWidth="1"/>
    <col min="14088" max="14088" width="16.33203125" style="4" customWidth="1"/>
    <col min="14089" max="14308" width="9" style="4"/>
    <col min="14309" max="14309" width="5" style="4" customWidth="1"/>
    <col min="14310" max="14310" width="15" style="4" customWidth="1"/>
    <col min="14311" max="14312" width="14.6640625" style="4" customWidth="1"/>
    <col min="14313" max="14313" width="6.21875" style="4" customWidth="1"/>
    <col min="14314" max="14316" width="10.109375" style="4" customWidth="1"/>
    <col min="14317" max="14317" width="10.44140625" style="4" customWidth="1"/>
    <col min="14318" max="14336" width="9" style="4"/>
    <col min="14337" max="14337" width="6.44140625" style="4" customWidth="1"/>
    <col min="14338" max="14338" width="12.21875" style="4" customWidth="1"/>
    <col min="14339" max="14339" width="28.21875" style="4" customWidth="1"/>
    <col min="14340" max="14340" width="13.77734375" style="4" customWidth="1"/>
    <col min="14341" max="14341" width="5.6640625" style="4" customWidth="1"/>
    <col min="14342" max="14342" width="7.109375" style="4" customWidth="1"/>
    <col min="14343" max="14343" width="7.6640625" style="4" customWidth="1"/>
    <col min="14344" max="14344" width="16.33203125" style="4" customWidth="1"/>
    <col min="14345" max="14564" width="9" style="4"/>
    <col min="14565" max="14565" width="5" style="4" customWidth="1"/>
    <col min="14566" max="14566" width="15" style="4" customWidth="1"/>
    <col min="14567" max="14568" width="14.6640625" style="4" customWidth="1"/>
    <col min="14569" max="14569" width="6.21875" style="4" customWidth="1"/>
    <col min="14570" max="14572" width="10.109375" style="4" customWidth="1"/>
    <col min="14573" max="14573" width="10.44140625" style="4" customWidth="1"/>
    <col min="14574" max="14592" width="9" style="4"/>
    <col min="14593" max="14593" width="6.44140625" style="4" customWidth="1"/>
    <col min="14594" max="14594" width="12.21875" style="4" customWidth="1"/>
    <col min="14595" max="14595" width="28.21875" style="4" customWidth="1"/>
    <col min="14596" max="14596" width="13.77734375" style="4" customWidth="1"/>
    <col min="14597" max="14597" width="5.6640625" style="4" customWidth="1"/>
    <col min="14598" max="14598" width="7.109375" style="4" customWidth="1"/>
    <col min="14599" max="14599" width="7.6640625" style="4" customWidth="1"/>
    <col min="14600" max="14600" width="16.33203125" style="4" customWidth="1"/>
    <col min="14601" max="14820" width="9" style="4"/>
    <col min="14821" max="14821" width="5" style="4" customWidth="1"/>
    <col min="14822" max="14822" width="15" style="4" customWidth="1"/>
    <col min="14823" max="14824" width="14.6640625" style="4" customWidth="1"/>
    <col min="14825" max="14825" width="6.21875" style="4" customWidth="1"/>
    <col min="14826" max="14828" width="10.109375" style="4" customWidth="1"/>
    <col min="14829" max="14829" width="10.44140625" style="4" customWidth="1"/>
    <col min="14830" max="14848" width="9" style="4"/>
    <col min="14849" max="14849" width="6.44140625" style="4" customWidth="1"/>
    <col min="14850" max="14850" width="12.21875" style="4" customWidth="1"/>
    <col min="14851" max="14851" width="28.21875" style="4" customWidth="1"/>
    <col min="14852" max="14852" width="13.77734375" style="4" customWidth="1"/>
    <col min="14853" max="14853" width="5.6640625" style="4" customWidth="1"/>
    <col min="14854" max="14854" width="7.109375" style="4" customWidth="1"/>
    <col min="14855" max="14855" width="7.6640625" style="4" customWidth="1"/>
    <col min="14856" max="14856" width="16.33203125" style="4" customWidth="1"/>
    <col min="14857" max="15076" width="9" style="4"/>
    <col min="15077" max="15077" width="5" style="4" customWidth="1"/>
    <col min="15078" max="15078" width="15" style="4" customWidth="1"/>
    <col min="15079" max="15080" width="14.6640625" style="4" customWidth="1"/>
    <col min="15081" max="15081" width="6.21875" style="4" customWidth="1"/>
    <col min="15082" max="15084" width="10.109375" style="4" customWidth="1"/>
    <col min="15085" max="15085" width="10.44140625" style="4" customWidth="1"/>
    <col min="15086" max="15104" width="9" style="4"/>
    <col min="15105" max="15105" width="6.44140625" style="4" customWidth="1"/>
    <col min="15106" max="15106" width="12.21875" style="4" customWidth="1"/>
    <col min="15107" max="15107" width="28.21875" style="4" customWidth="1"/>
    <col min="15108" max="15108" width="13.77734375" style="4" customWidth="1"/>
    <col min="15109" max="15109" width="5.6640625" style="4" customWidth="1"/>
    <col min="15110" max="15110" width="7.109375" style="4" customWidth="1"/>
    <col min="15111" max="15111" width="7.6640625" style="4" customWidth="1"/>
    <col min="15112" max="15112" width="16.33203125" style="4" customWidth="1"/>
    <col min="15113" max="15332" width="9" style="4"/>
    <col min="15333" max="15333" width="5" style="4" customWidth="1"/>
    <col min="15334" max="15334" width="15" style="4" customWidth="1"/>
    <col min="15335" max="15336" width="14.6640625" style="4" customWidth="1"/>
    <col min="15337" max="15337" width="6.21875" style="4" customWidth="1"/>
    <col min="15338" max="15340" width="10.109375" style="4" customWidth="1"/>
    <col min="15341" max="15341" width="10.44140625" style="4" customWidth="1"/>
    <col min="15342" max="15360" width="9" style="4"/>
    <col min="15361" max="15361" width="6.44140625" style="4" customWidth="1"/>
    <col min="15362" max="15362" width="12.21875" style="4" customWidth="1"/>
    <col min="15363" max="15363" width="28.21875" style="4" customWidth="1"/>
    <col min="15364" max="15364" width="13.77734375" style="4" customWidth="1"/>
    <col min="15365" max="15365" width="5.6640625" style="4" customWidth="1"/>
    <col min="15366" max="15366" width="7.109375" style="4" customWidth="1"/>
    <col min="15367" max="15367" width="7.6640625" style="4" customWidth="1"/>
    <col min="15368" max="15368" width="16.33203125" style="4" customWidth="1"/>
    <col min="15369" max="15588" width="9" style="4"/>
    <col min="15589" max="15589" width="5" style="4" customWidth="1"/>
    <col min="15590" max="15590" width="15" style="4" customWidth="1"/>
    <col min="15591" max="15592" width="14.6640625" style="4" customWidth="1"/>
    <col min="15593" max="15593" width="6.21875" style="4" customWidth="1"/>
    <col min="15594" max="15596" width="10.109375" style="4" customWidth="1"/>
    <col min="15597" max="15597" width="10.44140625" style="4" customWidth="1"/>
    <col min="15598" max="15616" width="9" style="4"/>
    <col min="15617" max="15617" width="6.44140625" style="4" customWidth="1"/>
    <col min="15618" max="15618" width="12.21875" style="4" customWidth="1"/>
    <col min="15619" max="15619" width="28.21875" style="4" customWidth="1"/>
    <col min="15620" max="15620" width="13.77734375" style="4" customWidth="1"/>
    <col min="15621" max="15621" width="5.6640625" style="4" customWidth="1"/>
    <col min="15622" max="15622" width="7.109375" style="4" customWidth="1"/>
    <col min="15623" max="15623" width="7.6640625" style="4" customWidth="1"/>
    <col min="15624" max="15624" width="16.33203125" style="4" customWidth="1"/>
    <col min="15625" max="15844" width="9" style="4"/>
    <col min="15845" max="15845" width="5" style="4" customWidth="1"/>
    <col min="15846" max="15846" width="15" style="4" customWidth="1"/>
    <col min="15847" max="15848" width="14.6640625" style="4" customWidth="1"/>
    <col min="15849" max="15849" width="6.21875" style="4" customWidth="1"/>
    <col min="15850" max="15852" width="10.109375" style="4" customWidth="1"/>
    <col min="15853" max="15853" width="10.44140625" style="4" customWidth="1"/>
    <col min="15854" max="15872" width="9" style="4"/>
    <col min="15873" max="15873" width="6.44140625" style="4" customWidth="1"/>
    <col min="15874" max="15874" width="12.21875" style="4" customWidth="1"/>
    <col min="15875" max="15875" width="28.21875" style="4" customWidth="1"/>
    <col min="15876" max="15876" width="13.77734375" style="4" customWidth="1"/>
    <col min="15877" max="15877" width="5.6640625" style="4" customWidth="1"/>
    <col min="15878" max="15878" width="7.109375" style="4" customWidth="1"/>
    <col min="15879" max="15879" width="7.6640625" style="4" customWidth="1"/>
    <col min="15880" max="15880" width="16.33203125" style="4" customWidth="1"/>
    <col min="15881" max="16100" width="9" style="4"/>
    <col min="16101" max="16101" width="5" style="4" customWidth="1"/>
    <col min="16102" max="16102" width="15" style="4" customWidth="1"/>
    <col min="16103" max="16104" width="14.6640625" style="4" customWidth="1"/>
    <col min="16105" max="16105" width="6.21875" style="4" customWidth="1"/>
    <col min="16106" max="16108" width="10.109375" style="4" customWidth="1"/>
    <col min="16109" max="16109" width="10.44140625" style="4" customWidth="1"/>
    <col min="16110" max="16128" width="9" style="4"/>
    <col min="16129" max="16129" width="6.44140625" style="4" customWidth="1"/>
    <col min="16130" max="16130" width="12.21875" style="4" customWidth="1"/>
    <col min="16131" max="16131" width="28.21875" style="4" customWidth="1"/>
    <col min="16132" max="16132" width="13.77734375" style="4" customWidth="1"/>
    <col min="16133" max="16133" width="5.6640625" style="4" customWidth="1"/>
    <col min="16134" max="16134" width="7.109375" style="4" customWidth="1"/>
    <col min="16135" max="16135" width="7.6640625" style="4" customWidth="1"/>
    <col min="16136" max="16136" width="16.33203125" style="4" customWidth="1"/>
    <col min="16137" max="16356" width="9" style="4"/>
    <col min="16357" max="16357" width="5" style="4" customWidth="1"/>
    <col min="16358" max="16358" width="15" style="4" customWidth="1"/>
    <col min="16359" max="16360" width="14.6640625" style="4" customWidth="1"/>
    <col min="16361" max="16361" width="6.21875" style="4" customWidth="1"/>
    <col min="16362" max="16364" width="10.109375" style="4" customWidth="1"/>
    <col min="16365" max="16365" width="10.44140625" style="4" customWidth="1"/>
    <col min="16366" max="16384" width="9" style="4"/>
  </cols>
  <sheetData>
    <row r="1" spans="1:255" ht="22.2">
      <c r="A1" s="228" t="s">
        <v>29</v>
      </c>
      <c r="B1" s="228"/>
      <c r="C1" s="228"/>
      <c r="D1" s="228"/>
      <c r="E1" s="228"/>
      <c r="F1" s="228"/>
      <c r="G1" s="228"/>
      <c r="H1" s="22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</row>
    <row r="2" spans="1:255" ht="15.75" customHeight="1">
      <c r="A2" s="229" t="s">
        <v>1</v>
      </c>
      <c r="B2" s="229"/>
      <c r="C2" s="229"/>
      <c r="D2" s="229"/>
      <c r="E2" s="229"/>
      <c r="F2" s="229"/>
      <c r="G2" s="229"/>
      <c r="H2" s="229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</row>
    <row r="3" spans="1:255">
      <c r="A3" s="230" t="s">
        <v>2</v>
      </c>
      <c r="B3" s="230"/>
      <c r="C3" s="230"/>
      <c r="D3" s="230"/>
      <c r="E3" s="230"/>
      <c r="F3" s="230"/>
      <c r="G3" s="230"/>
      <c r="H3" s="23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</row>
    <row r="4" spans="1:255" ht="21" customHeight="1">
      <c r="A4" s="230" t="s">
        <v>3</v>
      </c>
      <c r="B4" s="230"/>
      <c r="C4" s="230"/>
      <c r="D4" s="230"/>
      <c r="E4" s="230"/>
      <c r="F4" s="230"/>
      <c r="G4" s="230"/>
      <c r="H4" s="23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</row>
    <row r="5" spans="1:255" ht="31.5" customHeight="1">
      <c r="A5" s="231" t="s">
        <v>4</v>
      </c>
      <c r="B5" s="231"/>
      <c r="C5" s="231"/>
      <c r="D5" s="231"/>
      <c r="E5" s="231"/>
      <c r="F5" s="231"/>
      <c r="G5" s="231"/>
      <c r="H5" s="231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</row>
    <row r="6" spans="1:255">
      <c r="A6" s="224" t="s">
        <v>5</v>
      </c>
      <c r="B6" s="224"/>
      <c r="C6" s="224"/>
      <c r="D6" s="224"/>
      <c r="E6" s="224"/>
      <c r="F6" s="224"/>
      <c r="G6" s="224"/>
      <c r="H6" s="22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</row>
    <row r="7" spans="1:255" ht="15">
      <c r="A7" s="214" t="s">
        <v>6</v>
      </c>
      <c r="B7" s="216" t="s">
        <v>7</v>
      </c>
      <c r="C7" s="218" t="s">
        <v>8</v>
      </c>
      <c r="D7" s="218" t="s">
        <v>9</v>
      </c>
      <c r="E7" s="220" t="s">
        <v>10</v>
      </c>
      <c r="F7" s="225" t="s">
        <v>11</v>
      </c>
      <c r="G7" s="225"/>
      <c r="H7" s="222" t="s">
        <v>12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</row>
    <row r="8" spans="1:255" ht="15">
      <c r="A8" s="215"/>
      <c r="B8" s="217"/>
      <c r="C8" s="219"/>
      <c r="D8" s="219"/>
      <c r="E8" s="221"/>
      <c r="F8" s="35" t="s">
        <v>13</v>
      </c>
      <c r="G8" s="35" t="s">
        <v>14</v>
      </c>
      <c r="H8" s="223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</row>
    <row r="9" spans="1:255" ht="15" customHeight="1">
      <c r="A9" s="131">
        <v>1</v>
      </c>
      <c r="B9" s="132" t="s">
        <v>30</v>
      </c>
      <c r="C9" s="133" t="s">
        <v>31</v>
      </c>
      <c r="D9" s="134" t="s">
        <v>32</v>
      </c>
      <c r="E9" s="16" t="s">
        <v>33</v>
      </c>
      <c r="F9" s="135"/>
      <c r="G9" s="135">
        <f>2/1.13</f>
        <v>1.7699115044247788</v>
      </c>
      <c r="H9" s="136" t="s">
        <v>34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5" customHeight="1">
      <c r="A10" s="137">
        <v>2</v>
      </c>
      <c r="B10" s="138" t="s">
        <v>35</v>
      </c>
      <c r="C10" s="142" t="s">
        <v>36</v>
      </c>
      <c r="D10" s="21" t="s">
        <v>37</v>
      </c>
      <c r="E10" s="139" t="s">
        <v>33</v>
      </c>
      <c r="F10" s="140"/>
      <c r="G10" s="140">
        <f>0.74/1.13</f>
        <v>0.65486725663716816</v>
      </c>
      <c r="H10" s="141" t="s">
        <v>38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5" customHeight="1">
      <c r="A11" s="137">
        <v>3</v>
      </c>
      <c r="B11" s="138" t="s">
        <v>39</v>
      </c>
      <c r="C11" s="138" t="s">
        <v>40</v>
      </c>
      <c r="D11" s="21" t="s">
        <v>41</v>
      </c>
      <c r="E11" s="139" t="s">
        <v>33</v>
      </c>
      <c r="F11" s="140"/>
      <c r="G11" s="140">
        <f>1.78/1.13</f>
        <v>1.5752212389380533</v>
      </c>
      <c r="H11" s="141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5" customHeight="1">
      <c r="A12" s="137">
        <v>4</v>
      </c>
      <c r="B12" s="138" t="s">
        <v>42</v>
      </c>
      <c r="C12" s="138" t="s">
        <v>43</v>
      </c>
      <c r="D12" s="21" t="s">
        <v>44</v>
      </c>
      <c r="E12" s="139" t="s">
        <v>33</v>
      </c>
      <c r="F12" s="140"/>
      <c r="G12" s="140">
        <f>2.62/1.13</f>
        <v>2.3185840707964607</v>
      </c>
      <c r="H12" s="141" t="s">
        <v>45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5" customHeight="1">
      <c r="A13" s="137">
        <v>5</v>
      </c>
      <c r="B13" s="138" t="s">
        <v>46</v>
      </c>
      <c r="C13" s="142" t="s">
        <v>47</v>
      </c>
      <c r="D13" s="21" t="s">
        <v>48</v>
      </c>
      <c r="E13" s="139" t="s">
        <v>33</v>
      </c>
      <c r="F13" s="140"/>
      <c r="G13" s="140">
        <f>3.7/1.13</f>
        <v>3.2743362831858414</v>
      </c>
      <c r="H13" s="141" t="s">
        <v>45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5" customHeight="1">
      <c r="A14" s="137">
        <v>6</v>
      </c>
      <c r="B14" s="138" t="s">
        <v>49</v>
      </c>
      <c r="C14" s="142" t="s">
        <v>50</v>
      </c>
      <c r="D14" s="21" t="s">
        <v>51</v>
      </c>
      <c r="E14" s="139" t="s">
        <v>33</v>
      </c>
      <c r="F14" s="140"/>
      <c r="G14" s="140">
        <f>3.06/1.13</f>
        <v>2.7079646017699117</v>
      </c>
      <c r="H14" s="143" t="s">
        <v>34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5" customHeight="1">
      <c r="A15" s="137">
        <v>7</v>
      </c>
      <c r="B15" s="138" t="s">
        <v>52</v>
      </c>
      <c r="C15" s="142" t="s">
        <v>53</v>
      </c>
      <c r="D15" s="21" t="s">
        <v>54</v>
      </c>
      <c r="E15" s="139" t="s">
        <v>33</v>
      </c>
      <c r="F15" s="140"/>
      <c r="G15" s="140">
        <f>1.04/1.13</f>
        <v>0.92035398230088505</v>
      </c>
      <c r="H15" s="143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</row>
    <row r="16" spans="1:255" ht="15" customHeight="1">
      <c r="A16" s="137">
        <v>8</v>
      </c>
      <c r="B16" s="138" t="s">
        <v>55</v>
      </c>
      <c r="C16" s="142" t="s">
        <v>56</v>
      </c>
      <c r="D16" s="21" t="s">
        <v>57</v>
      </c>
      <c r="E16" s="139" t="s">
        <v>33</v>
      </c>
      <c r="F16" s="140"/>
      <c r="G16" s="140">
        <f>5.32/1.13</f>
        <v>4.7079646017699126</v>
      </c>
      <c r="H16" s="143" t="s">
        <v>58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</row>
    <row r="17" spans="1:255" ht="15" customHeight="1">
      <c r="A17" s="137">
        <v>9</v>
      </c>
      <c r="B17" s="138" t="s">
        <v>59</v>
      </c>
      <c r="C17" s="142" t="s">
        <v>60</v>
      </c>
      <c r="D17" s="21" t="s">
        <v>61</v>
      </c>
      <c r="E17" s="139" t="s">
        <v>33</v>
      </c>
      <c r="F17" s="140"/>
      <c r="G17" s="140">
        <f>4.92/1.13</f>
        <v>4.3539823008849563</v>
      </c>
      <c r="H17" s="143" t="s">
        <v>62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</row>
    <row r="18" spans="1:255" ht="15" customHeight="1">
      <c r="A18" s="137">
        <v>10</v>
      </c>
      <c r="B18" s="138" t="s">
        <v>63</v>
      </c>
      <c r="C18" s="142" t="s">
        <v>64</v>
      </c>
      <c r="D18" s="21" t="s">
        <v>65</v>
      </c>
      <c r="E18" s="139" t="s">
        <v>33</v>
      </c>
      <c r="F18" s="140"/>
      <c r="G18" s="140">
        <f>4.92/1.13</f>
        <v>4.3539823008849563</v>
      </c>
      <c r="H18" s="143" t="s">
        <v>62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</row>
    <row r="19" spans="1:255" ht="15" customHeight="1">
      <c r="A19" s="137">
        <v>11</v>
      </c>
      <c r="B19" s="138" t="s">
        <v>66</v>
      </c>
      <c r="C19" s="142" t="s">
        <v>67</v>
      </c>
      <c r="D19" s="21" t="s">
        <v>68</v>
      </c>
      <c r="E19" s="139" t="s">
        <v>33</v>
      </c>
      <c r="F19" s="140"/>
      <c r="G19" s="140">
        <f>5.32/1.13</f>
        <v>4.7079646017699126</v>
      </c>
      <c r="H19" s="143" t="s">
        <v>58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</row>
    <row r="20" spans="1:255" ht="15" customHeight="1">
      <c r="A20" s="137">
        <v>12</v>
      </c>
      <c r="B20" s="138"/>
      <c r="C20" s="142"/>
      <c r="D20" s="21"/>
      <c r="E20" s="139"/>
      <c r="F20" s="140"/>
      <c r="G20" s="140"/>
      <c r="H20" s="143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</row>
    <row r="21" spans="1:255" ht="15" customHeight="1">
      <c r="A21" s="137">
        <v>13</v>
      </c>
      <c r="B21" s="138"/>
      <c r="C21" s="142"/>
      <c r="D21" s="21"/>
      <c r="E21" s="139"/>
      <c r="F21" s="140"/>
      <c r="G21" s="140"/>
      <c r="H21" s="143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</row>
    <row r="22" spans="1:255" ht="15" customHeight="1">
      <c r="A22" s="137">
        <v>14</v>
      </c>
      <c r="B22" s="138"/>
      <c r="C22" s="142"/>
      <c r="D22" s="21"/>
      <c r="E22" s="139"/>
      <c r="F22" s="140"/>
      <c r="G22" s="140"/>
      <c r="H22" s="143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</row>
    <row r="23" spans="1:255" ht="15" customHeight="1">
      <c r="A23" s="137">
        <v>15</v>
      </c>
      <c r="B23" s="138"/>
      <c r="C23" s="142"/>
      <c r="D23" s="21"/>
      <c r="E23" s="139"/>
      <c r="F23" s="140"/>
      <c r="G23" s="140"/>
      <c r="H23" s="14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</row>
    <row r="24" spans="1:255" ht="15" customHeight="1">
      <c r="A24" s="137">
        <v>16</v>
      </c>
      <c r="B24" s="138"/>
      <c r="C24" s="142"/>
      <c r="D24" s="21"/>
      <c r="E24" s="139"/>
      <c r="F24" s="140"/>
      <c r="G24" s="140"/>
      <c r="H24" s="14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</row>
    <row r="25" spans="1:255" ht="15" customHeight="1">
      <c r="A25" s="137">
        <v>17</v>
      </c>
      <c r="B25" s="138"/>
      <c r="C25" s="142"/>
      <c r="D25" s="21"/>
      <c r="E25" s="139"/>
      <c r="F25" s="140"/>
      <c r="G25" s="140"/>
      <c r="H25" s="143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</row>
    <row r="26" spans="1:255" ht="15" customHeight="1">
      <c r="A26" s="137">
        <v>18</v>
      </c>
      <c r="B26" s="138"/>
      <c r="C26" s="142"/>
      <c r="D26" s="21"/>
      <c r="E26" s="139"/>
      <c r="F26" s="140"/>
      <c r="G26" s="140"/>
      <c r="H26" s="143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</row>
    <row r="27" spans="1:255" ht="15" customHeight="1">
      <c r="A27" s="137">
        <v>19</v>
      </c>
      <c r="B27" s="138"/>
      <c r="C27" s="142"/>
      <c r="D27" s="21"/>
      <c r="E27" s="139"/>
      <c r="F27" s="140"/>
      <c r="G27" s="140"/>
      <c r="H27" s="143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</row>
    <row r="28" spans="1:255" ht="15" customHeight="1">
      <c r="A28" s="137">
        <v>20</v>
      </c>
      <c r="B28" s="138"/>
      <c r="C28" s="142"/>
      <c r="D28" s="21"/>
      <c r="E28" s="139"/>
      <c r="F28" s="140"/>
      <c r="G28" s="140"/>
      <c r="H28" s="143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</row>
    <row r="29" spans="1:255" ht="15" customHeight="1">
      <c r="A29" s="137">
        <v>21</v>
      </c>
      <c r="B29" s="138"/>
      <c r="C29" s="142"/>
      <c r="D29" s="21"/>
      <c r="E29" s="139"/>
      <c r="F29" s="140"/>
      <c r="G29" s="140"/>
      <c r="H29" s="143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</row>
    <row r="30" spans="1:255" ht="15" customHeight="1">
      <c r="A30" s="137">
        <v>22</v>
      </c>
      <c r="B30" s="138"/>
      <c r="C30" s="142"/>
      <c r="D30" s="21"/>
      <c r="E30" s="139"/>
      <c r="F30" s="140"/>
      <c r="G30" s="140"/>
      <c r="H30" s="143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</row>
    <row r="31" spans="1:255" ht="15" customHeight="1">
      <c r="A31" s="137">
        <v>23</v>
      </c>
      <c r="B31" s="138"/>
      <c r="C31" s="142"/>
      <c r="D31" s="21"/>
      <c r="E31" s="139"/>
      <c r="F31" s="140"/>
      <c r="G31" s="140"/>
      <c r="H31" s="143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</row>
    <row r="32" spans="1:255" ht="15" customHeight="1">
      <c r="A32" s="137">
        <v>24</v>
      </c>
      <c r="B32" s="138"/>
      <c r="C32" s="142"/>
      <c r="D32" s="21"/>
      <c r="E32" s="139"/>
      <c r="F32" s="140"/>
      <c r="G32" s="140"/>
      <c r="H32" s="143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</row>
    <row r="33" spans="1:255" ht="15" customHeight="1">
      <c r="A33" s="144">
        <v>25</v>
      </c>
      <c r="B33" s="145"/>
      <c r="C33" s="146"/>
      <c r="D33" s="147"/>
      <c r="E33" s="17"/>
      <c r="F33" s="148"/>
      <c r="G33" s="148"/>
      <c r="H33" s="149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</row>
    <row r="34" spans="1:255" s="28" customFormat="1" ht="30.75" customHeight="1">
      <c r="A34" s="226" t="s">
        <v>22</v>
      </c>
      <c r="B34" s="226"/>
      <c r="C34" s="226"/>
      <c r="D34" s="226"/>
      <c r="E34" s="226"/>
      <c r="F34" s="226"/>
      <c r="G34" s="226"/>
      <c r="H34" s="226"/>
    </row>
    <row r="35" spans="1:255" s="28" customFormat="1" ht="35.25" customHeight="1">
      <c r="A35" s="227" t="s">
        <v>23</v>
      </c>
      <c r="B35" s="227"/>
      <c r="C35" s="227"/>
      <c r="D35" s="227"/>
      <c r="E35" s="227"/>
      <c r="F35" s="227"/>
      <c r="G35" s="227"/>
      <c r="H35" s="227"/>
    </row>
    <row r="36" spans="1:255" s="28" customFormat="1" ht="41.25" customHeight="1">
      <c r="A36" s="227" t="s">
        <v>24</v>
      </c>
      <c r="B36" s="227"/>
      <c r="C36" s="227"/>
      <c r="D36" s="227"/>
      <c r="E36" s="227"/>
      <c r="F36" s="227"/>
      <c r="G36" s="227"/>
      <c r="H36" s="227"/>
    </row>
    <row r="37" spans="1:255" s="28" customFormat="1" ht="24" customHeight="1">
      <c r="A37" s="213" t="s">
        <v>25</v>
      </c>
      <c r="B37" s="213"/>
      <c r="C37" s="213"/>
      <c r="D37" s="213"/>
      <c r="E37" s="213"/>
      <c r="F37" s="213"/>
      <c r="G37" s="213"/>
      <c r="H37" s="213"/>
    </row>
    <row r="38" spans="1:255" s="28" customFormat="1">
      <c r="A38" s="108"/>
      <c r="B38" s="109"/>
      <c r="C38" s="108"/>
      <c r="D38" s="108"/>
      <c r="E38" s="108"/>
      <c r="F38" s="111"/>
      <c r="G38" s="111"/>
      <c r="H38" s="112"/>
    </row>
    <row r="39" spans="1:255" s="28" customFormat="1">
      <c r="A39" s="113" t="s">
        <v>26</v>
      </c>
      <c r="B39" s="114"/>
      <c r="C39" s="116"/>
      <c r="D39" s="115" t="s">
        <v>27</v>
      </c>
      <c r="E39" s="116"/>
      <c r="F39" s="117"/>
      <c r="G39" s="117"/>
      <c r="H39" s="118"/>
    </row>
    <row r="40" spans="1:255" s="28" customFormat="1">
      <c r="A40" s="113"/>
      <c r="B40" s="114"/>
      <c r="C40" s="116"/>
      <c r="D40" s="115"/>
      <c r="E40" s="116"/>
      <c r="F40" s="117"/>
      <c r="G40" s="117"/>
      <c r="H40" s="118"/>
    </row>
    <row r="41" spans="1:255" s="28" customFormat="1">
      <c r="A41" s="113" t="s">
        <v>28</v>
      </c>
      <c r="B41" s="113"/>
      <c r="C41" s="108"/>
      <c r="D41" s="113" t="s">
        <v>28</v>
      </c>
      <c r="E41" s="108"/>
      <c r="F41" s="117"/>
      <c r="G41" s="117"/>
      <c r="H41" s="118"/>
    </row>
    <row r="42" spans="1:255" s="28" customFormat="1" ht="14.4">
      <c r="B42" s="32"/>
      <c r="F42" s="117"/>
      <c r="G42" s="117"/>
      <c r="H42" s="118"/>
    </row>
    <row r="43" spans="1:255">
      <c r="B43" s="23"/>
    </row>
    <row r="44" spans="1:255">
      <c r="B44" s="23"/>
    </row>
    <row r="45" spans="1:255">
      <c r="B45" s="23"/>
    </row>
    <row r="46" spans="1:255">
      <c r="B46" s="23"/>
    </row>
    <row r="47" spans="1:255">
      <c r="B47" s="23"/>
    </row>
    <row r="48" spans="1:255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6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64"/>
  <sheetViews>
    <sheetView workbookViewId="0">
      <selection activeCell="K6" sqref="K6"/>
    </sheetView>
  </sheetViews>
  <sheetFormatPr defaultColWidth="9" defaultRowHeight="15.6"/>
  <cols>
    <col min="1" max="1" width="6.44140625" style="4" customWidth="1"/>
    <col min="2" max="2" width="12.21875" style="5" customWidth="1"/>
    <col min="3" max="3" width="28.21875" style="4" customWidth="1"/>
    <col min="4" max="4" width="13.77734375" style="6" customWidth="1"/>
    <col min="5" max="5" width="5.6640625" style="7" customWidth="1"/>
    <col min="6" max="6" width="7.109375" style="26" customWidth="1"/>
    <col min="7" max="7" width="7.6640625" style="26" customWidth="1"/>
    <col min="8" max="8" width="16.33203125" style="8" customWidth="1"/>
    <col min="9" max="228" width="9" style="4"/>
    <col min="229" max="229" width="5" style="4" customWidth="1"/>
    <col min="230" max="230" width="15" style="4" customWidth="1"/>
    <col min="231" max="232" width="14.6640625" style="4" customWidth="1"/>
    <col min="233" max="233" width="6.21875" style="4" customWidth="1"/>
    <col min="234" max="236" width="10.109375" style="4" customWidth="1"/>
    <col min="237" max="237" width="10.44140625" style="4" customWidth="1"/>
    <col min="238" max="256" width="9" style="4"/>
    <col min="257" max="257" width="6.44140625" style="4" customWidth="1"/>
    <col min="258" max="258" width="12.21875" style="4" customWidth="1"/>
    <col min="259" max="259" width="28.21875" style="4" customWidth="1"/>
    <col min="260" max="260" width="13.77734375" style="4" customWidth="1"/>
    <col min="261" max="261" width="5.6640625" style="4" customWidth="1"/>
    <col min="262" max="262" width="7.109375" style="4" customWidth="1"/>
    <col min="263" max="263" width="7.6640625" style="4" customWidth="1"/>
    <col min="264" max="264" width="16.33203125" style="4" customWidth="1"/>
    <col min="265" max="484" width="9" style="4"/>
    <col min="485" max="485" width="5" style="4" customWidth="1"/>
    <col min="486" max="486" width="15" style="4" customWidth="1"/>
    <col min="487" max="488" width="14.6640625" style="4" customWidth="1"/>
    <col min="489" max="489" width="6.21875" style="4" customWidth="1"/>
    <col min="490" max="492" width="10.109375" style="4" customWidth="1"/>
    <col min="493" max="493" width="10.44140625" style="4" customWidth="1"/>
    <col min="494" max="512" width="9" style="4"/>
    <col min="513" max="513" width="6.44140625" style="4" customWidth="1"/>
    <col min="514" max="514" width="12.21875" style="4" customWidth="1"/>
    <col min="515" max="515" width="28.21875" style="4" customWidth="1"/>
    <col min="516" max="516" width="13.77734375" style="4" customWidth="1"/>
    <col min="517" max="517" width="5.6640625" style="4" customWidth="1"/>
    <col min="518" max="518" width="7.109375" style="4" customWidth="1"/>
    <col min="519" max="519" width="7.6640625" style="4" customWidth="1"/>
    <col min="520" max="520" width="16.33203125" style="4" customWidth="1"/>
    <col min="521" max="740" width="9" style="4"/>
    <col min="741" max="741" width="5" style="4" customWidth="1"/>
    <col min="742" max="742" width="15" style="4" customWidth="1"/>
    <col min="743" max="744" width="14.6640625" style="4" customWidth="1"/>
    <col min="745" max="745" width="6.21875" style="4" customWidth="1"/>
    <col min="746" max="748" width="10.109375" style="4" customWidth="1"/>
    <col min="749" max="749" width="10.44140625" style="4" customWidth="1"/>
    <col min="750" max="768" width="9" style="4"/>
    <col min="769" max="769" width="6.44140625" style="4" customWidth="1"/>
    <col min="770" max="770" width="12.21875" style="4" customWidth="1"/>
    <col min="771" max="771" width="28.21875" style="4" customWidth="1"/>
    <col min="772" max="772" width="13.77734375" style="4" customWidth="1"/>
    <col min="773" max="773" width="5.6640625" style="4" customWidth="1"/>
    <col min="774" max="774" width="7.109375" style="4" customWidth="1"/>
    <col min="775" max="775" width="7.6640625" style="4" customWidth="1"/>
    <col min="776" max="776" width="16.33203125" style="4" customWidth="1"/>
    <col min="777" max="996" width="9" style="4"/>
    <col min="997" max="997" width="5" style="4" customWidth="1"/>
    <col min="998" max="998" width="15" style="4" customWidth="1"/>
    <col min="999" max="1000" width="14.6640625" style="4" customWidth="1"/>
    <col min="1001" max="1001" width="6.21875" style="4" customWidth="1"/>
    <col min="1002" max="1004" width="10.109375" style="4" customWidth="1"/>
    <col min="1005" max="1005" width="10.44140625" style="4" customWidth="1"/>
    <col min="1006" max="1024" width="9" style="4"/>
    <col min="1025" max="1025" width="6.44140625" style="4" customWidth="1"/>
    <col min="1026" max="1026" width="12.21875" style="4" customWidth="1"/>
    <col min="1027" max="1027" width="28.21875" style="4" customWidth="1"/>
    <col min="1028" max="1028" width="13.77734375" style="4" customWidth="1"/>
    <col min="1029" max="1029" width="5.6640625" style="4" customWidth="1"/>
    <col min="1030" max="1030" width="7.109375" style="4" customWidth="1"/>
    <col min="1031" max="1031" width="7.6640625" style="4" customWidth="1"/>
    <col min="1032" max="1032" width="16.33203125" style="4" customWidth="1"/>
    <col min="1033" max="1252" width="9" style="4"/>
    <col min="1253" max="1253" width="5" style="4" customWidth="1"/>
    <col min="1254" max="1254" width="15" style="4" customWidth="1"/>
    <col min="1255" max="1256" width="14.6640625" style="4" customWidth="1"/>
    <col min="1257" max="1257" width="6.21875" style="4" customWidth="1"/>
    <col min="1258" max="1260" width="10.109375" style="4" customWidth="1"/>
    <col min="1261" max="1261" width="10.44140625" style="4" customWidth="1"/>
    <col min="1262" max="1280" width="9" style="4"/>
    <col min="1281" max="1281" width="6.44140625" style="4" customWidth="1"/>
    <col min="1282" max="1282" width="12.21875" style="4" customWidth="1"/>
    <col min="1283" max="1283" width="28.21875" style="4" customWidth="1"/>
    <col min="1284" max="1284" width="13.77734375" style="4" customWidth="1"/>
    <col min="1285" max="1285" width="5.6640625" style="4" customWidth="1"/>
    <col min="1286" max="1286" width="7.109375" style="4" customWidth="1"/>
    <col min="1287" max="1287" width="7.6640625" style="4" customWidth="1"/>
    <col min="1288" max="1288" width="16.33203125" style="4" customWidth="1"/>
    <col min="1289" max="1508" width="9" style="4"/>
    <col min="1509" max="1509" width="5" style="4" customWidth="1"/>
    <col min="1510" max="1510" width="15" style="4" customWidth="1"/>
    <col min="1511" max="1512" width="14.6640625" style="4" customWidth="1"/>
    <col min="1513" max="1513" width="6.21875" style="4" customWidth="1"/>
    <col min="1514" max="1516" width="10.109375" style="4" customWidth="1"/>
    <col min="1517" max="1517" width="10.44140625" style="4" customWidth="1"/>
    <col min="1518" max="1536" width="9" style="4"/>
    <col min="1537" max="1537" width="6.44140625" style="4" customWidth="1"/>
    <col min="1538" max="1538" width="12.21875" style="4" customWidth="1"/>
    <col min="1539" max="1539" width="28.21875" style="4" customWidth="1"/>
    <col min="1540" max="1540" width="13.77734375" style="4" customWidth="1"/>
    <col min="1541" max="1541" width="5.6640625" style="4" customWidth="1"/>
    <col min="1542" max="1542" width="7.109375" style="4" customWidth="1"/>
    <col min="1543" max="1543" width="7.6640625" style="4" customWidth="1"/>
    <col min="1544" max="1544" width="16.33203125" style="4" customWidth="1"/>
    <col min="1545" max="1764" width="9" style="4"/>
    <col min="1765" max="1765" width="5" style="4" customWidth="1"/>
    <col min="1766" max="1766" width="15" style="4" customWidth="1"/>
    <col min="1767" max="1768" width="14.6640625" style="4" customWidth="1"/>
    <col min="1769" max="1769" width="6.21875" style="4" customWidth="1"/>
    <col min="1770" max="1772" width="10.109375" style="4" customWidth="1"/>
    <col min="1773" max="1773" width="10.44140625" style="4" customWidth="1"/>
    <col min="1774" max="1792" width="9" style="4"/>
    <col min="1793" max="1793" width="6.44140625" style="4" customWidth="1"/>
    <col min="1794" max="1794" width="12.21875" style="4" customWidth="1"/>
    <col min="1795" max="1795" width="28.21875" style="4" customWidth="1"/>
    <col min="1796" max="1796" width="13.77734375" style="4" customWidth="1"/>
    <col min="1797" max="1797" width="5.6640625" style="4" customWidth="1"/>
    <col min="1798" max="1798" width="7.109375" style="4" customWidth="1"/>
    <col min="1799" max="1799" width="7.6640625" style="4" customWidth="1"/>
    <col min="1800" max="1800" width="16.33203125" style="4" customWidth="1"/>
    <col min="1801" max="2020" width="9" style="4"/>
    <col min="2021" max="2021" width="5" style="4" customWidth="1"/>
    <col min="2022" max="2022" width="15" style="4" customWidth="1"/>
    <col min="2023" max="2024" width="14.6640625" style="4" customWidth="1"/>
    <col min="2025" max="2025" width="6.21875" style="4" customWidth="1"/>
    <col min="2026" max="2028" width="10.109375" style="4" customWidth="1"/>
    <col min="2029" max="2029" width="10.44140625" style="4" customWidth="1"/>
    <col min="2030" max="2048" width="9" style="4"/>
    <col min="2049" max="2049" width="6.44140625" style="4" customWidth="1"/>
    <col min="2050" max="2050" width="12.21875" style="4" customWidth="1"/>
    <col min="2051" max="2051" width="28.21875" style="4" customWidth="1"/>
    <col min="2052" max="2052" width="13.77734375" style="4" customWidth="1"/>
    <col min="2053" max="2053" width="5.6640625" style="4" customWidth="1"/>
    <col min="2054" max="2054" width="7.109375" style="4" customWidth="1"/>
    <col min="2055" max="2055" width="7.6640625" style="4" customWidth="1"/>
    <col min="2056" max="2056" width="16.33203125" style="4" customWidth="1"/>
    <col min="2057" max="2276" width="9" style="4"/>
    <col min="2277" max="2277" width="5" style="4" customWidth="1"/>
    <col min="2278" max="2278" width="15" style="4" customWidth="1"/>
    <col min="2279" max="2280" width="14.6640625" style="4" customWidth="1"/>
    <col min="2281" max="2281" width="6.21875" style="4" customWidth="1"/>
    <col min="2282" max="2284" width="10.109375" style="4" customWidth="1"/>
    <col min="2285" max="2285" width="10.44140625" style="4" customWidth="1"/>
    <col min="2286" max="2304" width="9" style="4"/>
    <col min="2305" max="2305" width="6.44140625" style="4" customWidth="1"/>
    <col min="2306" max="2306" width="12.21875" style="4" customWidth="1"/>
    <col min="2307" max="2307" width="28.21875" style="4" customWidth="1"/>
    <col min="2308" max="2308" width="13.77734375" style="4" customWidth="1"/>
    <col min="2309" max="2309" width="5.6640625" style="4" customWidth="1"/>
    <col min="2310" max="2310" width="7.109375" style="4" customWidth="1"/>
    <col min="2311" max="2311" width="7.6640625" style="4" customWidth="1"/>
    <col min="2312" max="2312" width="16.33203125" style="4" customWidth="1"/>
    <col min="2313" max="2532" width="9" style="4"/>
    <col min="2533" max="2533" width="5" style="4" customWidth="1"/>
    <col min="2534" max="2534" width="15" style="4" customWidth="1"/>
    <col min="2535" max="2536" width="14.6640625" style="4" customWidth="1"/>
    <col min="2537" max="2537" width="6.21875" style="4" customWidth="1"/>
    <col min="2538" max="2540" width="10.109375" style="4" customWidth="1"/>
    <col min="2541" max="2541" width="10.44140625" style="4" customWidth="1"/>
    <col min="2542" max="2560" width="9" style="4"/>
    <col min="2561" max="2561" width="6.44140625" style="4" customWidth="1"/>
    <col min="2562" max="2562" width="12.21875" style="4" customWidth="1"/>
    <col min="2563" max="2563" width="28.21875" style="4" customWidth="1"/>
    <col min="2564" max="2564" width="13.77734375" style="4" customWidth="1"/>
    <col min="2565" max="2565" width="5.6640625" style="4" customWidth="1"/>
    <col min="2566" max="2566" width="7.109375" style="4" customWidth="1"/>
    <col min="2567" max="2567" width="7.6640625" style="4" customWidth="1"/>
    <col min="2568" max="2568" width="16.33203125" style="4" customWidth="1"/>
    <col min="2569" max="2788" width="9" style="4"/>
    <col min="2789" max="2789" width="5" style="4" customWidth="1"/>
    <col min="2790" max="2790" width="15" style="4" customWidth="1"/>
    <col min="2791" max="2792" width="14.6640625" style="4" customWidth="1"/>
    <col min="2793" max="2793" width="6.21875" style="4" customWidth="1"/>
    <col min="2794" max="2796" width="10.109375" style="4" customWidth="1"/>
    <col min="2797" max="2797" width="10.44140625" style="4" customWidth="1"/>
    <col min="2798" max="2816" width="9" style="4"/>
    <col min="2817" max="2817" width="6.44140625" style="4" customWidth="1"/>
    <col min="2818" max="2818" width="12.21875" style="4" customWidth="1"/>
    <col min="2819" max="2819" width="28.21875" style="4" customWidth="1"/>
    <col min="2820" max="2820" width="13.77734375" style="4" customWidth="1"/>
    <col min="2821" max="2821" width="5.6640625" style="4" customWidth="1"/>
    <col min="2822" max="2822" width="7.109375" style="4" customWidth="1"/>
    <col min="2823" max="2823" width="7.6640625" style="4" customWidth="1"/>
    <col min="2824" max="2824" width="16.33203125" style="4" customWidth="1"/>
    <col min="2825" max="3044" width="9" style="4"/>
    <col min="3045" max="3045" width="5" style="4" customWidth="1"/>
    <col min="3046" max="3046" width="15" style="4" customWidth="1"/>
    <col min="3047" max="3048" width="14.6640625" style="4" customWidth="1"/>
    <col min="3049" max="3049" width="6.21875" style="4" customWidth="1"/>
    <col min="3050" max="3052" width="10.109375" style="4" customWidth="1"/>
    <col min="3053" max="3053" width="10.44140625" style="4" customWidth="1"/>
    <col min="3054" max="3072" width="9" style="4"/>
    <col min="3073" max="3073" width="6.44140625" style="4" customWidth="1"/>
    <col min="3074" max="3074" width="12.21875" style="4" customWidth="1"/>
    <col min="3075" max="3075" width="28.21875" style="4" customWidth="1"/>
    <col min="3076" max="3076" width="13.77734375" style="4" customWidth="1"/>
    <col min="3077" max="3077" width="5.6640625" style="4" customWidth="1"/>
    <col min="3078" max="3078" width="7.109375" style="4" customWidth="1"/>
    <col min="3079" max="3079" width="7.6640625" style="4" customWidth="1"/>
    <col min="3080" max="3080" width="16.33203125" style="4" customWidth="1"/>
    <col min="3081" max="3300" width="9" style="4"/>
    <col min="3301" max="3301" width="5" style="4" customWidth="1"/>
    <col min="3302" max="3302" width="15" style="4" customWidth="1"/>
    <col min="3303" max="3304" width="14.6640625" style="4" customWidth="1"/>
    <col min="3305" max="3305" width="6.21875" style="4" customWidth="1"/>
    <col min="3306" max="3308" width="10.109375" style="4" customWidth="1"/>
    <col min="3309" max="3309" width="10.44140625" style="4" customWidth="1"/>
    <col min="3310" max="3328" width="9" style="4"/>
    <col min="3329" max="3329" width="6.44140625" style="4" customWidth="1"/>
    <col min="3330" max="3330" width="12.21875" style="4" customWidth="1"/>
    <col min="3331" max="3331" width="28.21875" style="4" customWidth="1"/>
    <col min="3332" max="3332" width="13.77734375" style="4" customWidth="1"/>
    <col min="3333" max="3333" width="5.6640625" style="4" customWidth="1"/>
    <col min="3334" max="3334" width="7.109375" style="4" customWidth="1"/>
    <col min="3335" max="3335" width="7.6640625" style="4" customWidth="1"/>
    <col min="3336" max="3336" width="16.33203125" style="4" customWidth="1"/>
    <col min="3337" max="3556" width="9" style="4"/>
    <col min="3557" max="3557" width="5" style="4" customWidth="1"/>
    <col min="3558" max="3558" width="15" style="4" customWidth="1"/>
    <col min="3559" max="3560" width="14.6640625" style="4" customWidth="1"/>
    <col min="3561" max="3561" width="6.21875" style="4" customWidth="1"/>
    <col min="3562" max="3564" width="10.109375" style="4" customWidth="1"/>
    <col min="3565" max="3565" width="10.44140625" style="4" customWidth="1"/>
    <col min="3566" max="3584" width="9" style="4"/>
    <col min="3585" max="3585" width="6.44140625" style="4" customWidth="1"/>
    <col min="3586" max="3586" width="12.21875" style="4" customWidth="1"/>
    <col min="3587" max="3587" width="28.21875" style="4" customWidth="1"/>
    <col min="3588" max="3588" width="13.77734375" style="4" customWidth="1"/>
    <col min="3589" max="3589" width="5.6640625" style="4" customWidth="1"/>
    <col min="3590" max="3590" width="7.109375" style="4" customWidth="1"/>
    <col min="3591" max="3591" width="7.6640625" style="4" customWidth="1"/>
    <col min="3592" max="3592" width="16.33203125" style="4" customWidth="1"/>
    <col min="3593" max="3812" width="9" style="4"/>
    <col min="3813" max="3813" width="5" style="4" customWidth="1"/>
    <col min="3814" max="3814" width="15" style="4" customWidth="1"/>
    <col min="3815" max="3816" width="14.6640625" style="4" customWidth="1"/>
    <col min="3817" max="3817" width="6.21875" style="4" customWidth="1"/>
    <col min="3818" max="3820" width="10.109375" style="4" customWidth="1"/>
    <col min="3821" max="3821" width="10.44140625" style="4" customWidth="1"/>
    <col min="3822" max="3840" width="9" style="4"/>
    <col min="3841" max="3841" width="6.44140625" style="4" customWidth="1"/>
    <col min="3842" max="3842" width="12.21875" style="4" customWidth="1"/>
    <col min="3843" max="3843" width="28.21875" style="4" customWidth="1"/>
    <col min="3844" max="3844" width="13.77734375" style="4" customWidth="1"/>
    <col min="3845" max="3845" width="5.6640625" style="4" customWidth="1"/>
    <col min="3846" max="3846" width="7.109375" style="4" customWidth="1"/>
    <col min="3847" max="3847" width="7.6640625" style="4" customWidth="1"/>
    <col min="3848" max="3848" width="16.33203125" style="4" customWidth="1"/>
    <col min="3849" max="4068" width="9" style="4"/>
    <col min="4069" max="4069" width="5" style="4" customWidth="1"/>
    <col min="4070" max="4070" width="15" style="4" customWidth="1"/>
    <col min="4071" max="4072" width="14.6640625" style="4" customWidth="1"/>
    <col min="4073" max="4073" width="6.21875" style="4" customWidth="1"/>
    <col min="4074" max="4076" width="10.109375" style="4" customWidth="1"/>
    <col min="4077" max="4077" width="10.44140625" style="4" customWidth="1"/>
    <col min="4078" max="4096" width="9" style="4"/>
    <col min="4097" max="4097" width="6.44140625" style="4" customWidth="1"/>
    <col min="4098" max="4098" width="12.21875" style="4" customWidth="1"/>
    <col min="4099" max="4099" width="28.21875" style="4" customWidth="1"/>
    <col min="4100" max="4100" width="13.77734375" style="4" customWidth="1"/>
    <col min="4101" max="4101" width="5.6640625" style="4" customWidth="1"/>
    <col min="4102" max="4102" width="7.109375" style="4" customWidth="1"/>
    <col min="4103" max="4103" width="7.6640625" style="4" customWidth="1"/>
    <col min="4104" max="4104" width="16.33203125" style="4" customWidth="1"/>
    <col min="4105" max="4324" width="9" style="4"/>
    <col min="4325" max="4325" width="5" style="4" customWidth="1"/>
    <col min="4326" max="4326" width="15" style="4" customWidth="1"/>
    <col min="4327" max="4328" width="14.6640625" style="4" customWidth="1"/>
    <col min="4329" max="4329" width="6.21875" style="4" customWidth="1"/>
    <col min="4330" max="4332" width="10.109375" style="4" customWidth="1"/>
    <col min="4333" max="4333" width="10.44140625" style="4" customWidth="1"/>
    <col min="4334" max="4352" width="9" style="4"/>
    <col min="4353" max="4353" width="6.44140625" style="4" customWidth="1"/>
    <col min="4354" max="4354" width="12.21875" style="4" customWidth="1"/>
    <col min="4355" max="4355" width="28.21875" style="4" customWidth="1"/>
    <col min="4356" max="4356" width="13.77734375" style="4" customWidth="1"/>
    <col min="4357" max="4357" width="5.6640625" style="4" customWidth="1"/>
    <col min="4358" max="4358" width="7.109375" style="4" customWidth="1"/>
    <col min="4359" max="4359" width="7.6640625" style="4" customWidth="1"/>
    <col min="4360" max="4360" width="16.33203125" style="4" customWidth="1"/>
    <col min="4361" max="4580" width="9" style="4"/>
    <col min="4581" max="4581" width="5" style="4" customWidth="1"/>
    <col min="4582" max="4582" width="15" style="4" customWidth="1"/>
    <col min="4583" max="4584" width="14.6640625" style="4" customWidth="1"/>
    <col min="4585" max="4585" width="6.21875" style="4" customWidth="1"/>
    <col min="4586" max="4588" width="10.109375" style="4" customWidth="1"/>
    <col min="4589" max="4589" width="10.44140625" style="4" customWidth="1"/>
    <col min="4590" max="4608" width="9" style="4"/>
    <col min="4609" max="4609" width="6.44140625" style="4" customWidth="1"/>
    <col min="4610" max="4610" width="12.21875" style="4" customWidth="1"/>
    <col min="4611" max="4611" width="28.21875" style="4" customWidth="1"/>
    <col min="4612" max="4612" width="13.77734375" style="4" customWidth="1"/>
    <col min="4613" max="4613" width="5.6640625" style="4" customWidth="1"/>
    <col min="4614" max="4614" width="7.109375" style="4" customWidth="1"/>
    <col min="4615" max="4615" width="7.6640625" style="4" customWidth="1"/>
    <col min="4616" max="4616" width="16.33203125" style="4" customWidth="1"/>
    <col min="4617" max="4836" width="9" style="4"/>
    <col min="4837" max="4837" width="5" style="4" customWidth="1"/>
    <col min="4838" max="4838" width="15" style="4" customWidth="1"/>
    <col min="4839" max="4840" width="14.6640625" style="4" customWidth="1"/>
    <col min="4841" max="4841" width="6.21875" style="4" customWidth="1"/>
    <col min="4842" max="4844" width="10.109375" style="4" customWidth="1"/>
    <col min="4845" max="4845" width="10.44140625" style="4" customWidth="1"/>
    <col min="4846" max="4864" width="9" style="4"/>
    <col min="4865" max="4865" width="6.44140625" style="4" customWidth="1"/>
    <col min="4866" max="4866" width="12.21875" style="4" customWidth="1"/>
    <col min="4867" max="4867" width="28.21875" style="4" customWidth="1"/>
    <col min="4868" max="4868" width="13.77734375" style="4" customWidth="1"/>
    <col min="4869" max="4869" width="5.6640625" style="4" customWidth="1"/>
    <col min="4870" max="4870" width="7.109375" style="4" customWidth="1"/>
    <col min="4871" max="4871" width="7.6640625" style="4" customWidth="1"/>
    <col min="4872" max="4872" width="16.33203125" style="4" customWidth="1"/>
    <col min="4873" max="5092" width="9" style="4"/>
    <col min="5093" max="5093" width="5" style="4" customWidth="1"/>
    <col min="5094" max="5094" width="15" style="4" customWidth="1"/>
    <col min="5095" max="5096" width="14.6640625" style="4" customWidth="1"/>
    <col min="5097" max="5097" width="6.21875" style="4" customWidth="1"/>
    <col min="5098" max="5100" width="10.109375" style="4" customWidth="1"/>
    <col min="5101" max="5101" width="10.44140625" style="4" customWidth="1"/>
    <col min="5102" max="5120" width="9" style="4"/>
    <col min="5121" max="5121" width="6.44140625" style="4" customWidth="1"/>
    <col min="5122" max="5122" width="12.21875" style="4" customWidth="1"/>
    <col min="5123" max="5123" width="28.21875" style="4" customWidth="1"/>
    <col min="5124" max="5124" width="13.77734375" style="4" customWidth="1"/>
    <col min="5125" max="5125" width="5.6640625" style="4" customWidth="1"/>
    <col min="5126" max="5126" width="7.109375" style="4" customWidth="1"/>
    <col min="5127" max="5127" width="7.6640625" style="4" customWidth="1"/>
    <col min="5128" max="5128" width="16.33203125" style="4" customWidth="1"/>
    <col min="5129" max="5348" width="9" style="4"/>
    <col min="5349" max="5349" width="5" style="4" customWidth="1"/>
    <col min="5350" max="5350" width="15" style="4" customWidth="1"/>
    <col min="5351" max="5352" width="14.6640625" style="4" customWidth="1"/>
    <col min="5353" max="5353" width="6.21875" style="4" customWidth="1"/>
    <col min="5354" max="5356" width="10.109375" style="4" customWidth="1"/>
    <col min="5357" max="5357" width="10.44140625" style="4" customWidth="1"/>
    <col min="5358" max="5376" width="9" style="4"/>
    <col min="5377" max="5377" width="6.44140625" style="4" customWidth="1"/>
    <col min="5378" max="5378" width="12.21875" style="4" customWidth="1"/>
    <col min="5379" max="5379" width="28.21875" style="4" customWidth="1"/>
    <col min="5380" max="5380" width="13.77734375" style="4" customWidth="1"/>
    <col min="5381" max="5381" width="5.6640625" style="4" customWidth="1"/>
    <col min="5382" max="5382" width="7.109375" style="4" customWidth="1"/>
    <col min="5383" max="5383" width="7.6640625" style="4" customWidth="1"/>
    <col min="5384" max="5384" width="16.33203125" style="4" customWidth="1"/>
    <col min="5385" max="5604" width="9" style="4"/>
    <col min="5605" max="5605" width="5" style="4" customWidth="1"/>
    <col min="5606" max="5606" width="15" style="4" customWidth="1"/>
    <col min="5607" max="5608" width="14.6640625" style="4" customWidth="1"/>
    <col min="5609" max="5609" width="6.21875" style="4" customWidth="1"/>
    <col min="5610" max="5612" width="10.109375" style="4" customWidth="1"/>
    <col min="5613" max="5613" width="10.44140625" style="4" customWidth="1"/>
    <col min="5614" max="5632" width="9" style="4"/>
    <col min="5633" max="5633" width="6.44140625" style="4" customWidth="1"/>
    <col min="5634" max="5634" width="12.21875" style="4" customWidth="1"/>
    <col min="5635" max="5635" width="28.21875" style="4" customWidth="1"/>
    <col min="5636" max="5636" width="13.77734375" style="4" customWidth="1"/>
    <col min="5637" max="5637" width="5.6640625" style="4" customWidth="1"/>
    <col min="5638" max="5638" width="7.109375" style="4" customWidth="1"/>
    <col min="5639" max="5639" width="7.6640625" style="4" customWidth="1"/>
    <col min="5640" max="5640" width="16.33203125" style="4" customWidth="1"/>
    <col min="5641" max="5860" width="9" style="4"/>
    <col min="5861" max="5861" width="5" style="4" customWidth="1"/>
    <col min="5862" max="5862" width="15" style="4" customWidth="1"/>
    <col min="5863" max="5864" width="14.6640625" style="4" customWidth="1"/>
    <col min="5865" max="5865" width="6.21875" style="4" customWidth="1"/>
    <col min="5866" max="5868" width="10.109375" style="4" customWidth="1"/>
    <col min="5869" max="5869" width="10.44140625" style="4" customWidth="1"/>
    <col min="5870" max="5888" width="9" style="4"/>
    <col min="5889" max="5889" width="6.44140625" style="4" customWidth="1"/>
    <col min="5890" max="5890" width="12.21875" style="4" customWidth="1"/>
    <col min="5891" max="5891" width="28.21875" style="4" customWidth="1"/>
    <col min="5892" max="5892" width="13.77734375" style="4" customWidth="1"/>
    <col min="5893" max="5893" width="5.6640625" style="4" customWidth="1"/>
    <col min="5894" max="5894" width="7.109375" style="4" customWidth="1"/>
    <col min="5895" max="5895" width="7.6640625" style="4" customWidth="1"/>
    <col min="5896" max="5896" width="16.33203125" style="4" customWidth="1"/>
    <col min="5897" max="6116" width="9" style="4"/>
    <col min="6117" max="6117" width="5" style="4" customWidth="1"/>
    <col min="6118" max="6118" width="15" style="4" customWidth="1"/>
    <col min="6119" max="6120" width="14.6640625" style="4" customWidth="1"/>
    <col min="6121" max="6121" width="6.21875" style="4" customWidth="1"/>
    <col min="6122" max="6124" width="10.109375" style="4" customWidth="1"/>
    <col min="6125" max="6125" width="10.44140625" style="4" customWidth="1"/>
    <col min="6126" max="6144" width="9" style="4"/>
    <col min="6145" max="6145" width="6.44140625" style="4" customWidth="1"/>
    <col min="6146" max="6146" width="12.21875" style="4" customWidth="1"/>
    <col min="6147" max="6147" width="28.21875" style="4" customWidth="1"/>
    <col min="6148" max="6148" width="13.77734375" style="4" customWidth="1"/>
    <col min="6149" max="6149" width="5.6640625" style="4" customWidth="1"/>
    <col min="6150" max="6150" width="7.109375" style="4" customWidth="1"/>
    <col min="6151" max="6151" width="7.6640625" style="4" customWidth="1"/>
    <col min="6152" max="6152" width="16.33203125" style="4" customWidth="1"/>
    <col min="6153" max="6372" width="9" style="4"/>
    <col min="6373" max="6373" width="5" style="4" customWidth="1"/>
    <col min="6374" max="6374" width="15" style="4" customWidth="1"/>
    <col min="6375" max="6376" width="14.6640625" style="4" customWidth="1"/>
    <col min="6377" max="6377" width="6.21875" style="4" customWidth="1"/>
    <col min="6378" max="6380" width="10.109375" style="4" customWidth="1"/>
    <col min="6381" max="6381" width="10.44140625" style="4" customWidth="1"/>
    <col min="6382" max="6400" width="9" style="4"/>
    <col min="6401" max="6401" width="6.44140625" style="4" customWidth="1"/>
    <col min="6402" max="6402" width="12.21875" style="4" customWidth="1"/>
    <col min="6403" max="6403" width="28.21875" style="4" customWidth="1"/>
    <col min="6404" max="6404" width="13.77734375" style="4" customWidth="1"/>
    <col min="6405" max="6405" width="5.6640625" style="4" customWidth="1"/>
    <col min="6406" max="6406" width="7.109375" style="4" customWidth="1"/>
    <col min="6407" max="6407" width="7.6640625" style="4" customWidth="1"/>
    <col min="6408" max="6408" width="16.33203125" style="4" customWidth="1"/>
    <col min="6409" max="6628" width="9" style="4"/>
    <col min="6629" max="6629" width="5" style="4" customWidth="1"/>
    <col min="6630" max="6630" width="15" style="4" customWidth="1"/>
    <col min="6631" max="6632" width="14.6640625" style="4" customWidth="1"/>
    <col min="6633" max="6633" width="6.21875" style="4" customWidth="1"/>
    <col min="6634" max="6636" width="10.109375" style="4" customWidth="1"/>
    <col min="6637" max="6637" width="10.44140625" style="4" customWidth="1"/>
    <col min="6638" max="6656" width="9" style="4"/>
    <col min="6657" max="6657" width="6.44140625" style="4" customWidth="1"/>
    <col min="6658" max="6658" width="12.21875" style="4" customWidth="1"/>
    <col min="6659" max="6659" width="28.21875" style="4" customWidth="1"/>
    <col min="6660" max="6660" width="13.77734375" style="4" customWidth="1"/>
    <col min="6661" max="6661" width="5.6640625" style="4" customWidth="1"/>
    <col min="6662" max="6662" width="7.109375" style="4" customWidth="1"/>
    <col min="6663" max="6663" width="7.6640625" style="4" customWidth="1"/>
    <col min="6664" max="6664" width="16.33203125" style="4" customWidth="1"/>
    <col min="6665" max="6884" width="9" style="4"/>
    <col min="6885" max="6885" width="5" style="4" customWidth="1"/>
    <col min="6886" max="6886" width="15" style="4" customWidth="1"/>
    <col min="6887" max="6888" width="14.6640625" style="4" customWidth="1"/>
    <col min="6889" max="6889" width="6.21875" style="4" customWidth="1"/>
    <col min="6890" max="6892" width="10.109375" style="4" customWidth="1"/>
    <col min="6893" max="6893" width="10.44140625" style="4" customWidth="1"/>
    <col min="6894" max="6912" width="9" style="4"/>
    <col min="6913" max="6913" width="6.44140625" style="4" customWidth="1"/>
    <col min="6914" max="6914" width="12.21875" style="4" customWidth="1"/>
    <col min="6915" max="6915" width="28.21875" style="4" customWidth="1"/>
    <col min="6916" max="6916" width="13.77734375" style="4" customWidth="1"/>
    <col min="6917" max="6917" width="5.6640625" style="4" customWidth="1"/>
    <col min="6918" max="6918" width="7.109375" style="4" customWidth="1"/>
    <col min="6919" max="6919" width="7.6640625" style="4" customWidth="1"/>
    <col min="6920" max="6920" width="16.33203125" style="4" customWidth="1"/>
    <col min="6921" max="7140" width="9" style="4"/>
    <col min="7141" max="7141" width="5" style="4" customWidth="1"/>
    <col min="7142" max="7142" width="15" style="4" customWidth="1"/>
    <col min="7143" max="7144" width="14.6640625" style="4" customWidth="1"/>
    <col min="7145" max="7145" width="6.21875" style="4" customWidth="1"/>
    <col min="7146" max="7148" width="10.109375" style="4" customWidth="1"/>
    <col min="7149" max="7149" width="10.44140625" style="4" customWidth="1"/>
    <col min="7150" max="7168" width="9" style="4"/>
    <col min="7169" max="7169" width="6.44140625" style="4" customWidth="1"/>
    <col min="7170" max="7170" width="12.21875" style="4" customWidth="1"/>
    <col min="7171" max="7171" width="28.21875" style="4" customWidth="1"/>
    <col min="7172" max="7172" width="13.77734375" style="4" customWidth="1"/>
    <col min="7173" max="7173" width="5.6640625" style="4" customWidth="1"/>
    <col min="7174" max="7174" width="7.109375" style="4" customWidth="1"/>
    <col min="7175" max="7175" width="7.6640625" style="4" customWidth="1"/>
    <col min="7176" max="7176" width="16.33203125" style="4" customWidth="1"/>
    <col min="7177" max="7396" width="9" style="4"/>
    <col min="7397" max="7397" width="5" style="4" customWidth="1"/>
    <col min="7398" max="7398" width="15" style="4" customWidth="1"/>
    <col min="7399" max="7400" width="14.6640625" style="4" customWidth="1"/>
    <col min="7401" max="7401" width="6.21875" style="4" customWidth="1"/>
    <col min="7402" max="7404" width="10.109375" style="4" customWidth="1"/>
    <col min="7405" max="7405" width="10.44140625" style="4" customWidth="1"/>
    <col min="7406" max="7424" width="9" style="4"/>
    <col min="7425" max="7425" width="6.44140625" style="4" customWidth="1"/>
    <col min="7426" max="7426" width="12.21875" style="4" customWidth="1"/>
    <col min="7427" max="7427" width="28.21875" style="4" customWidth="1"/>
    <col min="7428" max="7428" width="13.77734375" style="4" customWidth="1"/>
    <col min="7429" max="7429" width="5.6640625" style="4" customWidth="1"/>
    <col min="7430" max="7430" width="7.109375" style="4" customWidth="1"/>
    <col min="7431" max="7431" width="7.6640625" style="4" customWidth="1"/>
    <col min="7432" max="7432" width="16.33203125" style="4" customWidth="1"/>
    <col min="7433" max="7652" width="9" style="4"/>
    <col min="7653" max="7653" width="5" style="4" customWidth="1"/>
    <col min="7654" max="7654" width="15" style="4" customWidth="1"/>
    <col min="7655" max="7656" width="14.6640625" style="4" customWidth="1"/>
    <col min="7657" max="7657" width="6.21875" style="4" customWidth="1"/>
    <col min="7658" max="7660" width="10.109375" style="4" customWidth="1"/>
    <col min="7661" max="7661" width="10.44140625" style="4" customWidth="1"/>
    <col min="7662" max="7680" width="9" style="4"/>
    <col min="7681" max="7681" width="6.44140625" style="4" customWidth="1"/>
    <col min="7682" max="7682" width="12.21875" style="4" customWidth="1"/>
    <col min="7683" max="7683" width="28.21875" style="4" customWidth="1"/>
    <col min="7684" max="7684" width="13.77734375" style="4" customWidth="1"/>
    <col min="7685" max="7685" width="5.6640625" style="4" customWidth="1"/>
    <col min="7686" max="7686" width="7.109375" style="4" customWidth="1"/>
    <col min="7687" max="7687" width="7.6640625" style="4" customWidth="1"/>
    <col min="7688" max="7688" width="16.33203125" style="4" customWidth="1"/>
    <col min="7689" max="7908" width="9" style="4"/>
    <col min="7909" max="7909" width="5" style="4" customWidth="1"/>
    <col min="7910" max="7910" width="15" style="4" customWidth="1"/>
    <col min="7911" max="7912" width="14.6640625" style="4" customWidth="1"/>
    <col min="7913" max="7913" width="6.21875" style="4" customWidth="1"/>
    <col min="7914" max="7916" width="10.109375" style="4" customWidth="1"/>
    <col min="7917" max="7917" width="10.44140625" style="4" customWidth="1"/>
    <col min="7918" max="7936" width="9" style="4"/>
    <col min="7937" max="7937" width="6.44140625" style="4" customWidth="1"/>
    <col min="7938" max="7938" width="12.21875" style="4" customWidth="1"/>
    <col min="7939" max="7939" width="28.21875" style="4" customWidth="1"/>
    <col min="7940" max="7940" width="13.77734375" style="4" customWidth="1"/>
    <col min="7941" max="7941" width="5.6640625" style="4" customWidth="1"/>
    <col min="7942" max="7942" width="7.109375" style="4" customWidth="1"/>
    <col min="7943" max="7943" width="7.6640625" style="4" customWidth="1"/>
    <col min="7944" max="7944" width="16.33203125" style="4" customWidth="1"/>
    <col min="7945" max="8164" width="9" style="4"/>
    <col min="8165" max="8165" width="5" style="4" customWidth="1"/>
    <col min="8166" max="8166" width="15" style="4" customWidth="1"/>
    <col min="8167" max="8168" width="14.6640625" style="4" customWidth="1"/>
    <col min="8169" max="8169" width="6.21875" style="4" customWidth="1"/>
    <col min="8170" max="8172" width="10.109375" style="4" customWidth="1"/>
    <col min="8173" max="8173" width="10.44140625" style="4" customWidth="1"/>
    <col min="8174" max="8192" width="9" style="4"/>
    <col min="8193" max="8193" width="6.44140625" style="4" customWidth="1"/>
    <col min="8194" max="8194" width="12.21875" style="4" customWidth="1"/>
    <col min="8195" max="8195" width="28.21875" style="4" customWidth="1"/>
    <col min="8196" max="8196" width="13.77734375" style="4" customWidth="1"/>
    <col min="8197" max="8197" width="5.6640625" style="4" customWidth="1"/>
    <col min="8198" max="8198" width="7.109375" style="4" customWidth="1"/>
    <col min="8199" max="8199" width="7.6640625" style="4" customWidth="1"/>
    <col min="8200" max="8200" width="16.33203125" style="4" customWidth="1"/>
    <col min="8201" max="8420" width="9" style="4"/>
    <col min="8421" max="8421" width="5" style="4" customWidth="1"/>
    <col min="8422" max="8422" width="15" style="4" customWidth="1"/>
    <col min="8423" max="8424" width="14.6640625" style="4" customWidth="1"/>
    <col min="8425" max="8425" width="6.21875" style="4" customWidth="1"/>
    <col min="8426" max="8428" width="10.109375" style="4" customWidth="1"/>
    <col min="8429" max="8429" width="10.44140625" style="4" customWidth="1"/>
    <col min="8430" max="8448" width="9" style="4"/>
    <col min="8449" max="8449" width="6.44140625" style="4" customWidth="1"/>
    <col min="8450" max="8450" width="12.21875" style="4" customWidth="1"/>
    <col min="8451" max="8451" width="28.21875" style="4" customWidth="1"/>
    <col min="8452" max="8452" width="13.77734375" style="4" customWidth="1"/>
    <col min="8453" max="8453" width="5.6640625" style="4" customWidth="1"/>
    <col min="8454" max="8454" width="7.109375" style="4" customWidth="1"/>
    <col min="8455" max="8455" width="7.6640625" style="4" customWidth="1"/>
    <col min="8456" max="8456" width="16.33203125" style="4" customWidth="1"/>
    <col min="8457" max="8676" width="9" style="4"/>
    <col min="8677" max="8677" width="5" style="4" customWidth="1"/>
    <col min="8678" max="8678" width="15" style="4" customWidth="1"/>
    <col min="8679" max="8680" width="14.6640625" style="4" customWidth="1"/>
    <col min="8681" max="8681" width="6.21875" style="4" customWidth="1"/>
    <col min="8682" max="8684" width="10.109375" style="4" customWidth="1"/>
    <col min="8685" max="8685" width="10.44140625" style="4" customWidth="1"/>
    <col min="8686" max="8704" width="9" style="4"/>
    <col min="8705" max="8705" width="6.44140625" style="4" customWidth="1"/>
    <col min="8706" max="8706" width="12.21875" style="4" customWidth="1"/>
    <col min="8707" max="8707" width="28.21875" style="4" customWidth="1"/>
    <col min="8708" max="8708" width="13.77734375" style="4" customWidth="1"/>
    <col min="8709" max="8709" width="5.6640625" style="4" customWidth="1"/>
    <col min="8710" max="8710" width="7.109375" style="4" customWidth="1"/>
    <col min="8711" max="8711" width="7.6640625" style="4" customWidth="1"/>
    <col min="8712" max="8712" width="16.33203125" style="4" customWidth="1"/>
    <col min="8713" max="8932" width="9" style="4"/>
    <col min="8933" max="8933" width="5" style="4" customWidth="1"/>
    <col min="8934" max="8934" width="15" style="4" customWidth="1"/>
    <col min="8935" max="8936" width="14.6640625" style="4" customWidth="1"/>
    <col min="8937" max="8937" width="6.21875" style="4" customWidth="1"/>
    <col min="8938" max="8940" width="10.109375" style="4" customWidth="1"/>
    <col min="8941" max="8941" width="10.44140625" style="4" customWidth="1"/>
    <col min="8942" max="8960" width="9" style="4"/>
    <col min="8961" max="8961" width="6.44140625" style="4" customWidth="1"/>
    <col min="8962" max="8962" width="12.21875" style="4" customWidth="1"/>
    <col min="8963" max="8963" width="28.21875" style="4" customWidth="1"/>
    <col min="8964" max="8964" width="13.77734375" style="4" customWidth="1"/>
    <col min="8965" max="8965" width="5.6640625" style="4" customWidth="1"/>
    <col min="8966" max="8966" width="7.109375" style="4" customWidth="1"/>
    <col min="8967" max="8967" width="7.6640625" style="4" customWidth="1"/>
    <col min="8968" max="8968" width="16.33203125" style="4" customWidth="1"/>
    <col min="8969" max="9188" width="9" style="4"/>
    <col min="9189" max="9189" width="5" style="4" customWidth="1"/>
    <col min="9190" max="9190" width="15" style="4" customWidth="1"/>
    <col min="9191" max="9192" width="14.6640625" style="4" customWidth="1"/>
    <col min="9193" max="9193" width="6.21875" style="4" customWidth="1"/>
    <col min="9194" max="9196" width="10.109375" style="4" customWidth="1"/>
    <col min="9197" max="9197" width="10.44140625" style="4" customWidth="1"/>
    <col min="9198" max="9216" width="9" style="4"/>
    <col min="9217" max="9217" width="6.44140625" style="4" customWidth="1"/>
    <col min="9218" max="9218" width="12.21875" style="4" customWidth="1"/>
    <col min="9219" max="9219" width="28.21875" style="4" customWidth="1"/>
    <col min="9220" max="9220" width="13.77734375" style="4" customWidth="1"/>
    <col min="9221" max="9221" width="5.6640625" style="4" customWidth="1"/>
    <col min="9222" max="9222" width="7.109375" style="4" customWidth="1"/>
    <col min="9223" max="9223" width="7.6640625" style="4" customWidth="1"/>
    <col min="9224" max="9224" width="16.33203125" style="4" customWidth="1"/>
    <col min="9225" max="9444" width="9" style="4"/>
    <col min="9445" max="9445" width="5" style="4" customWidth="1"/>
    <col min="9446" max="9446" width="15" style="4" customWidth="1"/>
    <col min="9447" max="9448" width="14.6640625" style="4" customWidth="1"/>
    <col min="9449" max="9449" width="6.21875" style="4" customWidth="1"/>
    <col min="9450" max="9452" width="10.109375" style="4" customWidth="1"/>
    <col min="9453" max="9453" width="10.44140625" style="4" customWidth="1"/>
    <col min="9454" max="9472" width="9" style="4"/>
    <col min="9473" max="9473" width="6.44140625" style="4" customWidth="1"/>
    <col min="9474" max="9474" width="12.21875" style="4" customWidth="1"/>
    <col min="9475" max="9475" width="28.21875" style="4" customWidth="1"/>
    <col min="9476" max="9476" width="13.77734375" style="4" customWidth="1"/>
    <col min="9477" max="9477" width="5.6640625" style="4" customWidth="1"/>
    <col min="9478" max="9478" width="7.109375" style="4" customWidth="1"/>
    <col min="9479" max="9479" width="7.6640625" style="4" customWidth="1"/>
    <col min="9480" max="9480" width="16.33203125" style="4" customWidth="1"/>
    <col min="9481" max="9700" width="9" style="4"/>
    <col min="9701" max="9701" width="5" style="4" customWidth="1"/>
    <col min="9702" max="9702" width="15" style="4" customWidth="1"/>
    <col min="9703" max="9704" width="14.6640625" style="4" customWidth="1"/>
    <col min="9705" max="9705" width="6.21875" style="4" customWidth="1"/>
    <col min="9706" max="9708" width="10.109375" style="4" customWidth="1"/>
    <col min="9709" max="9709" width="10.44140625" style="4" customWidth="1"/>
    <col min="9710" max="9728" width="9" style="4"/>
    <col min="9729" max="9729" width="6.44140625" style="4" customWidth="1"/>
    <col min="9730" max="9730" width="12.21875" style="4" customWidth="1"/>
    <col min="9731" max="9731" width="28.21875" style="4" customWidth="1"/>
    <col min="9732" max="9732" width="13.77734375" style="4" customWidth="1"/>
    <col min="9733" max="9733" width="5.6640625" style="4" customWidth="1"/>
    <col min="9734" max="9734" width="7.109375" style="4" customWidth="1"/>
    <col min="9735" max="9735" width="7.6640625" style="4" customWidth="1"/>
    <col min="9736" max="9736" width="16.33203125" style="4" customWidth="1"/>
    <col min="9737" max="9956" width="9" style="4"/>
    <col min="9957" max="9957" width="5" style="4" customWidth="1"/>
    <col min="9958" max="9958" width="15" style="4" customWidth="1"/>
    <col min="9959" max="9960" width="14.6640625" style="4" customWidth="1"/>
    <col min="9961" max="9961" width="6.21875" style="4" customWidth="1"/>
    <col min="9962" max="9964" width="10.109375" style="4" customWidth="1"/>
    <col min="9965" max="9965" width="10.44140625" style="4" customWidth="1"/>
    <col min="9966" max="9984" width="9" style="4"/>
    <col min="9985" max="9985" width="6.44140625" style="4" customWidth="1"/>
    <col min="9986" max="9986" width="12.21875" style="4" customWidth="1"/>
    <col min="9987" max="9987" width="28.21875" style="4" customWidth="1"/>
    <col min="9988" max="9988" width="13.77734375" style="4" customWidth="1"/>
    <col min="9989" max="9989" width="5.6640625" style="4" customWidth="1"/>
    <col min="9990" max="9990" width="7.109375" style="4" customWidth="1"/>
    <col min="9991" max="9991" width="7.6640625" style="4" customWidth="1"/>
    <col min="9992" max="9992" width="16.33203125" style="4" customWidth="1"/>
    <col min="9993" max="10212" width="9" style="4"/>
    <col min="10213" max="10213" width="5" style="4" customWidth="1"/>
    <col min="10214" max="10214" width="15" style="4" customWidth="1"/>
    <col min="10215" max="10216" width="14.6640625" style="4" customWidth="1"/>
    <col min="10217" max="10217" width="6.21875" style="4" customWidth="1"/>
    <col min="10218" max="10220" width="10.109375" style="4" customWidth="1"/>
    <col min="10221" max="10221" width="10.44140625" style="4" customWidth="1"/>
    <col min="10222" max="10240" width="9" style="4"/>
    <col min="10241" max="10241" width="6.44140625" style="4" customWidth="1"/>
    <col min="10242" max="10242" width="12.21875" style="4" customWidth="1"/>
    <col min="10243" max="10243" width="28.21875" style="4" customWidth="1"/>
    <col min="10244" max="10244" width="13.77734375" style="4" customWidth="1"/>
    <col min="10245" max="10245" width="5.6640625" style="4" customWidth="1"/>
    <col min="10246" max="10246" width="7.109375" style="4" customWidth="1"/>
    <col min="10247" max="10247" width="7.6640625" style="4" customWidth="1"/>
    <col min="10248" max="10248" width="16.33203125" style="4" customWidth="1"/>
    <col min="10249" max="10468" width="9" style="4"/>
    <col min="10469" max="10469" width="5" style="4" customWidth="1"/>
    <col min="10470" max="10470" width="15" style="4" customWidth="1"/>
    <col min="10471" max="10472" width="14.6640625" style="4" customWidth="1"/>
    <col min="10473" max="10473" width="6.21875" style="4" customWidth="1"/>
    <col min="10474" max="10476" width="10.109375" style="4" customWidth="1"/>
    <col min="10477" max="10477" width="10.44140625" style="4" customWidth="1"/>
    <col min="10478" max="10496" width="9" style="4"/>
    <col min="10497" max="10497" width="6.44140625" style="4" customWidth="1"/>
    <col min="10498" max="10498" width="12.21875" style="4" customWidth="1"/>
    <col min="10499" max="10499" width="28.21875" style="4" customWidth="1"/>
    <col min="10500" max="10500" width="13.77734375" style="4" customWidth="1"/>
    <col min="10501" max="10501" width="5.6640625" style="4" customWidth="1"/>
    <col min="10502" max="10502" width="7.109375" style="4" customWidth="1"/>
    <col min="10503" max="10503" width="7.6640625" style="4" customWidth="1"/>
    <col min="10504" max="10504" width="16.33203125" style="4" customWidth="1"/>
    <col min="10505" max="10724" width="9" style="4"/>
    <col min="10725" max="10725" width="5" style="4" customWidth="1"/>
    <col min="10726" max="10726" width="15" style="4" customWidth="1"/>
    <col min="10727" max="10728" width="14.6640625" style="4" customWidth="1"/>
    <col min="10729" max="10729" width="6.21875" style="4" customWidth="1"/>
    <col min="10730" max="10732" width="10.109375" style="4" customWidth="1"/>
    <col min="10733" max="10733" width="10.44140625" style="4" customWidth="1"/>
    <col min="10734" max="10752" width="9" style="4"/>
    <col min="10753" max="10753" width="6.44140625" style="4" customWidth="1"/>
    <col min="10754" max="10754" width="12.21875" style="4" customWidth="1"/>
    <col min="10755" max="10755" width="28.21875" style="4" customWidth="1"/>
    <col min="10756" max="10756" width="13.77734375" style="4" customWidth="1"/>
    <col min="10757" max="10757" width="5.6640625" style="4" customWidth="1"/>
    <col min="10758" max="10758" width="7.109375" style="4" customWidth="1"/>
    <col min="10759" max="10759" width="7.6640625" style="4" customWidth="1"/>
    <col min="10760" max="10760" width="16.33203125" style="4" customWidth="1"/>
    <col min="10761" max="10980" width="9" style="4"/>
    <col min="10981" max="10981" width="5" style="4" customWidth="1"/>
    <col min="10982" max="10982" width="15" style="4" customWidth="1"/>
    <col min="10983" max="10984" width="14.6640625" style="4" customWidth="1"/>
    <col min="10985" max="10985" width="6.21875" style="4" customWidth="1"/>
    <col min="10986" max="10988" width="10.109375" style="4" customWidth="1"/>
    <col min="10989" max="10989" width="10.44140625" style="4" customWidth="1"/>
    <col min="10990" max="11008" width="9" style="4"/>
    <col min="11009" max="11009" width="6.44140625" style="4" customWidth="1"/>
    <col min="11010" max="11010" width="12.21875" style="4" customWidth="1"/>
    <col min="11011" max="11011" width="28.21875" style="4" customWidth="1"/>
    <col min="11012" max="11012" width="13.77734375" style="4" customWidth="1"/>
    <col min="11013" max="11013" width="5.6640625" style="4" customWidth="1"/>
    <col min="11014" max="11014" width="7.109375" style="4" customWidth="1"/>
    <col min="11015" max="11015" width="7.6640625" style="4" customWidth="1"/>
    <col min="11016" max="11016" width="16.33203125" style="4" customWidth="1"/>
    <col min="11017" max="11236" width="9" style="4"/>
    <col min="11237" max="11237" width="5" style="4" customWidth="1"/>
    <col min="11238" max="11238" width="15" style="4" customWidth="1"/>
    <col min="11239" max="11240" width="14.6640625" style="4" customWidth="1"/>
    <col min="11241" max="11241" width="6.21875" style="4" customWidth="1"/>
    <col min="11242" max="11244" width="10.109375" style="4" customWidth="1"/>
    <col min="11245" max="11245" width="10.44140625" style="4" customWidth="1"/>
    <col min="11246" max="11264" width="9" style="4"/>
    <col min="11265" max="11265" width="6.44140625" style="4" customWidth="1"/>
    <col min="11266" max="11266" width="12.21875" style="4" customWidth="1"/>
    <col min="11267" max="11267" width="28.21875" style="4" customWidth="1"/>
    <col min="11268" max="11268" width="13.77734375" style="4" customWidth="1"/>
    <col min="11269" max="11269" width="5.6640625" style="4" customWidth="1"/>
    <col min="11270" max="11270" width="7.109375" style="4" customWidth="1"/>
    <col min="11271" max="11271" width="7.6640625" style="4" customWidth="1"/>
    <col min="11272" max="11272" width="16.33203125" style="4" customWidth="1"/>
    <col min="11273" max="11492" width="9" style="4"/>
    <col min="11493" max="11493" width="5" style="4" customWidth="1"/>
    <col min="11494" max="11494" width="15" style="4" customWidth="1"/>
    <col min="11495" max="11496" width="14.6640625" style="4" customWidth="1"/>
    <col min="11497" max="11497" width="6.21875" style="4" customWidth="1"/>
    <col min="11498" max="11500" width="10.109375" style="4" customWidth="1"/>
    <col min="11501" max="11501" width="10.44140625" style="4" customWidth="1"/>
    <col min="11502" max="11520" width="9" style="4"/>
    <col min="11521" max="11521" width="6.44140625" style="4" customWidth="1"/>
    <col min="11522" max="11522" width="12.21875" style="4" customWidth="1"/>
    <col min="11523" max="11523" width="28.21875" style="4" customWidth="1"/>
    <col min="11524" max="11524" width="13.77734375" style="4" customWidth="1"/>
    <col min="11525" max="11525" width="5.6640625" style="4" customWidth="1"/>
    <col min="11526" max="11526" width="7.109375" style="4" customWidth="1"/>
    <col min="11527" max="11527" width="7.6640625" style="4" customWidth="1"/>
    <col min="11528" max="11528" width="16.33203125" style="4" customWidth="1"/>
    <col min="11529" max="11748" width="9" style="4"/>
    <col min="11749" max="11749" width="5" style="4" customWidth="1"/>
    <col min="11750" max="11750" width="15" style="4" customWidth="1"/>
    <col min="11751" max="11752" width="14.6640625" style="4" customWidth="1"/>
    <col min="11753" max="11753" width="6.21875" style="4" customWidth="1"/>
    <col min="11754" max="11756" width="10.109375" style="4" customWidth="1"/>
    <col min="11757" max="11757" width="10.44140625" style="4" customWidth="1"/>
    <col min="11758" max="11776" width="9" style="4"/>
    <col min="11777" max="11777" width="6.44140625" style="4" customWidth="1"/>
    <col min="11778" max="11778" width="12.21875" style="4" customWidth="1"/>
    <col min="11779" max="11779" width="28.21875" style="4" customWidth="1"/>
    <col min="11780" max="11780" width="13.77734375" style="4" customWidth="1"/>
    <col min="11781" max="11781" width="5.6640625" style="4" customWidth="1"/>
    <col min="11782" max="11782" width="7.109375" style="4" customWidth="1"/>
    <col min="11783" max="11783" width="7.6640625" style="4" customWidth="1"/>
    <col min="11784" max="11784" width="16.33203125" style="4" customWidth="1"/>
    <col min="11785" max="12004" width="9" style="4"/>
    <col min="12005" max="12005" width="5" style="4" customWidth="1"/>
    <col min="12006" max="12006" width="15" style="4" customWidth="1"/>
    <col min="12007" max="12008" width="14.6640625" style="4" customWidth="1"/>
    <col min="12009" max="12009" width="6.21875" style="4" customWidth="1"/>
    <col min="12010" max="12012" width="10.109375" style="4" customWidth="1"/>
    <col min="12013" max="12013" width="10.44140625" style="4" customWidth="1"/>
    <col min="12014" max="12032" width="9" style="4"/>
    <col min="12033" max="12033" width="6.44140625" style="4" customWidth="1"/>
    <col min="12034" max="12034" width="12.21875" style="4" customWidth="1"/>
    <col min="12035" max="12035" width="28.21875" style="4" customWidth="1"/>
    <col min="12036" max="12036" width="13.77734375" style="4" customWidth="1"/>
    <col min="12037" max="12037" width="5.6640625" style="4" customWidth="1"/>
    <col min="12038" max="12038" width="7.109375" style="4" customWidth="1"/>
    <col min="12039" max="12039" width="7.6640625" style="4" customWidth="1"/>
    <col min="12040" max="12040" width="16.33203125" style="4" customWidth="1"/>
    <col min="12041" max="12260" width="9" style="4"/>
    <col min="12261" max="12261" width="5" style="4" customWidth="1"/>
    <col min="12262" max="12262" width="15" style="4" customWidth="1"/>
    <col min="12263" max="12264" width="14.6640625" style="4" customWidth="1"/>
    <col min="12265" max="12265" width="6.21875" style="4" customWidth="1"/>
    <col min="12266" max="12268" width="10.109375" style="4" customWidth="1"/>
    <col min="12269" max="12269" width="10.44140625" style="4" customWidth="1"/>
    <col min="12270" max="12288" width="9" style="4"/>
    <col min="12289" max="12289" width="6.44140625" style="4" customWidth="1"/>
    <col min="12290" max="12290" width="12.21875" style="4" customWidth="1"/>
    <col min="12291" max="12291" width="28.21875" style="4" customWidth="1"/>
    <col min="12292" max="12292" width="13.77734375" style="4" customWidth="1"/>
    <col min="12293" max="12293" width="5.6640625" style="4" customWidth="1"/>
    <col min="12294" max="12294" width="7.109375" style="4" customWidth="1"/>
    <col min="12295" max="12295" width="7.6640625" style="4" customWidth="1"/>
    <col min="12296" max="12296" width="16.33203125" style="4" customWidth="1"/>
    <col min="12297" max="12516" width="9" style="4"/>
    <col min="12517" max="12517" width="5" style="4" customWidth="1"/>
    <col min="12518" max="12518" width="15" style="4" customWidth="1"/>
    <col min="12519" max="12520" width="14.6640625" style="4" customWidth="1"/>
    <col min="12521" max="12521" width="6.21875" style="4" customWidth="1"/>
    <col min="12522" max="12524" width="10.109375" style="4" customWidth="1"/>
    <col min="12525" max="12525" width="10.44140625" style="4" customWidth="1"/>
    <col min="12526" max="12544" width="9" style="4"/>
    <col min="12545" max="12545" width="6.44140625" style="4" customWidth="1"/>
    <col min="12546" max="12546" width="12.21875" style="4" customWidth="1"/>
    <col min="12547" max="12547" width="28.21875" style="4" customWidth="1"/>
    <col min="12548" max="12548" width="13.77734375" style="4" customWidth="1"/>
    <col min="12549" max="12549" width="5.6640625" style="4" customWidth="1"/>
    <col min="12550" max="12550" width="7.109375" style="4" customWidth="1"/>
    <col min="12551" max="12551" width="7.6640625" style="4" customWidth="1"/>
    <col min="12552" max="12552" width="16.33203125" style="4" customWidth="1"/>
    <col min="12553" max="12772" width="9" style="4"/>
    <col min="12773" max="12773" width="5" style="4" customWidth="1"/>
    <col min="12774" max="12774" width="15" style="4" customWidth="1"/>
    <col min="12775" max="12776" width="14.6640625" style="4" customWidth="1"/>
    <col min="12777" max="12777" width="6.21875" style="4" customWidth="1"/>
    <col min="12778" max="12780" width="10.109375" style="4" customWidth="1"/>
    <col min="12781" max="12781" width="10.44140625" style="4" customWidth="1"/>
    <col min="12782" max="12800" width="9" style="4"/>
    <col min="12801" max="12801" width="6.44140625" style="4" customWidth="1"/>
    <col min="12802" max="12802" width="12.21875" style="4" customWidth="1"/>
    <col min="12803" max="12803" width="28.21875" style="4" customWidth="1"/>
    <col min="12804" max="12804" width="13.77734375" style="4" customWidth="1"/>
    <col min="12805" max="12805" width="5.6640625" style="4" customWidth="1"/>
    <col min="12806" max="12806" width="7.109375" style="4" customWidth="1"/>
    <col min="12807" max="12807" width="7.6640625" style="4" customWidth="1"/>
    <col min="12808" max="12808" width="16.33203125" style="4" customWidth="1"/>
    <col min="12809" max="13028" width="9" style="4"/>
    <col min="13029" max="13029" width="5" style="4" customWidth="1"/>
    <col min="13030" max="13030" width="15" style="4" customWidth="1"/>
    <col min="13031" max="13032" width="14.6640625" style="4" customWidth="1"/>
    <col min="13033" max="13033" width="6.21875" style="4" customWidth="1"/>
    <col min="13034" max="13036" width="10.109375" style="4" customWidth="1"/>
    <col min="13037" max="13037" width="10.44140625" style="4" customWidth="1"/>
    <col min="13038" max="13056" width="9" style="4"/>
    <col min="13057" max="13057" width="6.44140625" style="4" customWidth="1"/>
    <col min="13058" max="13058" width="12.21875" style="4" customWidth="1"/>
    <col min="13059" max="13059" width="28.21875" style="4" customWidth="1"/>
    <col min="13060" max="13060" width="13.77734375" style="4" customWidth="1"/>
    <col min="13061" max="13061" width="5.6640625" style="4" customWidth="1"/>
    <col min="13062" max="13062" width="7.109375" style="4" customWidth="1"/>
    <col min="13063" max="13063" width="7.6640625" style="4" customWidth="1"/>
    <col min="13064" max="13064" width="16.33203125" style="4" customWidth="1"/>
    <col min="13065" max="13284" width="9" style="4"/>
    <col min="13285" max="13285" width="5" style="4" customWidth="1"/>
    <col min="13286" max="13286" width="15" style="4" customWidth="1"/>
    <col min="13287" max="13288" width="14.6640625" style="4" customWidth="1"/>
    <col min="13289" max="13289" width="6.21875" style="4" customWidth="1"/>
    <col min="13290" max="13292" width="10.109375" style="4" customWidth="1"/>
    <col min="13293" max="13293" width="10.44140625" style="4" customWidth="1"/>
    <col min="13294" max="13312" width="9" style="4"/>
    <col min="13313" max="13313" width="6.44140625" style="4" customWidth="1"/>
    <col min="13314" max="13314" width="12.21875" style="4" customWidth="1"/>
    <col min="13315" max="13315" width="28.21875" style="4" customWidth="1"/>
    <col min="13316" max="13316" width="13.77734375" style="4" customWidth="1"/>
    <col min="13317" max="13317" width="5.6640625" style="4" customWidth="1"/>
    <col min="13318" max="13318" width="7.109375" style="4" customWidth="1"/>
    <col min="13319" max="13319" width="7.6640625" style="4" customWidth="1"/>
    <col min="13320" max="13320" width="16.33203125" style="4" customWidth="1"/>
    <col min="13321" max="13540" width="9" style="4"/>
    <col min="13541" max="13541" width="5" style="4" customWidth="1"/>
    <col min="13542" max="13542" width="15" style="4" customWidth="1"/>
    <col min="13543" max="13544" width="14.6640625" style="4" customWidth="1"/>
    <col min="13545" max="13545" width="6.21875" style="4" customWidth="1"/>
    <col min="13546" max="13548" width="10.109375" style="4" customWidth="1"/>
    <col min="13549" max="13549" width="10.44140625" style="4" customWidth="1"/>
    <col min="13550" max="13568" width="9" style="4"/>
    <col min="13569" max="13569" width="6.44140625" style="4" customWidth="1"/>
    <col min="13570" max="13570" width="12.21875" style="4" customWidth="1"/>
    <col min="13571" max="13571" width="28.21875" style="4" customWidth="1"/>
    <col min="13572" max="13572" width="13.77734375" style="4" customWidth="1"/>
    <col min="13573" max="13573" width="5.6640625" style="4" customWidth="1"/>
    <col min="13574" max="13574" width="7.109375" style="4" customWidth="1"/>
    <col min="13575" max="13575" width="7.6640625" style="4" customWidth="1"/>
    <col min="13576" max="13576" width="16.33203125" style="4" customWidth="1"/>
    <col min="13577" max="13796" width="9" style="4"/>
    <col min="13797" max="13797" width="5" style="4" customWidth="1"/>
    <col min="13798" max="13798" width="15" style="4" customWidth="1"/>
    <col min="13799" max="13800" width="14.6640625" style="4" customWidth="1"/>
    <col min="13801" max="13801" width="6.21875" style="4" customWidth="1"/>
    <col min="13802" max="13804" width="10.109375" style="4" customWidth="1"/>
    <col min="13805" max="13805" width="10.44140625" style="4" customWidth="1"/>
    <col min="13806" max="13824" width="9" style="4"/>
    <col min="13825" max="13825" width="6.44140625" style="4" customWidth="1"/>
    <col min="13826" max="13826" width="12.21875" style="4" customWidth="1"/>
    <col min="13827" max="13827" width="28.21875" style="4" customWidth="1"/>
    <col min="13828" max="13828" width="13.77734375" style="4" customWidth="1"/>
    <col min="13829" max="13829" width="5.6640625" style="4" customWidth="1"/>
    <col min="13830" max="13830" width="7.109375" style="4" customWidth="1"/>
    <col min="13831" max="13831" width="7.6640625" style="4" customWidth="1"/>
    <col min="13832" max="13832" width="16.33203125" style="4" customWidth="1"/>
    <col min="13833" max="14052" width="9" style="4"/>
    <col min="14053" max="14053" width="5" style="4" customWidth="1"/>
    <col min="14054" max="14054" width="15" style="4" customWidth="1"/>
    <col min="14055" max="14056" width="14.6640625" style="4" customWidth="1"/>
    <col min="14057" max="14057" width="6.21875" style="4" customWidth="1"/>
    <col min="14058" max="14060" width="10.109375" style="4" customWidth="1"/>
    <col min="14061" max="14061" width="10.44140625" style="4" customWidth="1"/>
    <col min="14062" max="14080" width="9" style="4"/>
    <col min="14081" max="14081" width="6.44140625" style="4" customWidth="1"/>
    <col min="14082" max="14082" width="12.21875" style="4" customWidth="1"/>
    <col min="14083" max="14083" width="28.21875" style="4" customWidth="1"/>
    <col min="14084" max="14084" width="13.77734375" style="4" customWidth="1"/>
    <col min="14085" max="14085" width="5.6640625" style="4" customWidth="1"/>
    <col min="14086" max="14086" width="7.109375" style="4" customWidth="1"/>
    <col min="14087" max="14087" width="7.6640625" style="4" customWidth="1"/>
    <col min="14088" max="14088" width="16.33203125" style="4" customWidth="1"/>
    <col min="14089" max="14308" width="9" style="4"/>
    <col min="14309" max="14309" width="5" style="4" customWidth="1"/>
    <col min="14310" max="14310" width="15" style="4" customWidth="1"/>
    <col min="14311" max="14312" width="14.6640625" style="4" customWidth="1"/>
    <col min="14313" max="14313" width="6.21875" style="4" customWidth="1"/>
    <col min="14314" max="14316" width="10.109375" style="4" customWidth="1"/>
    <col min="14317" max="14317" width="10.44140625" style="4" customWidth="1"/>
    <col min="14318" max="14336" width="9" style="4"/>
    <col min="14337" max="14337" width="6.44140625" style="4" customWidth="1"/>
    <col min="14338" max="14338" width="12.21875" style="4" customWidth="1"/>
    <col min="14339" max="14339" width="28.21875" style="4" customWidth="1"/>
    <col min="14340" max="14340" width="13.77734375" style="4" customWidth="1"/>
    <col min="14341" max="14341" width="5.6640625" style="4" customWidth="1"/>
    <col min="14342" max="14342" width="7.109375" style="4" customWidth="1"/>
    <col min="14343" max="14343" width="7.6640625" style="4" customWidth="1"/>
    <col min="14344" max="14344" width="16.33203125" style="4" customWidth="1"/>
    <col min="14345" max="14564" width="9" style="4"/>
    <col min="14565" max="14565" width="5" style="4" customWidth="1"/>
    <col min="14566" max="14566" width="15" style="4" customWidth="1"/>
    <col min="14567" max="14568" width="14.6640625" style="4" customWidth="1"/>
    <col min="14569" max="14569" width="6.21875" style="4" customWidth="1"/>
    <col min="14570" max="14572" width="10.109375" style="4" customWidth="1"/>
    <col min="14573" max="14573" width="10.44140625" style="4" customWidth="1"/>
    <col min="14574" max="14592" width="9" style="4"/>
    <col min="14593" max="14593" width="6.44140625" style="4" customWidth="1"/>
    <col min="14594" max="14594" width="12.21875" style="4" customWidth="1"/>
    <col min="14595" max="14595" width="28.21875" style="4" customWidth="1"/>
    <col min="14596" max="14596" width="13.77734375" style="4" customWidth="1"/>
    <col min="14597" max="14597" width="5.6640625" style="4" customWidth="1"/>
    <col min="14598" max="14598" width="7.109375" style="4" customWidth="1"/>
    <col min="14599" max="14599" width="7.6640625" style="4" customWidth="1"/>
    <col min="14600" max="14600" width="16.33203125" style="4" customWidth="1"/>
    <col min="14601" max="14820" width="9" style="4"/>
    <col min="14821" max="14821" width="5" style="4" customWidth="1"/>
    <col min="14822" max="14822" width="15" style="4" customWidth="1"/>
    <col min="14823" max="14824" width="14.6640625" style="4" customWidth="1"/>
    <col min="14825" max="14825" width="6.21875" style="4" customWidth="1"/>
    <col min="14826" max="14828" width="10.109375" style="4" customWidth="1"/>
    <col min="14829" max="14829" width="10.44140625" style="4" customWidth="1"/>
    <col min="14830" max="14848" width="9" style="4"/>
    <col min="14849" max="14849" width="6.44140625" style="4" customWidth="1"/>
    <col min="14850" max="14850" width="12.21875" style="4" customWidth="1"/>
    <col min="14851" max="14851" width="28.21875" style="4" customWidth="1"/>
    <col min="14852" max="14852" width="13.77734375" style="4" customWidth="1"/>
    <col min="14853" max="14853" width="5.6640625" style="4" customWidth="1"/>
    <col min="14854" max="14854" width="7.109375" style="4" customWidth="1"/>
    <col min="14855" max="14855" width="7.6640625" style="4" customWidth="1"/>
    <col min="14856" max="14856" width="16.33203125" style="4" customWidth="1"/>
    <col min="14857" max="15076" width="9" style="4"/>
    <col min="15077" max="15077" width="5" style="4" customWidth="1"/>
    <col min="15078" max="15078" width="15" style="4" customWidth="1"/>
    <col min="15079" max="15080" width="14.6640625" style="4" customWidth="1"/>
    <col min="15081" max="15081" width="6.21875" style="4" customWidth="1"/>
    <col min="15082" max="15084" width="10.109375" style="4" customWidth="1"/>
    <col min="15085" max="15085" width="10.44140625" style="4" customWidth="1"/>
    <col min="15086" max="15104" width="9" style="4"/>
    <col min="15105" max="15105" width="6.44140625" style="4" customWidth="1"/>
    <col min="15106" max="15106" width="12.21875" style="4" customWidth="1"/>
    <col min="15107" max="15107" width="28.21875" style="4" customWidth="1"/>
    <col min="15108" max="15108" width="13.77734375" style="4" customWidth="1"/>
    <col min="15109" max="15109" width="5.6640625" style="4" customWidth="1"/>
    <col min="15110" max="15110" width="7.109375" style="4" customWidth="1"/>
    <col min="15111" max="15111" width="7.6640625" style="4" customWidth="1"/>
    <col min="15112" max="15112" width="16.33203125" style="4" customWidth="1"/>
    <col min="15113" max="15332" width="9" style="4"/>
    <col min="15333" max="15333" width="5" style="4" customWidth="1"/>
    <col min="15334" max="15334" width="15" style="4" customWidth="1"/>
    <col min="15335" max="15336" width="14.6640625" style="4" customWidth="1"/>
    <col min="15337" max="15337" width="6.21875" style="4" customWidth="1"/>
    <col min="15338" max="15340" width="10.109375" style="4" customWidth="1"/>
    <col min="15341" max="15341" width="10.44140625" style="4" customWidth="1"/>
    <col min="15342" max="15360" width="9" style="4"/>
    <col min="15361" max="15361" width="6.44140625" style="4" customWidth="1"/>
    <col min="15362" max="15362" width="12.21875" style="4" customWidth="1"/>
    <col min="15363" max="15363" width="28.21875" style="4" customWidth="1"/>
    <col min="15364" max="15364" width="13.77734375" style="4" customWidth="1"/>
    <col min="15365" max="15365" width="5.6640625" style="4" customWidth="1"/>
    <col min="15366" max="15366" width="7.109375" style="4" customWidth="1"/>
    <col min="15367" max="15367" width="7.6640625" style="4" customWidth="1"/>
    <col min="15368" max="15368" width="16.33203125" style="4" customWidth="1"/>
    <col min="15369" max="15588" width="9" style="4"/>
    <col min="15589" max="15589" width="5" style="4" customWidth="1"/>
    <col min="15590" max="15590" width="15" style="4" customWidth="1"/>
    <col min="15591" max="15592" width="14.6640625" style="4" customWidth="1"/>
    <col min="15593" max="15593" width="6.21875" style="4" customWidth="1"/>
    <col min="15594" max="15596" width="10.109375" style="4" customWidth="1"/>
    <col min="15597" max="15597" width="10.44140625" style="4" customWidth="1"/>
    <col min="15598" max="15616" width="9" style="4"/>
    <col min="15617" max="15617" width="6.44140625" style="4" customWidth="1"/>
    <col min="15618" max="15618" width="12.21875" style="4" customWidth="1"/>
    <col min="15619" max="15619" width="28.21875" style="4" customWidth="1"/>
    <col min="15620" max="15620" width="13.77734375" style="4" customWidth="1"/>
    <col min="15621" max="15621" width="5.6640625" style="4" customWidth="1"/>
    <col min="15622" max="15622" width="7.109375" style="4" customWidth="1"/>
    <col min="15623" max="15623" width="7.6640625" style="4" customWidth="1"/>
    <col min="15624" max="15624" width="16.33203125" style="4" customWidth="1"/>
    <col min="15625" max="15844" width="9" style="4"/>
    <col min="15845" max="15845" width="5" style="4" customWidth="1"/>
    <col min="15846" max="15846" width="15" style="4" customWidth="1"/>
    <col min="15847" max="15848" width="14.6640625" style="4" customWidth="1"/>
    <col min="15849" max="15849" width="6.21875" style="4" customWidth="1"/>
    <col min="15850" max="15852" width="10.109375" style="4" customWidth="1"/>
    <col min="15853" max="15853" width="10.44140625" style="4" customWidth="1"/>
    <col min="15854" max="15872" width="9" style="4"/>
    <col min="15873" max="15873" width="6.44140625" style="4" customWidth="1"/>
    <col min="15874" max="15874" width="12.21875" style="4" customWidth="1"/>
    <col min="15875" max="15875" width="28.21875" style="4" customWidth="1"/>
    <col min="15876" max="15876" width="13.77734375" style="4" customWidth="1"/>
    <col min="15877" max="15877" width="5.6640625" style="4" customWidth="1"/>
    <col min="15878" max="15878" width="7.109375" style="4" customWidth="1"/>
    <col min="15879" max="15879" width="7.6640625" style="4" customWidth="1"/>
    <col min="15880" max="15880" width="16.33203125" style="4" customWidth="1"/>
    <col min="15881" max="16100" width="9" style="4"/>
    <col min="16101" max="16101" width="5" style="4" customWidth="1"/>
    <col min="16102" max="16102" width="15" style="4" customWidth="1"/>
    <col min="16103" max="16104" width="14.6640625" style="4" customWidth="1"/>
    <col min="16105" max="16105" width="6.21875" style="4" customWidth="1"/>
    <col min="16106" max="16108" width="10.109375" style="4" customWidth="1"/>
    <col min="16109" max="16109" width="10.44140625" style="4" customWidth="1"/>
    <col min="16110" max="16128" width="9" style="4"/>
    <col min="16129" max="16129" width="6.44140625" style="4" customWidth="1"/>
    <col min="16130" max="16130" width="12.21875" style="4" customWidth="1"/>
    <col min="16131" max="16131" width="28.21875" style="4" customWidth="1"/>
    <col min="16132" max="16132" width="13.77734375" style="4" customWidth="1"/>
    <col min="16133" max="16133" width="5.6640625" style="4" customWidth="1"/>
    <col min="16134" max="16134" width="7.109375" style="4" customWidth="1"/>
    <col min="16135" max="16135" width="7.6640625" style="4" customWidth="1"/>
    <col min="16136" max="16136" width="16.33203125" style="4" customWidth="1"/>
    <col min="16137" max="16356" width="9" style="4"/>
    <col min="16357" max="16357" width="5" style="4" customWidth="1"/>
    <col min="16358" max="16358" width="15" style="4" customWidth="1"/>
    <col min="16359" max="16360" width="14.6640625" style="4" customWidth="1"/>
    <col min="16361" max="16361" width="6.21875" style="4" customWidth="1"/>
    <col min="16362" max="16364" width="10.109375" style="4" customWidth="1"/>
    <col min="16365" max="16365" width="10.44140625" style="4" customWidth="1"/>
    <col min="16366" max="16384" width="9" style="4"/>
  </cols>
  <sheetData>
    <row r="1" spans="1:255" ht="22.2">
      <c r="A1" s="228" t="s">
        <v>29</v>
      </c>
      <c r="B1" s="228"/>
      <c r="C1" s="228"/>
      <c r="D1" s="228"/>
      <c r="E1" s="228"/>
      <c r="F1" s="228"/>
      <c r="G1" s="228"/>
      <c r="H1" s="22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</row>
    <row r="2" spans="1:255" ht="14.25" customHeight="1">
      <c r="A2" s="229" t="s">
        <v>69</v>
      </c>
      <c r="B2" s="229"/>
      <c r="C2" s="229"/>
      <c r="D2" s="229"/>
      <c r="E2" s="229"/>
      <c r="F2" s="229"/>
      <c r="G2" s="229"/>
      <c r="H2" s="229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</row>
    <row r="3" spans="1:255">
      <c r="A3" s="230" t="s">
        <v>2</v>
      </c>
      <c r="B3" s="230"/>
      <c r="C3" s="230"/>
      <c r="D3" s="230"/>
      <c r="E3" s="230"/>
      <c r="F3" s="230"/>
      <c r="G3" s="230"/>
      <c r="H3" s="23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</row>
    <row r="4" spans="1:255" ht="21" customHeight="1">
      <c r="A4" s="230" t="s">
        <v>3</v>
      </c>
      <c r="B4" s="230"/>
      <c r="C4" s="230"/>
      <c r="D4" s="230"/>
      <c r="E4" s="230"/>
      <c r="F4" s="230"/>
      <c r="G4" s="230"/>
      <c r="H4" s="23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</row>
    <row r="5" spans="1:255" ht="31.5" customHeight="1">
      <c r="A5" s="231" t="s">
        <v>4</v>
      </c>
      <c r="B5" s="231"/>
      <c r="C5" s="231"/>
      <c r="D5" s="231"/>
      <c r="E5" s="231"/>
      <c r="F5" s="231"/>
      <c r="G5" s="231"/>
      <c r="H5" s="231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</row>
    <row r="6" spans="1:255">
      <c r="A6" s="224" t="s">
        <v>5</v>
      </c>
      <c r="B6" s="224"/>
      <c r="C6" s="224"/>
      <c r="D6" s="224"/>
      <c r="E6" s="224"/>
      <c r="F6" s="224"/>
      <c r="G6" s="224"/>
      <c r="H6" s="22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</row>
    <row r="7" spans="1:255" ht="15">
      <c r="A7" s="214" t="s">
        <v>6</v>
      </c>
      <c r="B7" s="216" t="s">
        <v>7</v>
      </c>
      <c r="C7" s="218" t="s">
        <v>8</v>
      </c>
      <c r="D7" s="218" t="s">
        <v>9</v>
      </c>
      <c r="E7" s="220" t="s">
        <v>10</v>
      </c>
      <c r="F7" s="225" t="s">
        <v>11</v>
      </c>
      <c r="G7" s="225"/>
      <c r="H7" s="222" t="s">
        <v>12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</row>
    <row r="8" spans="1:255" ht="15">
      <c r="A8" s="215"/>
      <c r="B8" s="217"/>
      <c r="C8" s="219"/>
      <c r="D8" s="219"/>
      <c r="E8" s="221"/>
      <c r="F8" s="35" t="s">
        <v>13</v>
      </c>
      <c r="G8" s="35" t="s">
        <v>14</v>
      </c>
      <c r="H8" s="223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</row>
    <row r="9" spans="1:255" ht="15" customHeight="1">
      <c r="A9" s="131">
        <v>1</v>
      </c>
      <c r="B9" s="132"/>
      <c r="C9" s="133" t="s">
        <v>70</v>
      </c>
      <c r="D9" s="134" t="s">
        <v>71</v>
      </c>
      <c r="E9" s="16" t="s">
        <v>33</v>
      </c>
      <c r="F9" s="135"/>
      <c r="G9" s="135">
        <v>1.2184999999999999</v>
      </c>
      <c r="H9" s="136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5" customHeight="1">
      <c r="A10" s="137">
        <v>2</v>
      </c>
      <c r="B10" s="138"/>
      <c r="C10" s="133" t="s">
        <v>72</v>
      </c>
      <c r="D10" s="134" t="s">
        <v>73</v>
      </c>
      <c r="E10" s="139" t="s">
        <v>33</v>
      </c>
      <c r="F10" s="140"/>
      <c r="G10" s="140">
        <v>1.2184999999999999</v>
      </c>
      <c r="H10" s="141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5" customHeight="1">
      <c r="A11" s="137">
        <v>3</v>
      </c>
      <c r="B11" s="138"/>
      <c r="C11" s="138" t="s">
        <v>74</v>
      </c>
      <c r="D11" s="134" t="s">
        <v>75</v>
      </c>
      <c r="E11" s="139" t="s">
        <v>33</v>
      </c>
      <c r="F11" s="140"/>
      <c r="G11" s="140">
        <v>3.5114999999999998</v>
      </c>
      <c r="H11" s="141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5" customHeight="1">
      <c r="A12" s="137">
        <v>4</v>
      </c>
      <c r="B12" s="138"/>
      <c r="C12" s="138" t="s">
        <v>76</v>
      </c>
      <c r="D12" s="134" t="s">
        <v>77</v>
      </c>
      <c r="E12" s="139" t="s">
        <v>33</v>
      </c>
      <c r="F12" s="140"/>
      <c r="G12" s="140">
        <v>3.5114999999999998</v>
      </c>
      <c r="H12" s="141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5" customHeight="1">
      <c r="A13" s="137">
        <v>5</v>
      </c>
      <c r="B13" s="138"/>
      <c r="C13" s="142" t="s">
        <v>78</v>
      </c>
      <c r="D13" s="21" t="s">
        <v>79</v>
      </c>
      <c r="E13" s="139" t="s">
        <v>33</v>
      </c>
      <c r="F13" s="140"/>
      <c r="G13" s="140">
        <v>1.8277000000000001</v>
      </c>
      <c r="H13" s="141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5" customHeight="1">
      <c r="A14" s="137">
        <v>6</v>
      </c>
      <c r="B14" s="138"/>
      <c r="C14" s="142" t="s">
        <v>80</v>
      </c>
      <c r="D14" s="21" t="s">
        <v>81</v>
      </c>
      <c r="E14" s="139" t="s">
        <v>33</v>
      </c>
      <c r="F14" s="140"/>
      <c r="G14" s="140">
        <v>6.3470442477876103</v>
      </c>
      <c r="H14" s="14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5" customHeight="1">
      <c r="A15" s="137">
        <v>7</v>
      </c>
      <c r="B15" s="138"/>
      <c r="C15" s="142" t="s">
        <v>82</v>
      </c>
      <c r="D15" s="21" t="s">
        <v>83</v>
      </c>
      <c r="E15" s="139" t="s">
        <v>33</v>
      </c>
      <c r="F15" s="140"/>
      <c r="G15" s="140">
        <v>6.3470442477876103</v>
      </c>
      <c r="H15" s="143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</row>
    <row r="16" spans="1:255" ht="15" customHeight="1">
      <c r="A16" s="137">
        <v>8</v>
      </c>
      <c r="B16" s="138"/>
      <c r="C16" s="142"/>
      <c r="D16" s="21"/>
      <c r="E16" s="139"/>
      <c r="F16" s="140"/>
      <c r="G16" s="140"/>
      <c r="H16" s="143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</row>
    <row r="17" spans="1:255" ht="15" customHeight="1">
      <c r="A17" s="137">
        <v>9</v>
      </c>
      <c r="B17" s="138"/>
      <c r="C17" s="142"/>
      <c r="D17" s="21"/>
      <c r="E17" s="139"/>
      <c r="F17" s="140"/>
      <c r="G17" s="140"/>
      <c r="H17" s="143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</row>
    <row r="18" spans="1:255" ht="15" customHeight="1">
      <c r="A18" s="137">
        <v>10</v>
      </c>
      <c r="B18" s="138"/>
      <c r="C18" s="142"/>
      <c r="D18" s="21"/>
      <c r="E18" s="139"/>
      <c r="F18" s="140"/>
      <c r="G18" s="140"/>
      <c r="H18" s="143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</row>
    <row r="19" spans="1:255" ht="15" customHeight="1">
      <c r="A19" s="137">
        <v>11</v>
      </c>
      <c r="B19" s="138"/>
      <c r="C19" s="142"/>
      <c r="D19" s="21"/>
      <c r="E19" s="139"/>
      <c r="F19" s="140"/>
      <c r="G19" s="140"/>
      <c r="H19" s="143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</row>
    <row r="20" spans="1:255" ht="15" customHeight="1">
      <c r="A20" s="137">
        <v>12</v>
      </c>
      <c r="B20" s="138"/>
      <c r="C20" s="142"/>
      <c r="D20" s="21"/>
      <c r="E20" s="139"/>
      <c r="F20" s="140"/>
      <c r="G20" s="140"/>
      <c r="H20" s="143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</row>
    <row r="21" spans="1:255" ht="15" customHeight="1">
      <c r="A21" s="137">
        <v>13</v>
      </c>
      <c r="B21" s="138"/>
      <c r="C21" s="142"/>
      <c r="D21" s="21"/>
      <c r="E21" s="139"/>
      <c r="F21" s="140"/>
      <c r="G21" s="140"/>
      <c r="H21" s="143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</row>
    <row r="22" spans="1:255" ht="15" customHeight="1">
      <c r="A22" s="137">
        <v>14</v>
      </c>
      <c r="B22" s="138"/>
      <c r="C22" s="142"/>
      <c r="D22" s="21"/>
      <c r="E22" s="139"/>
      <c r="F22" s="140"/>
      <c r="G22" s="140"/>
      <c r="H22" s="143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</row>
    <row r="23" spans="1:255" ht="15" customHeight="1">
      <c r="A23" s="137">
        <v>15</v>
      </c>
      <c r="B23" s="138"/>
      <c r="C23" s="142"/>
      <c r="D23" s="21"/>
      <c r="E23" s="139"/>
      <c r="F23" s="140"/>
      <c r="G23" s="140"/>
      <c r="H23" s="14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</row>
    <row r="24" spans="1:255" ht="15" customHeight="1">
      <c r="A24" s="137">
        <v>16</v>
      </c>
      <c r="B24" s="138"/>
      <c r="C24" s="142"/>
      <c r="D24" s="21"/>
      <c r="E24" s="139"/>
      <c r="F24" s="140"/>
      <c r="G24" s="140"/>
      <c r="H24" s="14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</row>
    <row r="25" spans="1:255" ht="15" customHeight="1">
      <c r="A25" s="137">
        <v>17</v>
      </c>
      <c r="B25" s="138"/>
      <c r="C25" s="142"/>
      <c r="D25" s="21"/>
      <c r="E25" s="139"/>
      <c r="F25" s="140"/>
      <c r="G25" s="140"/>
      <c r="H25" s="143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</row>
    <row r="26" spans="1:255" ht="15" customHeight="1">
      <c r="A26" s="137">
        <v>18</v>
      </c>
      <c r="B26" s="138"/>
      <c r="C26" s="142"/>
      <c r="D26" s="21"/>
      <c r="E26" s="139"/>
      <c r="F26" s="140"/>
      <c r="G26" s="140"/>
      <c r="H26" s="143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</row>
    <row r="27" spans="1:255" ht="15" customHeight="1">
      <c r="A27" s="137">
        <v>19</v>
      </c>
      <c r="B27" s="138"/>
      <c r="C27" s="142"/>
      <c r="D27" s="21"/>
      <c r="E27" s="139"/>
      <c r="F27" s="140"/>
      <c r="G27" s="140"/>
      <c r="H27" s="143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</row>
    <row r="28" spans="1:255" ht="15" customHeight="1">
      <c r="A28" s="137">
        <v>20</v>
      </c>
      <c r="B28" s="138"/>
      <c r="C28" s="142"/>
      <c r="D28" s="21"/>
      <c r="E28" s="139"/>
      <c r="F28" s="140"/>
      <c r="G28" s="140"/>
      <c r="H28" s="143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</row>
    <row r="29" spans="1:255" ht="15" customHeight="1">
      <c r="A29" s="137">
        <v>21</v>
      </c>
      <c r="B29" s="138"/>
      <c r="C29" s="142"/>
      <c r="D29" s="21"/>
      <c r="E29" s="139"/>
      <c r="F29" s="140"/>
      <c r="G29" s="140"/>
      <c r="H29" s="143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</row>
    <row r="30" spans="1:255" ht="15" customHeight="1">
      <c r="A30" s="137">
        <v>22</v>
      </c>
      <c r="B30" s="138"/>
      <c r="C30" s="142"/>
      <c r="D30" s="21"/>
      <c r="E30" s="139"/>
      <c r="F30" s="140"/>
      <c r="G30" s="140"/>
      <c r="H30" s="143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</row>
    <row r="31" spans="1:255" ht="15" customHeight="1">
      <c r="A31" s="137">
        <v>23</v>
      </c>
      <c r="B31" s="138"/>
      <c r="C31" s="142"/>
      <c r="D31" s="21"/>
      <c r="E31" s="139"/>
      <c r="F31" s="140"/>
      <c r="G31" s="140"/>
      <c r="H31" s="143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</row>
    <row r="32" spans="1:255" ht="15" customHeight="1">
      <c r="A32" s="137">
        <v>24</v>
      </c>
      <c r="B32" s="138"/>
      <c r="C32" s="142"/>
      <c r="D32" s="21"/>
      <c r="E32" s="139"/>
      <c r="F32" s="140"/>
      <c r="G32" s="140"/>
      <c r="H32" s="143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</row>
    <row r="33" spans="1:255" ht="15" customHeight="1">
      <c r="A33" s="144">
        <v>25</v>
      </c>
      <c r="B33" s="145"/>
      <c r="C33" s="146"/>
      <c r="D33" s="147"/>
      <c r="E33" s="17"/>
      <c r="F33" s="148"/>
      <c r="G33" s="148"/>
      <c r="H33" s="149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</row>
    <row r="34" spans="1:255" s="28" customFormat="1" ht="30.75" customHeight="1">
      <c r="A34" s="226" t="s">
        <v>22</v>
      </c>
      <c r="B34" s="226"/>
      <c r="C34" s="226"/>
      <c r="D34" s="226"/>
      <c r="E34" s="226"/>
      <c r="F34" s="226"/>
      <c r="G34" s="226"/>
      <c r="H34" s="226"/>
    </row>
    <row r="35" spans="1:255" s="28" customFormat="1" ht="35.25" customHeight="1">
      <c r="A35" s="227" t="s">
        <v>23</v>
      </c>
      <c r="B35" s="227"/>
      <c r="C35" s="227"/>
      <c r="D35" s="227"/>
      <c r="E35" s="227"/>
      <c r="F35" s="227"/>
      <c r="G35" s="227"/>
      <c r="H35" s="227"/>
    </row>
    <row r="36" spans="1:255" s="28" customFormat="1" ht="41.25" customHeight="1">
      <c r="A36" s="227" t="s">
        <v>24</v>
      </c>
      <c r="B36" s="227"/>
      <c r="C36" s="227"/>
      <c r="D36" s="227"/>
      <c r="E36" s="227"/>
      <c r="F36" s="227"/>
      <c r="G36" s="227"/>
      <c r="H36" s="227"/>
    </row>
    <row r="37" spans="1:255" s="28" customFormat="1" ht="24" customHeight="1">
      <c r="A37" s="213" t="s">
        <v>25</v>
      </c>
      <c r="B37" s="213"/>
      <c r="C37" s="213"/>
      <c r="D37" s="213"/>
      <c r="E37" s="213"/>
      <c r="F37" s="213"/>
      <c r="G37" s="213"/>
      <c r="H37" s="213"/>
    </row>
    <row r="38" spans="1:255" s="28" customFormat="1">
      <c r="A38" s="108"/>
      <c r="B38" s="109"/>
      <c r="C38" s="108"/>
      <c r="D38" s="108"/>
      <c r="E38" s="108"/>
      <c r="F38" s="111"/>
      <c r="G38" s="111"/>
      <c r="H38" s="112"/>
    </row>
    <row r="39" spans="1:255" s="28" customFormat="1">
      <c r="A39" s="113" t="s">
        <v>26</v>
      </c>
      <c r="B39" s="114"/>
      <c r="C39" s="116"/>
      <c r="D39" s="115" t="s">
        <v>27</v>
      </c>
      <c r="E39" s="116"/>
      <c r="F39" s="117"/>
      <c r="G39" s="117"/>
      <c r="H39" s="118"/>
    </row>
    <row r="40" spans="1:255" s="28" customFormat="1">
      <c r="A40" s="113"/>
      <c r="B40" s="114"/>
      <c r="C40" s="116"/>
      <c r="D40" s="115"/>
      <c r="E40" s="116"/>
      <c r="F40" s="117"/>
      <c r="G40" s="117"/>
      <c r="H40" s="118"/>
    </row>
    <row r="41" spans="1:255" s="28" customFormat="1">
      <c r="A41" s="113" t="s">
        <v>28</v>
      </c>
      <c r="B41" s="113"/>
      <c r="C41" s="108"/>
      <c r="D41" s="113" t="s">
        <v>28</v>
      </c>
      <c r="E41" s="108"/>
      <c r="F41" s="117"/>
      <c r="G41" s="117"/>
      <c r="H41" s="118"/>
    </row>
    <row r="42" spans="1:255" s="28" customFormat="1" ht="14.4">
      <c r="B42" s="32"/>
      <c r="F42" s="117"/>
      <c r="G42" s="117"/>
      <c r="H42" s="118"/>
    </row>
    <row r="43" spans="1:255">
      <c r="B43" s="23"/>
    </row>
    <row r="44" spans="1:255">
      <c r="B44" s="23"/>
    </row>
    <row r="45" spans="1:255">
      <c r="B45" s="23"/>
    </row>
    <row r="46" spans="1:255">
      <c r="B46" s="23"/>
    </row>
    <row r="47" spans="1:255">
      <c r="B47" s="23"/>
    </row>
    <row r="48" spans="1:255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6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X179"/>
  <sheetViews>
    <sheetView workbookViewId="0">
      <selection activeCell="D117" sqref="D117"/>
    </sheetView>
  </sheetViews>
  <sheetFormatPr defaultColWidth="9" defaultRowHeight="15.6"/>
  <cols>
    <col min="1" max="1" width="6.44140625" style="4" customWidth="1"/>
    <col min="2" max="2" width="12.21875" style="5" customWidth="1"/>
    <col min="3" max="3" width="28.21875" style="4" customWidth="1"/>
    <col min="4" max="4" width="13.77734375" style="6" customWidth="1"/>
    <col min="5" max="5" width="5.6640625" style="7" customWidth="1"/>
    <col min="6" max="7" width="9.33203125" style="26" customWidth="1"/>
    <col min="8" max="8" width="13.109375" style="8" customWidth="1"/>
    <col min="9" max="9" width="9" style="4"/>
    <col min="10" max="10" width="10.88671875" style="4" customWidth="1"/>
    <col min="11" max="231" width="9" style="4"/>
    <col min="232" max="232" width="5" style="4" customWidth="1"/>
    <col min="233" max="233" width="15" style="4" customWidth="1"/>
    <col min="234" max="235" width="14.6640625" style="4" customWidth="1"/>
    <col min="236" max="236" width="6.21875" style="4" customWidth="1"/>
    <col min="237" max="239" width="10.109375" style="4" customWidth="1"/>
    <col min="240" max="240" width="10.44140625" style="4" customWidth="1"/>
    <col min="241" max="258" width="9" style="4"/>
    <col min="259" max="259" width="6.44140625" style="4" customWidth="1"/>
    <col min="260" max="260" width="12.21875" style="4" customWidth="1"/>
    <col min="261" max="261" width="28.21875" style="4" customWidth="1"/>
    <col min="262" max="262" width="13.77734375" style="4" customWidth="1"/>
    <col min="263" max="263" width="5.6640625" style="4" customWidth="1"/>
    <col min="264" max="265" width="9.33203125" style="4" customWidth="1"/>
    <col min="266" max="266" width="13.109375" style="4" customWidth="1"/>
    <col min="267" max="487" width="9" style="4"/>
    <col min="488" max="488" width="5" style="4" customWidth="1"/>
    <col min="489" max="489" width="15" style="4" customWidth="1"/>
    <col min="490" max="491" width="14.6640625" style="4" customWidth="1"/>
    <col min="492" max="492" width="6.21875" style="4" customWidth="1"/>
    <col min="493" max="495" width="10.109375" style="4" customWidth="1"/>
    <col min="496" max="496" width="10.44140625" style="4" customWidth="1"/>
    <col min="497" max="514" width="9" style="4"/>
    <col min="515" max="515" width="6.44140625" style="4" customWidth="1"/>
    <col min="516" max="516" width="12.21875" style="4" customWidth="1"/>
    <col min="517" max="517" width="28.21875" style="4" customWidth="1"/>
    <col min="518" max="518" width="13.77734375" style="4" customWidth="1"/>
    <col min="519" max="519" width="5.6640625" style="4" customWidth="1"/>
    <col min="520" max="521" width="9.33203125" style="4" customWidth="1"/>
    <col min="522" max="522" width="13.109375" style="4" customWidth="1"/>
    <col min="523" max="743" width="9" style="4"/>
    <col min="744" max="744" width="5" style="4" customWidth="1"/>
    <col min="745" max="745" width="15" style="4" customWidth="1"/>
    <col min="746" max="747" width="14.6640625" style="4" customWidth="1"/>
    <col min="748" max="748" width="6.21875" style="4" customWidth="1"/>
    <col min="749" max="751" width="10.109375" style="4" customWidth="1"/>
    <col min="752" max="752" width="10.44140625" style="4" customWidth="1"/>
    <col min="753" max="770" width="9" style="4"/>
    <col min="771" max="771" width="6.44140625" style="4" customWidth="1"/>
    <col min="772" max="772" width="12.21875" style="4" customWidth="1"/>
    <col min="773" max="773" width="28.21875" style="4" customWidth="1"/>
    <col min="774" max="774" width="13.77734375" style="4" customWidth="1"/>
    <col min="775" max="775" width="5.6640625" style="4" customWidth="1"/>
    <col min="776" max="777" width="9.33203125" style="4" customWidth="1"/>
    <col min="778" max="778" width="13.109375" style="4" customWidth="1"/>
    <col min="779" max="999" width="9" style="4"/>
    <col min="1000" max="1000" width="5" style="4" customWidth="1"/>
    <col min="1001" max="1001" width="15" style="4" customWidth="1"/>
    <col min="1002" max="1003" width="14.6640625" style="4" customWidth="1"/>
    <col min="1004" max="1004" width="6.21875" style="4" customWidth="1"/>
    <col min="1005" max="1007" width="10.109375" style="4" customWidth="1"/>
    <col min="1008" max="1008" width="10.44140625" style="4" customWidth="1"/>
    <col min="1009" max="1026" width="9" style="4"/>
    <col min="1027" max="1027" width="6.44140625" style="4" customWidth="1"/>
    <col min="1028" max="1028" width="12.21875" style="4" customWidth="1"/>
    <col min="1029" max="1029" width="28.21875" style="4" customWidth="1"/>
    <col min="1030" max="1030" width="13.77734375" style="4" customWidth="1"/>
    <col min="1031" max="1031" width="5.6640625" style="4" customWidth="1"/>
    <col min="1032" max="1033" width="9.33203125" style="4" customWidth="1"/>
    <col min="1034" max="1034" width="13.109375" style="4" customWidth="1"/>
    <col min="1035" max="1255" width="9" style="4"/>
    <col min="1256" max="1256" width="5" style="4" customWidth="1"/>
    <col min="1257" max="1257" width="15" style="4" customWidth="1"/>
    <col min="1258" max="1259" width="14.6640625" style="4" customWidth="1"/>
    <col min="1260" max="1260" width="6.21875" style="4" customWidth="1"/>
    <col min="1261" max="1263" width="10.109375" style="4" customWidth="1"/>
    <col min="1264" max="1264" width="10.44140625" style="4" customWidth="1"/>
    <col min="1265" max="1282" width="9" style="4"/>
    <col min="1283" max="1283" width="6.44140625" style="4" customWidth="1"/>
    <col min="1284" max="1284" width="12.21875" style="4" customWidth="1"/>
    <col min="1285" max="1285" width="28.21875" style="4" customWidth="1"/>
    <col min="1286" max="1286" width="13.77734375" style="4" customWidth="1"/>
    <col min="1287" max="1287" width="5.6640625" style="4" customWidth="1"/>
    <col min="1288" max="1289" width="9.33203125" style="4" customWidth="1"/>
    <col min="1290" max="1290" width="13.109375" style="4" customWidth="1"/>
    <col min="1291" max="1511" width="9" style="4"/>
    <col min="1512" max="1512" width="5" style="4" customWidth="1"/>
    <col min="1513" max="1513" width="15" style="4" customWidth="1"/>
    <col min="1514" max="1515" width="14.6640625" style="4" customWidth="1"/>
    <col min="1516" max="1516" width="6.21875" style="4" customWidth="1"/>
    <col min="1517" max="1519" width="10.109375" style="4" customWidth="1"/>
    <col min="1520" max="1520" width="10.44140625" style="4" customWidth="1"/>
    <col min="1521" max="1538" width="9" style="4"/>
    <col min="1539" max="1539" width="6.44140625" style="4" customWidth="1"/>
    <col min="1540" max="1540" width="12.21875" style="4" customWidth="1"/>
    <col min="1541" max="1541" width="28.21875" style="4" customWidth="1"/>
    <col min="1542" max="1542" width="13.77734375" style="4" customWidth="1"/>
    <col min="1543" max="1543" width="5.6640625" style="4" customWidth="1"/>
    <col min="1544" max="1545" width="9.33203125" style="4" customWidth="1"/>
    <col min="1546" max="1546" width="13.109375" style="4" customWidth="1"/>
    <col min="1547" max="1767" width="9" style="4"/>
    <col min="1768" max="1768" width="5" style="4" customWidth="1"/>
    <col min="1769" max="1769" width="15" style="4" customWidth="1"/>
    <col min="1770" max="1771" width="14.6640625" style="4" customWidth="1"/>
    <col min="1772" max="1772" width="6.21875" style="4" customWidth="1"/>
    <col min="1773" max="1775" width="10.109375" style="4" customWidth="1"/>
    <col min="1776" max="1776" width="10.44140625" style="4" customWidth="1"/>
    <col min="1777" max="1794" width="9" style="4"/>
    <col min="1795" max="1795" width="6.44140625" style="4" customWidth="1"/>
    <col min="1796" max="1796" width="12.21875" style="4" customWidth="1"/>
    <col min="1797" max="1797" width="28.21875" style="4" customWidth="1"/>
    <col min="1798" max="1798" width="13.77734375" style="4" customWidth="1"/>
    <col min="1799" max="1799" width="5.6640625" style="4" customWidth="1"/>
    <col min="1800" max="1801" width="9.33203125" style="4" customWidth="1"/>
    <col min="1802" max="1802" width="13.109375" style="4" customWidth="1"/>
    <col min="1803" max="2023" width="9" style="4"/>
    <col min="2024" max="2024" width="5" style="4" customWidth="1"/>
    <col min="2025" max="2025" width="15" style="4" customWidth="1"/>
    <col min="2026" max="2027" width="14.6640625" style="4" customWidth="1"/>
    <col min="2028" max="2028" width="6.21875" style="4" customWidth="1"/>
    <col min="2029" max="2031" width="10.109375" style="4" customWidth="1"/>
    <col min="2032" max="2032" width="10.44140625" style="4" customWidth="1"/>
    <col min="2033" max="2050" width="9" style="4"/>
    <col min="2051" max="2051" width="6.44140625" style="4" customWidth="1"/>
    <col min="2052" max="2052" width="12.21875" style="4" customWidth="1"/>
    <col min="2053" max="2053" width="28.21875" style="4" customWidth="1"/>
    <col min="2054" max="2054" width="13.77734375" style="4" customWidth="1"/>
    <col min="2055" max="2055" width="5.6640625" style="4" customWidth="1"/>
    <col min="2056" max="2057" width="9.33203125" style="4" customWidth="1"/>
    <col min="2058" max="2058" width="13.109375" style="4" customWidth="1"/>
    <col min="2059" max="2279" width="9" style="4"/>
    <col min="2280" max="2280" width="5" style="4" customWidth="1"/>
    <col min="2281" max="2281" width="15" style="4" customWidth="1"/>
    <col min="2282" max="2283" width="14.6640625" style="4" customWidth="1"/>
    <col min="2284" max="2284" width="6.21875" style="4" customWidth="1"/>
    <col min="2285" max="2287" width="10.109375" style="4" customWidth="1"/>
    <col min="2288" max="2288" width="10.44140625" style="4" customWidth="1"/>
    <col min="2289" max="2306" width="9" style="4"/>
    <col min="2307" max="2307" width="6.44140625" style="4" customWidth="1"/>
    <col min="2308" max="2308" width="12.21875" style="4" customWidth="1"/>
    <col min="2309" max="2309" width="28.21875" style="4" customWidth="1"/>
    <col min="2310" max="2310" width="13.77734375" style="4" customWidth="1"/>
    <col min="2311" max="2311" width="5.6640625" style="4" customWidth="1"/>
    <col min="2312" max="2313" width="9.33203125" style="4" customWidth="1"/>
    <col min="2314" max="2314" width="13.109375" style="4" customWidth="1"/>
    <col min="2315" max="2535" width="9" style="4"/>
    <col min="2536" max="2536" width="5" style="4" customWidth="1"/>
    <col min="2537" max="2537" width="15" style="4" customWidth="1"/>
    <col min="2538" max="2539" width="14.6640625" style="4" customWidth="1"/>
    <col min="2540" max="2540" width="6.21875" style="4" customWidth="1"/>
    <col min="2541" max="2543" width="10.109375" style="4" customWidth="1"/>
    <col min="2544" max="2544" width="10.44140625" style="4" customWidth="1"/>
    <col min="2545" max="2562" width="9" style="4"/>
    <col min="2563" max="2563" width="6.44140625" style="4" customWidth="1"/>
    <col min="2564" max="2564" width="12.21875" style="4" customWidth="1"/>
    <col min="2565" max="2565" width="28.21875" style="4" customWidth="1"/>
    <col min="2566" max="2566" width="13.77734375" style="4" customWidth="1"/>
    <col min="2567" max="2567" width="5.6640625" style="4" customWidth="1"/>
    <col min="2568" max="2569" width="9.33203125" style="4" customWidth="1"/>
    <col min="2570" max="2570" width="13.109375" style="4" customWidth="1"/>
    <col min="2571" max="2791" width="9" style="4"/>
    <col min="2792" max="2792" width="5" style="4" customWidth="1"/>
    <col min="2793" max="2793" width="15" style="4" customWidth="1"/>
    <col min="2794" max="2795" width="14.6640625" style="4" customWidth="1"/>
    <col min="2796" max="2796" width="6.21875" style="4" customWidth="1"/>
    <col min="2797" max="2799" width="10.109375" style="4" customWidth="1"/>
    <col min="2800" max="2800" width="10.44140625" style="4" customWidth="1"/>
    <col min="2801" max="2818" width="9" style="4"/>
    <col min="2819" max="2819" width="6.44140625" style="4" customWidth="1"/>
    <col min="2820" max="2820" width="12.21875" style="4" customWidth="1"/>
    <col min="2821" max="2821" width="28.21875" style="4" customWidth="1"/>
    <col min="2822" max="2822" width="13.77734375" style="4" customWidth="1"/>
    <col min="2823" max="2823" width="5.6640625" style="4" customWidth="1"/>
    <col min="2824" max="2825" width="9.33203125" style="4" customWidth="1"/>
    <col min="2826" max="2826" width="13.109375" style="4" customWidth="1"/>
    <col min="2827" max="3047" width="9" style="4"/>
    <col min="3048" max="3048" width="5" style="4" customWidth="1"/>
    <col min="3049" max="3049" width="15" style="4" customWidth="1"/>
    <col min="3050" max="3051" width="14.6640625" style="4" customWidth="1"/>
    <col min="3052" max="3052" width="6.21875" style="4" customWidth="1"/>
    <col min="3053" max="3055" width="10.109375" style="4" customWidth="1"/>
    <col min="3056" max="3056" width="10.44140625" style="4" customWidth="1"/>
    <col min="3057" max="3074" width="9" style="4"/>
    <col min="3075" max="3075" width="6.44140625" style="4" customWidth="1"/>
    <col min="3076" max="3076" width="12.21875" style="4" customWidth="1"/>
    <col min="3077" max="3077" width="28.21875" style="4" customWidth="1"/>
    <col min="3078" max="3078" width="13.77734375" style="4" customWidth="1"/>
    <col min="3079" max="3079" width="5.6640625" style="4" customWidth="1"/>
    <col min="3080" max="3081" width="9.33203125" style="4" customWidth="1"/>
    <col min="3082" max="3082" width="13.109375" style="4" customWidth="1"/>
    <col min="3083" max="3303" width="9" style="4"/>
    <col min="3304" max="3304" width="5" style="4" customWidth="1"/>
    <col min="3305" max="3305" width="15" style="4" customWidth="1"/>
    <col min="3306" max="3307" width="14.6640625" style="4" customWidth="1"/>
    <col min="3308" max="3308" width="6.21875" style="4" customWidth="1"/>
    <col min="3309" max="3311" width="10.109375" style="4" customWidth="1"/>
    <col min="3312" max="3312" width="10.44140625" style="4" customWidth="1"/>
    <col min="3313" max="3330" width="9" style="4"/>
    <col min="3331" max="3331" width="6.44140625" style="4" customWidth="1"/>
    <col min="3332" max="3332" width="12.21875" style="4" customWidth="1"/>
    <col min="3333" max="3333" width="28.21875" style="4" customWidth="1"/>
    <col min="3334" max="3334" width="13.77734375" style="4" customWidth="1"/>
    <col min="3335" max="3335" width="5.6640625" style="4" customWidth="1"/>
    <col min="3336" max="3337" width="9.33203125" style="4" customWidth="1"/>
    <col min="3338" max="3338" width="13.109375" style="4" customWidth="1"/>
    <col min="3339" max="3559" width="9" style="4"/>
    <col min="3560" max="3560" width="5" style="4" customWidth="1"/>
    <col min="3561" max="3561" width="15" style="4" customWidth="1"/>
    <col min="3562" max="3563" width="14.6640625" style="4" customWidth="1"/>
    <col min="3564" max="3564" width="6.21875" style="4" customWidth="1"/>
    <col min="3565" max="3567" width="10.109375" style="4" customWidth="1"/>
    <col min="3568" max="3568" width="10.44140625" style="4" customWidth="1"/>
    <col min="3569" max="3586" width="9" style="4"/>
    <col min="3587" max="3587" width="6.44140625" style="4" customWidth="1"/>
    <col min="3588" max="3588" width="12.21875" style="4" customWidth="1"/>
    <col min="3589" max="3589" width="28.21875" style="4" customWidth="1"/>
    <col min="3590" max="3590" width="13.77734375" style="4" customWidth="1"/>
    <col min="3591" max="3591" width="5.6640625" style="4" customWidth="1"/>
    <col min="3592" max="3593" width="9.33203125" style="4" customWidth="1"/>
    <col min="3594" max="3594" width="13.109375" style="4" customWidth="1"/>
    <col min="3595" max="3815" width="9" style="4"/>
    <col min="3816" max="3816" width="5" style="4" customWidth="1"/>
    <col min="3817" max="3817" width="15" style="4" customWidth="1"/>
    <col min="3818" max="3819" width="14.6640625" style="4" customWidth="1"/>
    <col min="3820" max="3820" width="6.21875" style="4" customWidth="1"/>
    <col min="3821" max="3823" width="10.109375" style="4" customWidth="1"/>
    <col min="3824" max="3824" width="10.44140625" style="4" customWidth="1"/>
    <col min="3825" max="3842" width="9" style="4"/>
    <col min="3843" max="3843" width="6.44140625" style="4" customWidth="1"/>
    <col min="3844" max="3844" width="12.21875" style="4" customWidth="1"/>
    <col min="3845" max="3845" width="28.21875" style="4" customWidth="1"/>
    <col min="3846" max="3846" width="13.77734375" style="4" customWidth="1"/>
    <col min="3847" max="3847" width="5.6640625" style="4" customWidth="1"/>
    <col min="3848" max="3849" width="9.33203125" style="4" customWidth="1"/>
    <col min="3850" max="3850" width="13.109375" style="4" customWidth="1"/>
    <col min="3851" max="4071" width="9" style="4"/>
    <col min="4072" max="4072" width="5" style="4" customWidth="1"/>
    <col min="4073" max="4073" width="15" style="4" customWidth="1"/>
    <col min="4074" max="4075" width="14.6640625" style="4" customWidth="1"/>
    <col min="4076" max="4076" width="6.21875" style="4" customWidth="1"/>
    <col min="4077" max="4079" width="10.109375" style="4" customWidth="1"/>
    <col min="4080" max="4080" width="10.44140625" style="4" customWidth="1"/>
    <col min="4081" max="4098" width="9" style="4"/>
    <col min="4099" max="4099" width="6.44140625" style="4" customWidth="1"/>
    <col min="4100" max="4100" width="12.21875" style="4" customWidth="1"/>
    <col min="4101" max="4101" width="28.21875" style="4" customWidth="1"/>
    <col min="4102" max="4102" width="13.77734375" style="4" customWidth="1"/>
    <col min="4103" max="4103" width="5.6640625" style="4" customWidth="1"/>
    <col min="4104" max="4105" width="9.33203125" style="4" customWidth="1"/>
    <col min="4106" max="4106" width="13.109375" style="4" customWidth="1"/>
    <col min="4107" max="4327" width="9" style="4"/>
    <col min="4328" max="4328" width="5" style="4" customWidth="1"/>
    <col min="4329" max="4329" width="15" style="4" customWidth="1"/>
    <col min="4330" max="4331" width="14.6640625" style="4" customWidth="1"/>
    <col min="4332" max="4332" width="6.21875" style="4" customWidth="1"/>
    <col min="4333" max="4335" width="10.109375" style="4" customWidth="1"/>
    <col min="4336" max="4336" width="10.44140625" style="4" customWidth="1"/>
    <col min="4337" max="4354" width="9" style="4"/>
    <col min="4355" max="4355" width="6.44140625" style="4" customWidth="1"/>
    <col min="4356" max="4356" width="12.21875" style="4" customWidth="1"/>
    <col min="4357" max="4357" width="28.21875" style="4" customWidth="1"/>
    <col min="4358" max="4358" width="13.77734375" style="4" customWidth="1"/>
    <col min="4359" max="4359" width="5.6640625" style="4" customWidth="1"/>
    <col min="4360" max="4361" width="9.33203125" style="4" customWidth="1"/>
    <col min="4362" max="4362" width="13.109375" style="4" customWidth="1"/>
    <col min="4363" max="4583" width="9" style="4"/>
    <col min="4584" max="4584" width="5" style="4" customWidth="1"/>
    <col min="4585" max="4585" width="15" style="4" customWidth="1"/>
    <col min="4586" max="4587" width="14.6640625" style="4" customWidth="1"/>
    <col min="4588" max="4588" width="6.21875" style="4" customWidth="1"/>
    <col min="4589" max="4591" width="10.109375" style="4" customWidth="1"/>
    <col min="4592" max="4592" width="10.44140625" style="4" customWidth="1"/>
    <col min="4593" max="4610" width="9" style="4"/>
    <col min="4611" max="4611" width="6.44140625" style="4" customWidth="1"/>
    <col min="4612" max="4612" width="12.21875" style="4" customWidth="1"/>
    <col min="4613" max="4613" width="28.21875" style="4" customWidth="1"/>
    <col min="4614" max="4614" width="13.77734375" style="4" customWidth="1"/>
    <col min="4615" max="4615" width="5.6640625" style="4" customWidth="1"/>
    <col min="4616" max="4617" width="9.33203125" style="4" customWidth="1"/>
    <col min="4618" max="4618" width="13.109375" style="4" customWidth="1"/>
    <col min="4619" max="4839" width="9" style="4"/>
    <col min="4840" max="4840" width="5" style="4" customWidth="1"/>
    <col min="4841" max="4841" width="15" style="4" customWidth="1"/>
    <col min="4842" max="4843" width="14.6640625" style="4" customWidth="1"/>
    <col min="4844" max="4844" width="6.21875" style="4" customWidth="1"/>
    <col min="4845" max="4847" width="10.109375" style="4" customWidth="1"/>
    <col min="4848" max="4848" width="10.44140625" style="4" customWidth="1"/>
    <col min="4849" max="4866" width="9" style="4"/>
    <col min="4867" max="4867" width="6.44140625" style="4" customWidth="1"/>
    <col min="4868" max="4868" width="12.21875" style="4" customWidth="1"/>
    <col min="4869" max="4869" width="28.21875" style="4" customWidth="1"/>
    <col min="4870" max="4870" width="13.77734375" style="4" customWidth="1"/>
    <col min="4871" max="4871" width="5.6640625" style="4" customWidth="1"/>
    <col min="4872" max="4873" width="9.33203125" style="4" customWidth="1"/>
    <col min="4874" max="4874" width="13.109375" style="4" customWidth="1"/>
    <col min="4875" max="5095" width="9" style="4"/>
    <col min="5096" max="5096" width="5" style="4" customWidth="1"/>
    <col min="5097" max="5097" width="15" style="4" customWidth="1"/>
    <col min="5098" max="5099" width="14.6640625" style="4" customWidth="1"/>
    <col min="5100" max="5100" width="6.21875" style="4" customWidth="1"/>
    <col min="5101" max="5103" width="10.109375" style="4" customWidth="1"/>
    <col min="5104" max="5104" width="10.44140625" style="4" customWidth="1"/>
    <col min="5105" max="5122" width="9" style="4"/>
    <col min="5123" max="5123" width="6.44140625" style="4" customWidth="1"/>
    <col min="5124" max="5124" width="12.21875" style="4" customWidth="1"/>
    <col min="5125" max="5125" width="28.21875" style="4" customWidth="1"/>
    <col min="5126" max="5126" width="13.77734375" style="4" customWidth="1"/>
    <col min="5127" max="5127" width="5.6640625" style="4" customWidth="1"/>
    <col min="5128" max="5129" width="9.33203125" style="4" customWidth="1"/>
    <col min="5130" max="5130" width="13.109375" style="4" customWidth="1"/>
    <col min="5131" max="5351" width="9" style="4"/>
    <col min="5352" max="5352" width="5" style="4" customWidth="1"/>
    <col min="5353" max="5353" width="15" style="4" customWidth="1"/>
    <col min="5354" max="5355" width="14.6640625" style="4" customWidth="1"/>
    <col min="5356" max="5356" width="6.21875" style="4" customWidth="1"/>
    <col min="5357" max="5359" width="10.109375" style="4" customWidth="1"/>
    <col min="5360" max="5360" width="10.44140625" style="4" customWidth="1"/>
    <col min="5361" max="5378" width="9" style="4"/>
    <col min="5379" max="5379" width="6.44140625" style="4" customWidth="1"/>
    <col min="5380" max="5380" width="12.21875" style="4" customWidth="1"/>
    <col min="5381" max="5381" width="28.21875" style="4" customWidth="1"/>
    <col min="5382" max="5382" width="13.77734375" style="4" customWidth="1"/>
    <col min="5383" max="5383" width="5.6640625" style="4" customWidth="1"/>
    <col min="5384" max="5385" width="9.33203125" style="4" customWidth="1"/>
    <col min="5386" max="5386" width="13.109375" style="4" customWidth="1"/>
    <col min="5387" max="5607" width="9" style="4"/>
    <col min="5608" max="5608" width="5" style="4" customWidth="1"/>
    <col min="5609" max="5609" width="15" style="4" customWidth="1"/>
    <col min="5610" max="5611" width="14.6640625" style="4" customWidth="1"/>
    <col min="5612" max="5612" width="6.21875" style="4" customWidth="1"/>
    <col min="5613" max="5615" width="10.109375" style="4" customWidth="1"/>
    <col min="5616" max="5616" width="10.44140625" style="4" customWidth="1"/>
    <col min="5617" max="5634" width="9" style="4"/>
    <col min="5635" max="5635" width="6.44140625" style="4" customWidth="1"/>
    <col min="5636" max="5636" width="12.21875" style="4" customWidth="1"/>
    <col min="5637" max="5637" width="28.21875" style="4" customWidth="1"/>
    <col min="5638" max="5638" width="13.77734375" style="4" customWidth="1"/>
    <col min="5639" max="5639" width="5.6640625" style="4" customWidth="1"/>
    <col min="5640" max="5641" width="9.33203125" style="4" customWidth="1"/>
    <col min="5642" max="5642" width="13.109375" style="4" customWidth="1"/>
    <col min="5643" max="5863" width="9" style="4"/>
    <col min="5864" max="5864" width="5" style="4" customWidth="1"/>
    <col min="5865" max="5865" width="15" style="4" customWidth="1"/>
    <col min="5866" max="5867" width="14.6640625" style="4" customWidth="1"/>
    <col min="5868" max="5868" width="6.21875" style="4" customWidth="1"/>
    <col min="5869" max="5871" width="10.109375" style="4" customWidth="1"/>
    <col min="5872" max="5872" width="10.44140625" style="4" customWidth="1"/>
    <col min="5873" max="5890" width="9" style="4"/>
    <col min="5891" max="5891" width="6.44140625" style="4" customWidth="1"/>
    <col min="5892" max="5892" width="12.21875" style="4" customWidth="1"/>
    <col min="5893" max="5893" width="28.21875" style="4" customWidth="1"/>
    <col min="5894" max="5894" width="13.77734375" style="4" customWidth="1"/>
    <col min="5895" max="5895" width="5.6640625" style="4" customWidth="1"/>
    <col min="5896" max="5897" width="9.33203125" style="4" customWidth="1"/>
    <col min="5898" max="5898" width="13.109375" style="4" customWidth="1"/>
    <col min="5899" max="6119" width="9" style="4"/>
    <col min="6120" max="6120" width="5" style="4" customWidth="1"/>
    <col min="6121" max="6121" width="15" style="4" customWidth="1"/>
    <col min="6122" max="6123" width="14.6640625" style="4" customWidth="1"/>
    <col min="6124" max="6124" width="6.21875" style="4" customWidth="1"/>
    <col min="6125" max="6127" width="10.109375" style="4" customWidth="1"/>
    <col min="6128" max="6128" width="10.44140625" style="4" customWidth="1"/>
    <col min="6129" max="6146" width="9" style="4"/>
    <col min="6147" max="6147" width="6.44140625" style="4" customWidth="1"/>
    <col min="6148" max="6148" width="12.21875" style="4" customWidth="1"/>
    <col min="6149" max="6149" width="28.21875" style="4" customWidth="1"/>
    <col min="6150" max="6150" width="13.77734375" style="4" customWidth="1"/>
    <col min="6151" max="6151" width="5.6640625" style="4" customWidth="1"/>
    <col min="6152" max="6153" width="9.33203125" style="4" customWidth="1"/>
    <col min="6154" max="6154" width="13.109375" style="4" customWidth="1"/>
    <col min="6155" max="6375" width="9" style="4"/>
    <col min="6376" max="6376" width="5" style="4" customWidth="1"/>
    <col min="6377" max="6377" width="15" style="4" customWidth="1"/>
    <col min="6378" max="6379" width="14.6640625" style="4" customWidth="1"/>
    <col min="6380" max="6380" width="6.21875" style="4" customWidth="1"/>
    <col min="6381" max="6383" width="10.109375" style="4" customWidth="1"/>
    <col min="6384" max="6384" width="10.44140625" style="4" customWidth="1"/>
    <col min="6385" max="6402" width="9" style="4"/>
    <col min="6403" max="6403" width="6.44140625" style="4" customWidth="1"/>
    <col min="6404" max="6404" width="12.21875" style="4" customWidth="1"/>
    <col min="6405" max="6405" width="28.21875" style="4" customWidth="1"/>
    <col min="6406" max="6406" width="13.77734375" style="4" customWidth="1"/>
    <col min="6407" max="6407" width="5.6640625" style="4" customWidth="1"/>
    <col min="6408" max="6409" width="9.33203125" style="4" customWidth="1"/>
    <col min="6410" max="6410" width="13.109375" style="4" customWidth="1"/>
    <col min="6411" max="6631" width="9" style="4"/>
    <col min="6632" max="6632" width="5" style="4" customWidth="1"/>
    <col min="6633" max="6633" width="15" style="4" customWidth="1"/>
    <col min="6634" max="6635" width="14.6640625" style="4" customWidth="1"/>
    <col min="6636" max="6636" width="6.21875" style="4" customWidth="1"/>
    <col min="6637" max="6639" width="10.109375" style="4" customWidth="1"/>
    <col min="6640" max="6640" width="10.44140625" style="4" customWidth="1"/>
    <col min="6641" max="6658" width="9" style="4"/>
    <col min="6659" max="6659" width="6.44140625" style="4" customWidth="1"/>
    <col min="6660" max="6660" width="12.21875" style="4" customWidth="1"/>
    <col min="6661" max="6661" width="28.21875" style="4" customWidth="1"/>
    <col min="6662" max="6662" width="13.77734375" style="4" customWidth="1"/>
    <col min="6663" max="6663" width="5.6640625" style="4" customWidth="1"/>
    <col min="6664" max="6665" width="9.33203125" style="4" customWidth="1"/>
    <col min="6666" max="6666" width="13.109375" style="4" customWidth="1"/>
    <col min="6667" max="6887" width="9" style="4"/>
    <col min="6888" max="6888" width="5" style="4" customWidth="1"/>
    <col min="6889" max="6889" width="15" style="4" customWidth="1"/>
    <col min="6890" max="6891" width="14.6640625" style="4" customWidth="1"/>
    <col min="6892" max="6892" width="6.21875" style="4" customWidth="1"/>
    <col min="6893" max="6895" width="10.109375" style="4" customWidth="1"/>
    <col min="6896" max="6896" width="10.44140625" style="4" customWidth="1"/>
    <col min="6897" max="6914" width="9" style="4"/>
    <col min="6915" max="6915" width="6.44140625" style="4" customWidth="1"/>
    <col min="6916" max="6916" width="12.21875" style="4" customWidth="1"/>
    <col min="6917" max="6917" width="28.21875" style="4" customWidth="1"/>
    <col min="6918" max="6918" width="13.77734375" style="4" customWidth="1"/>
    <col min="6919" max="6919" width="5.6640625" style="4" customWidth="1"/>
    <col min="6920" max="6921" width="9.33203125" style="4" customWidth="1"/>
    <col min="6922" max="6922" width="13.109375" style="4" customWidth="1"/>
    <col min="6923" max="7143" width="9" style="4"/>
    <col min="7144" max="7144" width="5" style="4" customWidth="1"/>
    <col min="7145" max="7145" width="15" style="4" customWidth="1"/>
    <col min="7146" max="7147" width="14.6640625" style="4" customWidth="1"/>
    <col min="7148" max="7148" width="6.21875" style="4" customWidth="1"/>
    <col min="7149" max="7151" width="10.109375" style="4" customWidth="1"/>
    <col min="7152" max="7152" width="10.44140625" style="4" customWidth="1"/>
    <col min="7153" max="7170" width="9" style="4"/>
    <col min="7171" max="7171" width="6.44140625" style="4" customWidth="1"/>
    <col min="7172" max="7172" width="12.21875" style="4" customWidth="1"/>
    <col min="7173" max="7173" width="28.21875" style="4" customWidth="1"/>
    <col min="7174" max="7174" width="13.77734375" style="4" customWidth="1"/>
    <col min="7175" max="7175" width="5.6640625" style="4" customWidth="1"/>
    <col min="7176" max="7177" width="9.33203125" style="4" customWidth="1"/>
    <col min="7178" max="7178" width="13.109375" style="4" customWidth="1"/>
    <col min="7179" max="7399" width="9" style="4"/>
    <col min="7400" max="7400" width="5" style="4" customWidth="1"/>
    <col min="7401" max="7401" width="15" style="4" customWidth="1"/>
    <col min="7402" max="7403" width="14.6640625" style="4" customWidth="1"/>
    <col min="7404" max="7404" width="6.21875" style="4" customWidth="1"/>
    <col min="7405" max="7407" width="10.109375" style="4" customWidth="1"/>
    <col min="7408" max="7408" width="10.44140625" style="4" customWidth="1"/>
    <col min="7409" max="7426" width="9" style="4"/>
    <col min="7427" max="7427" width="6.44140625" style="4" customWidth="1"/>
    <col min="7428" max="7428" width="12.21875" style="4" customWidth="1"/>
    <col min="7429" max="7429" width="28.21875" style="4" customWidth="1"/>
    <col min="7430" max="7430" width="13.77734375" style="4" customWidth="1"/>
    <col min="7431" max="7431" width="5.6640625" style="4" customWidth="1"/>
    <col min="7432" max="7433" width="9.33203125" style="4" customWidth="1"/>
    <col min="7434" max="7434" width="13.109375" style="4" customWidth="1"/>
    <col min="7435" max="7655" width="9" style="4"/>
    <col min="7656" max="7656" width="5" style="4" customWidth="1"/>
    <col min="7657" max="7657" width="15" style="4" customWidth="1"/>
    <col min="7658" max="7659" width="14.6640625" style="4" customWidth="1"/>
    <col min="7660" max="7660" width="6.21875" style="4" customWidth="1"/>
    <col min="7661" max="7663" width="10.109375" style="4" customWidth="1"/>
    <col min="7664" max="7664" width="10.44140625" style="4" customWidth="1"/>
    <col min="7665" max="7682" width="9" style="4"/>
    <col min="7683" max="7683" width="6.44140625" style="4" customWidth="1"/>
    <col min="7684" max="7684" width="12.21875" style="4" customWidth="1"/>
    <col min="7685" max="7685" width="28.21875" style="4" customWidth="1"/>
    <col min="7686" max="7686" width="13.77734375" style="4" customWidth="1"/>
    <col min="7687" max="7687" width="5.6640625" style="4" customWidth="1"/>
    <col min="7688" max="7689" width="9.33203125" style="4" customWidth="1"/>
    <col min="7690" max="7690" width="13.109375" style="4" customWidth="1"/>
    <col min="7691" max="7911" width="9" style="4"/>
    <col min="7912" max="7912" width="5" style="4" customWidth="1"/>
    <col min="7913" max="7913" width="15" style="4" customWidth="1"/>
    <col min="7914" max="7915" width="14.6640625" style="4" customWidth="1"/>
    <col min="7916" max="7916" width="6.21875" style="4" customWidth="1"/>
    <col min="7917" max="7919" width="10.109375" style="4" customWidth="1"/>
    <col min="7920" max="7920" width="10.44140625" style="4" customWidth="1"/>
    <col min="7921" max="7938" width="9" style="4"/>
    <col min="7939" max="7939" width="6.44140625" style="4" customWidth="1"/>
    <col min="7940" max="7940" width="12.21875" style="4" customWidth="1"/>
    <col min="7941" max="7941" width="28.21875" style="4" customWidth="1"/>
    <col min="7942" max="7942" width="13.77734375" style="4" customWidth="1"/>
    <col min="7943" max="7943" width="5.6640625" style="4" customWidth="1"/>
    <col min="7944" max="7945" width="9.33203125" style="4" customWidth="1"/>
    <col min="7946" max="7946" width="13.109375" style="4" customWidth="1"/>
    <col min="7947" max="8167" width="9" style="4"/>
    <col min="8168" max="8168" width="5" style="4" customWidth="1"/>
    <col min="8169" max="8169" width="15" style="4" customWidth="1"/>
    <col min="8170" max="8171" width="14.6640625" style="4" customWidth="1"/>
    <col min="8172" max="8172" width="6.21875" style="4" customWidth="1"/>
    <col min="8173" max="8175" width="10.109375" style="4" customWidth="1"/>
    <col min="8176" max="8176" width="10.44140625" style="4" customWidth="1"/>
    <col min="8177" max="8194" width="9" style="4"/>
    <col min="8195" max="8195" width="6.44140625" style="4" customWidth="1"/>
    <col min="8196" max="8196" width="12.21875" style="4" customWidth="1"/>
    <col min="8197" max="8197" width="28.21875" style="4" customWidth="1"/>
    <col min="8198" max="8198" width="13.77734375" style="4" customWidth="1"/>
    <col min="8199" max="8199" width="5.6640625" style="4" customWidth="1"/>
    <col min="8200" max="8201" width="9.33203125" style="4" customWidth="1"/>
    <col min="8202" max="8202" width="13.109375" style="4" customWidth="1"/>
    <col min="8203" max="8423" width="9" style="4"/>
    <col min="8424" max="8424" width="5" style="4" customWidth="1"/>
    <col min="8425" max="8425" width="15" style="4" customWidth="1"/>
    <col min="8426" max="8427" width="14.6640625" style="4" customWidth="1"/>
    <col min="8428" max="8428" width="6.21875" style="4" customWidth="1"/>
    <col min="8429" max="8431" width="10.109375" style="4" customWidth="1"/>
    <col min="8432" max="8432" width="10.44140625" style="4" customWidth="1"/>
    <col min="8433" max="8450" width="9" style="4"/>
    <col min="8451" max="8451" width="6.44140625" style="4" customWidth="1"/>
    <col min="8452" max="8452" width="12.21875" style="4" customWidth="1"/>
    <col min="8453" max="8453" width="28.21875" style="4" customWidth="1"/>
    <col min="8454" max="8454" width="13.77734375" style="4" customWidth="1"/>
    <col min="8455" max="8455" width="5.6640625" style="4" customWidth="1"/>
    <col min="8456" max="8457" width="9.33203125" style="4" customWidth="1"/>
    <col min="8458" max="8458" width="13.109375" style="4" customWidth="1"/>
    <col min="8459" max="8679" width="9" style="4"/>
    <col min="8680" max="8680" width="5" style="4" customWidth="1"/>
    <col min="8681" max="8681" width="15" style="4" customWidth="1"/>
    <col min="8682" max="8683" width="14.6640625" style="4" customWidth="1"/>
    <col min="8684" max="8684" width="6.21875" style="4" customWidth="1"/>
    <col min="8685" max="8687" width="10.109375" style="4" customWidth="1"/>
    <col min="8688" max="8688" width="10.44140625" style="4" customWidth="1"/>
    <col min="8689" max="8706" width="9" style="4"/>
    <col min="8707" max="8707" width="6.44140625" style="4" customWidth="1"/>
    <col min="8708" max="8708" width="12.21875" style="4" customWidth="1"/>
    <col min="8709" max="8709" width="28.21875" style="4" customWidth="1"/>
    <col min="8710" max="8710" width="13.77734375" style="4" customWidth="1"/>
    <col min="8711" max="8711" width="5.6640625" style="4" customWidth="1"/>
    <col min="8712" max="8713" width="9.33203125" style="4" customWidth="1"/>
    <col min="8714" max="8714" width="13.109375" style="4" customWidth="1"/>
    <col min="8715" max="8935" width="9" style="4"/>
    <col min="8936" max="8936" width="5" style="4" customWidth="1"/>
    <col min="8937" max="8937" width="15" style="4" customWidth="1"/>
    <col min="8938" max="8939" width="14.6640625" style="4" customWidth="1"/>
    <col min="8940" max="8940" width="6.21875" style="4" customWidth="1"/>
    <col min="8941" max="8943" width="10.109375" style="4" customWidth="1"/>
    <col min="8944" max="8944" width="10.44140625" style="4" customWidth="1"/>
    <col min="8945" max="8962" width="9" style="4"/>
    <col min="8963" max="8963" width="6.44140625" style="4" customWidth="1"/>
    <col min="8964" max="8964" width="12.21875" style="4" customWidth="1"/>
    <col min="8965" max="8965" width="28.21875" style="4" customWidth="1"/>
    <col min="8966" max="8966" width="13.77734375" style="4" customWidth="1"/>
    <col min="8967" max="8967" width="5.6640625" style="4" customWidth="1"/>
    <col min="8968" max="8969" width="9.33203125" style="4" customWidth="1"/>
    <col min="8970" max="8970" width="13.109375" style="4" customWidth="1"/>
    <col min="8971" max="9191" width="9" style="4"/>
    <col min="9192" max="9192" width="5" style="4" customWidth="1"/>
    <col min="9193" max="9193" width="15" style="4" customWidth="1"/>
    <col min="9194" max="9195" width="14.6640625" style="4" customWidth="1"/>
    <col min="9196" max="9196" width="6.21875" style="4" customWidth="1"/>
    <col min="9197" max="9199" width="10.109375" style="4" customWidth="1"/>
    <col min="9200" max="9200" width="10.44140625" style="4" customWidth="1"/>
    <col min="9201" max="9218" width="9" style="4"/>
    <col min="9219" max="9219" width="6.44140625" style="4" customWidth="1"/>
    <col min="9220" max="9220" width="12.21875" style="4" customWidth="1"/>
    <col min="9221" max="9221" width="28.21875" style="4" customWidth="1"/>
    <col min="9222" max="9222" width="13.77734375" style="4" customWidth="1"/>
    <col min="9223" max="9223" width="5.6640625" style="4" customWidth="1"/>
    <col min="9224" max="9225" width="9.33203125" style="4" customWidth="1"/>
    <col min="9226" max="9226" width="13.109375" style="4" customWidth="1"/>
    <col min="9227" max="9447" width="9" style="4"/>
    <col min="9448" max="9448" width="5" style="4" customWidth="1"/>
    <col min="9449" max="9449" width="15" style="4" customWidth="1"/>
    <col min="9450" max="9451" width="14.6640625" style="4" customWidth="1"/>
    <col min="9452" max="9452" width="6.21875" style="4" customWidth="1"/>
    <col min="9453" max="9455" width="10.109375" style="4" customWidth="1"/>
    <col min="9456" max="9456" width="10.44140625" style="4" customWidth="1"/>
    <col min="9457" max="9474" width="9" style="4"/>
    <col min="9475" max="9475" width="6.44140625" style="4" customWidth="1"/>
    <col min="9476" max="9476" width="12.21875" style="4" customWidth="1"/>
    <col min="9477" max="9477" width="28.21875" style="4" customWidth="1"/>
    <col min="9478" max="9478" width="13.77734375" style="4" customWidth="1"/>
    <col min="9479" max="9479" width="5.6640625" style="4" customWidth="1"/>
    <col min="9480" max="9481" width="9.33203125" style="4" customWidth="1"/>
    <col min="9482" max="9482" width="13.109375" style="4" customWidth="1"/>
    <col min="9483" max="9703" width="9" style="4"/>
    <col min="9704" max="9704" width="5" style="4" customWidth="1"/>
    <col min="9705" max="9705" width="15" style="4" customWidth="1"/>
    <col min="9706" max="9707" width="14.6640625" style="4" customWidth="1"/>
    <col min="9708" max="9708" width="6.21875" style="4" customWidth="1"/>
    <col min="9709" max="9711" width="10.109375" style="4" customWidth="1"/>
    <col min="9712" max="9712" width="10.44140625" style="4" customWidth="1"/>
    <col min="9713" max="9730" width="9" style="4"/>
    <col min="9731" max="9731" width="6.44140625" style="4" customWidth="1"/>
    <col min="9732" max="9732" width="12.21875" style="4" customWidth="1"/>
    <col min="9733" max="9733" width="28.21875" style="4" customWidth="1"/>
    <col min="9734" max="9734" width="13.77734375" style="4" customWidth="1"/>
    <col min="9735" max="9735" width="5.6640625" style="4" customWidth="1"/>
    <col min="9736" max="9737" width="9.33203125" style="4" customWidth="1"/>
    <col min="9738" max="9738" width="13.109375" style="4" customWidth="1"/>
    <col min="9739" max="9959" width="9" style="4"/>
    <col min="9960" max="9960" width="5" style="4" customWidth="1"/>
    <col min="9961" max="9961" width="15" style="4" customWidth="1"/>
    <col min="9962" max="9963" width="14.6640625" style="4" customWidth="1"/>
    <col min="9964" max="9964" width="6.21875" style="4" customWidth="1"/>
    <col min="9965" max="9967" width="10.109375" style="4" customWidth="1"/>
    <col min="9968" max="9968" width="10.44140625" style="4" customWidth="1"/>
    <col min="9969" max="9986" width="9" style="4"/>
    <col min="9987" max="9987" width="6.44140625" style="4" customWidth="1"/>
    <col min="9988" max="9988" width="12.21875" style="4" customWidth="1"/>
    <col min="9989" max="9989" width="28.21875" style="4" customWidth="1"/>
    <col min="9990" max="9990" width="13.77734375" style="4" customWidth="1"/>
    <col min="9991" max="9991" width="5.6640625" style="4" customWidth="1"/>
    <col min="9992" max="9993" width="9.33203125" style="4" customWidth="1"/>
    <col min="9994" max="9994" width="13.109375" style="4" customWidth="1"/>
    <col min="9995" max="10215" width="9" style="4"/>
    <col min="10216" max="10216" width="5" style="4" customWidth="1"/>
    <col min="10217" max="10217" width="15" style="4" customWidth="1"/>
    <col min="10218" max="10219" width="14.6640625" style="4" customWidth="1"/>
    <col min="10220" max="10220" width="6.21875" style="4" customWidth="1"/>
    <col min="10221" max="10223" width="10.109375" style="4" customWidth="1"/>
    <col min="10224" max="10224" width="10.44140625" style="4" customWidth="1"/>
    <col min="10225" max="10242" width="9" style="4"/>
    <col min="10243" max="10243" width="6.44140625" style="4" customWidth="1"/>
    <col min="10244" max="10244" width="12.21875" style="4" customWidth="1"/>
    <col min="10245" max="10245" width="28.21875" style="4" customWidth="1"/>
    <col min="10246" max="10246" width="13.77734375" style="4" customWidth="1"/>
    <col min="10247" max="10247" width="5.6640625" style="4" customWidth="1"/>
    <col min="10248" max="10249" width="9.33203125" style="4" customWidth="1"/>
    <col min="10250" max="10250" width="13.109375" style="4" customWidth="1"/>
    <col min="10251" max="10471" width="9" style="4"/>
    <col min="10472" max="10472" width="5" style="4" customWidth="1"/>
    <col min="10473" max="10473" width="15" style="4" customWidth="1"/>
    <col min="10474" max="10475" width="14.6640625" style="4" customWidth="1"/>
    <col min="10476" max="10476" width="6.21875" style="4" customWidth="1"/>
    <col min="10477" max="10479" width="10.109375" style="4" customWidth="1"/>
    <col min="10480" max="10480" width="10.44140625" style="4" customWidth="1"/>
    <col min="10481" max="10498" width="9" style="4"/>
    <col min="10499" max="10499" width="6.44140625" style="4" customWidth="1"/>
    <col min="10500" max="10500" width="12.21875" style="4" customWidth="1"/>
    <col min="10501" max="10501" width="28.21875" style="4" customWidth="1"/>
    <col min="10502" max="10502" width="13.77734375" style="4" customWidth="1"/>
    <col min="10503" max="10503" width="5.6640625" style="4" customWidth="1"/>
    <col min="10504" max="10505" width="9.33203125" style="4" customWidth="1"/>
    <col min="10506" max="10506" width="13.109375" style="4" customWidth="1"/>
    <col min="10507" max="10727" width="9" style="4"/>
    <col min="10728" max="10728" width="5" style="4" customWidth="1"/>
    <col min="10729" max="10729" width="15" style="4" customWidth="1"/>
    <col min="10730" max="10731" width="14.6640625" style="4" customWidth="1"/>
    <col min="10732" max="10732" width="6.21875" style="4" customWidth="1"/>
    <col min="10733" max="10735" width="10.109375" style="4" customWidth="1"/>
    <col min="10736" max="10736" width="10.44140625" style="4" customWidth="1"/>
    <col min="10737" max="10754" width="9" style="4"/>
    <col min="10755" max="10755" width="6.44140625" style="4" customWidth="1"/>
    <col min="10756" max="10756" width="12.21875" style="4" customWidth="1"/>
    <col min="10757" max="10757" width="28.21875" style="4" customWidth="1"/>
    <col min="10758" max="10758" width="13.77734375" style="4" customWidth="1"/>
    <col min="10759" max="10759" width="5.6640625" style="4" customWidth="1"/>
    <col min="10760" max="10761" width="9.33203125" style="4" customWidth="1"/>
    <col min="10762" max="10762" width="13.109375" style="4" customWidth="1"/>
    <col min="10763" max="10983" width="9" style="4"/>
    <col min="10984" max="10984" width="5" style="4" customWidth="1"/>
    <col min="10985" max="10985" width="15" style="4" customWidth="1"/>
    <col min="10986" max="10987" width="14.6640625" style="4" customWidth="1"/>
    <col min="10988" max="10988" width="6.21875" style="4" customWidth="1"/>
    <col min="10989" max="10991" width="10.109375" style="4" customWidth="1"/>
    <col min="10992" max="10992" width="10.44140625" style="4" customWidth="1"/>
    <col min="10993" max="11010" width="9" style="4"/>
    <col min="11011" max="11011" width="6.44140625" style="4" customWidth="1"/>
    <col min="11012" max="11012" width="12.21875" style="4" customWidth="1"/>
    <col min="11013" max="11013" width="28.21875" style="4" customWidth="1"/>
    <col min="11014" max="11014" width="13.77734375" style="4" customWidth="1"/>
    <col min="11015" max="11015" width="5.6640625" style="4" customWidth="1"/>
    <col min="11016" max="11017" width="9.33203125" style="4" customWidth="1"/>
    <col min="11018" max="11018" width="13.109375" style="4" customWidth="1"/>
    <col min="11019" max="11239" width="9" style="4"/>
    <col min="11240" max="11240" width="5" style="4" customWidth="1"/>
    <col min="11241" max="11241" width="15" style="4" customWidth="1"/>
    <col min="11242" max="11243" width="14.6640625" style="4" customWidth="1"/>
    <col min="11244" max="11244" width="6.21875" style="4" customWidth="1"/>
    <col min="11245" max="11247" width="10.109375" style="4" customWidth="1"/>
    <col min="11248" max="11248" width="10.44140625" style="4" customWidth="1"/>
    <col min="11249" max="11266" width="9" style="4"/>
    <col min="11267" max="11267" width="6.44140625" style="4" customWidth="1"/>
    <col min="11268" max="11268" width="12.21875" style="4" customWidth="1"/>
    <col min="11269" max="11269" width="28.21875" style="4" customWidth="1"/>
    <col min="11270" max="11270" width="13.77734375" style="4" customWidth="1"/>
    <col min="11271" max="11271" width="5.6640625" style="4" customWidth="1"/>
    <col min="11272" max="11273" width="9.33203125" style="4" customWidth="1"/>
    <col min="11274" max="11274" width="13.109375" style="4" customWidth="1"/>
    <col min="11275" max="11495" width="9" style="4"/>
    <col min="11496" max="11496" width="5" style="4" customWidth="1"/>
    <col min="11497" max="11497" width="15" style="4" customWidth="1"/>
    <col min="11498" max="11499" width="14.6640625" style="4" customWidth="1"/>
    <col min="11500" max="11500" width="6.21875" style="4" customWidth="1"/>
    <col min="11501" max="11503" width="10.109375" style="4" customWidth="1"/>
    <col min="11504" max="11504" width="10.44140625" style="4" customWidth="1"/>
    <col min="11505" max="11522" width="9" style="4"/>
    <col min="11523" max="11523" width="6.44140625" style="4" customWidth="1"/>
    <col min="11524" max="11524" width="12.21875" style="4" customWidth="1"/>
    <col min="11525" max="11525" width="28.21875" style="4" customWidth="1"/>
    <col min="11526" max="11526" width="13.77734375" style="4" customWidth="1"/>
    <col min="11527" max="11527" width="5.6640625" style="4" customWidth="1"/>
    <col min="11528" max="11529" width="9.33203125" style="4" customWidth="1"/>
    <col min="11530" max="11530" width="13.109375" style="4" customWidth="1"/>
    <col min="11531" max="11751" width="9" style="4"/>
    <col min="11752" max="11752" width="5" style="4" customWidth="1"/>
    <col min="11753" max="11753" width="15" style="4" customWidth="1"/>
    <col min="11754" max="11755" width="14.6640625" style="4" customWidth="1"/>
    <col min="11756" max="11756" width="6.21875" style="4" customWidth="1"/>
    <col min="11757" max="11759" width="10.109375" style="4" customWidth="1"/>
    <col min="11760" max="11760" width="10.44140625" style="4" customWidth="1"/>
    <col min="11761" max="11778" width="9" style="4"/>
    <col min="11779" max="11779" width="6.44140625" style="4" customWidth="1"/>
    <col min="11780" max="11780" width="12.21875" style="4" customWidth="1"/>
    <col min="11781" max="11781" width="28.21875" style="4" customWidth="1"/>
    <col min="11782" max="11782" width="13.77734375" style="4" customWidth="1"/>
    <col min="11783" max="11783" width="5.6640625" style="4" customWidth="1"/>
    <col min="11784" max="11785" width="9.33203125" style="4" customWidth="1"/>
    <col min="11786" max="11786" width="13.109375" style="4" customWidth="1"/>
    <col min="11787" max="12007" width="9" style="4"/>
    <col min="12008" max="12008" width="5" style="4" customWidth="1"/>
    <col min="12009" max="12009" width="15" style="4" customWidth="1"/>
    <col min="12010" max="12011" width="14.6640625" style="4" customWidth="1"/>
    <col min="12012" max="12012" width="6.21875" style="4" customWidth="1"/>
    <col min="12013" max="12015" width="10.109375" style="4" customWidth="1"/>
    <col min="12016" max="12016" width="10.44140625" style="4" customWidth="1"/>
    <col min="12017" max="12034" width="9" style="4"/>
    <col min="12035" max="12035" width="6.44140625" style="4" customWidth="1"/>
    <col min="12036" max="12036" width="12.21875" style="4" customWidth="1"/>
    <col min="12037" max="12037" width="28.21875" style="4" customWidth="1"/>
    <col min="12038" max="12038" width="13.77734375" style="4" customWidth="1"/>
    <col min="12039" max="12039" width="5.6640625" style="4" customWidth="1"/>
    <col min="12040" max="12041" width="9.33203125" style="4" customWidth="1"/>
    <col min="12042" max="12042" width="13.109375" style="4" customWidth="1"/>
    <col min="12043" max="12263" width="9" style="4"/>
    <col min="12264" max="12264" width="5" style="4" customWidth="1"/>
    <col min="12265" max="12265" width="15" style="4" customWidth="1"/>
    <col min="12266" max="12267" width="14.6640625" style="4" customWidth="1"/>
    <col min="12268" max="12268" width="6.21875" style="4" customWidth="1"/>
    <col min="12269" max="12271" width="10.109375" style="4" customWidth="1"/>
    <col min="12272" max="12272" width="10.44140625" style="4" customWidth="1"/>
    <col min="12273" max="12290" width="9" style="4"/>
    <col min="12291" max="12291" width="6.44140625" style="4" customWidth="1"/>
    <col min="12292" max="12292" width="12.21875" style="4" customWidth="1"/>
    <col min="12293" max="12293" width="28.21875" style="4" customWidth="1"/>
    <col min="12294" max="12294" width="13.77734375" style="4" customWidth="1"/>
    <col min="12295" max="12295" width="5.6640625" style="4" customWidth="1"/>
    <col min="12296" max="12297" width="9.33203125" style="4" customWidth="1"/>
    <col min="12298" max="12298" width="13.109375" style="4" customWidth="1"/>
    <col min="12299" max="12519" width="9" style="4"/>
    <col min="12520" max="12520" width="5" style="4" customWidth="1"/>
    <col min="12521" max="12521" width="15" style="4" customWidth="1"/>
    <col min="12522" max="12523" width="14.6640625" style="4" customWidth="1"/>
    <col min="12524" max="12524" width="6.21875" style="4" customWidth="1"/>
    <col min="12525" max="12527" width="10.109375" style="4" customWidth="1"/>
    <col min="12528" max="12528" width="10.44140625" style="4" customWidth="1"/>
    <col min="12529" max="12546" width="9" style="4"/>
    <col min="12547" max="12547" width="6.44140625" style="4" customWidth="1"/>
    <col min="12548" max="12548" width="12.21875" style="4" customWidth="1"/>
    <col min="12549" max="12549" width="28.21875" style="4" customWidth="1"/>
    <col min="12550" max="12550" width="13.77734375" style="4" customWidth="1"/>
    <col min="12551" max="12551" width="5.6640625" style="4" customWidth="1"/>
    <col min="12552" max="12553" width="9.33203125" style="4" customWidth="1"/>
    <col min="12554" max="12554" width="13.109375" style="4" customWidth="1"/>
    <col min="12555" max="12775" width="9" style="4"/>
    <col min="12776" max="12776" width="5" style="4" customWidth="1"/>
    <col min="12777" max="12777" width="15" style="4" customWidth="1"/>
    <col min="12778" max="12779" width="14.6640625" style="4" customWidth="1"/>
    <col min="12780" max="12780" width="6.21875" style="4" customWidth="1"/>
    <col min="12781" max="12783" width="10.109375" style="4" customWidth="1"/>
    <col min="12784" max="12784" width="10.44140625" style="4" customWidth="1"/>
    <col min="12785" max="12802" width="9" style="4"/>
    <col min="12803" max="12803" width="6.44140625" style="4" customWidth="1"/>
    <col min="12804" max="12804" width="12.21875" style="4" customWidth="1"/>
    <col min="12805" max="12805" width="28.21875" style="4" customWidth="1"/>
    <col min="12806" max="12806" width="13.77734375" style="4" customWidth="1"/>
    <col min="12807" max="12807" width="5.6640625" style="4" customWidth="1"/>
    <col min="12808" max="12809" width="9.33203125" style="4" customWidth="1"/>
    <col min="12810" max="12810" width="13.109375" style="4" customWidth="1"/>
    <col min="12811" max="13031" width="9" style="4"/>
    <col min="13032" max="13032" width="5" style="4" customWidth="1"/>
    <col min="13033" max="13033" width="15" style="4" customWidth="1"/>
    <col min="13034" max="13035" width="14.6640625" style="4" customWidth="1"/>
    <col min="13036" max="13036" width="6.21875" style="4" customWidth="1"/>
    <col min="13037" max="13039" width="10.109375" style="4" customWidth="1"/>
    <col min="13040" max="13040" width="10.44140625" style="4" customWidth="1"/>
    <col min="13041" max="13058" width="9" style="4"/>
    <col min="13059" max="13059" width="6.44140625" style="4" customWidth="1"/>
    <col min="13060" max="13060" width="12.21875" style="4" customWidth="1"/>
    <col min="13061" max="13061" width="28.21875" style="4" customWidth="1"/>
    <col min="13062" max="13062" width="13.77734375" style="4" customWidth="1"/>
    <col min="13063" max="13063" width="5.6640625" style="4" customWidth="1"/>
    <col min="13064" max="13065" width="9.33203125" style="4" customWidth="1"/>
    <col min="13066" max="13066" width="13.109375" style="4" customWidth="1"/>
    <col min="13067" max="13287" width="9" style="4"/>
    <col min="13288" max="13288" width="5" style="4" customWidth="1"/>
    <col min="13289" max="13289" width="15" style="4" customWidth="1"/>
    <col min="13290" max="13291" width="14.6640625" style="4" customWidth="1"/>
    <col min="13292" max="13292" width="6.21875" style="4" customWidth="1"/>
    <col min="13293" max="13295" width="10.109375" style="4" customWidth="1"/>
    <col min="13296" max="13296" width="10.44140625" style="4" customWidth="1"/>
    <col min="13297" max="13314" width="9" style="4"/>
    <col min="13315" max="13315" width="6.44140625" style="4" customWidth="1"/>
    <col min="13316" max="13316" width="12.21875" style="4" customWidth="1"/>
    <col min="13317" max="13317" width="28.21875" style="4" customWidth="1"/>
    <col min="13318" max="13318" width="13.77734375" style="4" customWidth="1"/>
    <col min="13319" max="13319" width="5.6640625" style="4" customWidth="1"/>
    <col min="13320" max="13321" width="9.33203125" style="4" customWidth="1"/>
    <col min="13322" max="13322" width="13.109375" style="4" customWidth="1"/>
    <col min="13323" max="13543" width="9" style="4"/>
    <col min="13544" max="13544" width="5" style="4" customWidth="1"/>
    <col min="13545" max="13545" width="15" style="4" customWidth="1"/>
    <col min="13546" max="13547" width="14.6640625" style="4" customWidth="1"/>
    <col min="13548" max="13548" width="6.21875" style="4" customWidth="1"/>
    <col min="13549" max="13551" width="10.109375" style="4" customWidth="1"/>
    <col min="13552" max="13552" width="10.44140625" style="4" customWidth="1"/>
    <col min="13553" max="13570" width="9" style="4"/>
    <col min="13571" max="13571" width="6.44140625" style="4" customWidth="1"/>
    <col min="13572" max="13572" width="12.21875" style="4" customWidth="1"/>
    <col min="13573" max="13573" width="28.21875" style="4" customWidth="1"/>
    <col min="13574" max="13574" width="13.77734375" style="4" customWidth="1"/>
    <col min="13575" max="13575" width="5.6640625" style="4" customWidth="1"/>
    <col min="13576" max="13577" width="9.33203125" style="4" customWidth="1"/>
    <col min="13578" max="13578" width="13.109375" style="4" customWidth="1"/>
    <col min="13579" max="13799" width="9" style="4"/>
    <col min="13800" max="13800" width="5" style="4" customWidth="1"/>
    <col min="13801" max="13801" width="15" style="4" customWidth="1"/>
    <col min="13802" max="13803" width="14.6640625" style="4" customWidth="1"/>
    <col min="13804" max="13804" width="6.21875" style="4" customWidth="1"/>
    <col min="13805" max="13807" width="10.109375" style="4" customWidth="1"/>
    <col min="13808" max="13808" width="10.44140625" style="4" customWidth="1"/>
    <col min="13809" max="13826" width="9" style="4"/>
    <col min="13827" max="13827" width="6.44140625" style="4" customWidth="1"/>
    <col min="13828" max="13828" width="12.21875" style="4" customWidth="1"/>
    <col min="13829" max="13829" width="28.21875" style="4" customWidth="1"/>
    <col min="13830" max="13830" width="13.77734375" style="4" customWidth="1"/>
    <col min="13831" max="13831" width="5.6640625" style="4" customWidth="1"/>
    <col min="13832" max="13833" width="9.33203125" style="4" customWidth="1"/>
    <col min="13834" max="13834" width="13.109375" style="4" customWidth="1"/>
    <col min="13835" max="14055" width="9" style="4"/>
    <col min="14056" max="14056" width="5" style="4" customWidth="1"/>
    <col min="14057" max="14057" width="15" style="4" customWidth="1"/>
    <col min="14058" max="14059" width="14.6640625" style="4" customWidth="1"/>
    <col min="14060" max="14060" width="6.21875" style="4" customWidth="1"/>
    <col min="14061" max="14063" width="10.109375" style="4" customWidth="1"/>
    <col min="14064" max="14064" width="10.44140625" style="4" customWidth="1"/>
    <col min="14065" max="14082" width="9" style="4"/>
    <col min="14083" max="14083" width="6.44140625" style="4" customWidth="1"/>
    <col min="14084" max="14084" width="12.21875" style="4" customWidth="1"/>
    <col min="14085" max="14085" width="28.21875" style="4" customWidth="1"/>
    <col min="14086" max="14086" width="13.77734375" style="4" customWidth="1"/>
    <col min="14087" max="14087" width="5.6640625" style="4" customWidth="1"/>
    <col min="14088" max="14089" width="9.33203125" style="4" customWidth="1"/>
    <col min="14090" max="14090" width="13.109375" style="4" customWidth="1"/>
    <col min="14091" max="14311" width="9" style="4"/>
    <col min="14312" max="14312" width="5" style="4" customWidth="1"/>
    <col min="14313" max="14313" width="15" style="4" customWidth="1"/>
    <col min="14314" max="14315" width="14.6640625" style="4" customWidth="1"/>
    <col min="14316" max="14316" width="6.21875" style="4" customWidth="1"/>
    <col min="14317" max="14319" width="10.109375" style="4" customWidth="1"/>
    <col min="14320" max="14320" width="10.44140625" style="4" customWidth="1"/>
    <col min="14321" max="14338" width="9" style="4"/>
    <col min="14339" max="14339" width="6.44140625" style="4" customWidth="1"/>
    <col min="14340" max="14340" width="12.21875" style="4" customWidth="1"/>
    <col min="14341" max="14341" width="28.21875" style="4" customWidth="1"/>
    <col min="14342" max="14342" width="13.77734375" style="4" customWidth="1"/>
    <col min="14343" max="14343" width="5.6640625" style="4" customWidth="1"/>
    <col min="14344" max="14345" width="9.33203125" style="4" customWidth="1"/>
    <col min="14346" max="14346" width="13.109375" style="4" customWidth="1"/>
    <col min="14347" max="14567" width="9" style="4"/>
    <col min="14568" max="14568" width="5" style="4" customWidth="1"/>
    <col min="14569" max="14569" width="15" style="4" customWidth="1"/>
    <col min="14570" max="14571" width="14.6640625" style="4" customWidth="1"/>
    <col min="14572" max="14572" width="6.21875" style="4" customWidth="1"/>
    <col min="14573" max="14575" width="10.109375" style="4" customWidth="1"/>
    <col min="14576" max="14576" width="10.44140625" style="4" customWidth="1"/>
    <col min="14577" max="14594" width="9" style="4"/>
    <col min="14595" max="14595" width="6.44140625" style="4" customWidth="1"/>
    <col min="14596" max="14596" width="12.21875" style="4" customWidth="1"/>
    <col min="14597" max="14597" width="28.21875" style="4" customWidth="1"/>
    <col min="14598" max="14598" width="13.77734375" style="4" customWidth="1"/>
    <col min="14599" max="14599" width="5.6640625" style="4" customWidth="1"/>
    <col min="14600" max="14601" width="9.33203125" style="4" customWidth="1"/>
    <col min="14602" max="14602" width="13.109375" style="4" customWidth="1"/>
    <col min="14603" max="14823" width="9" style="4"/>
    <col min="14824" max="14824" width="5" style="4" customWidth="1"/>
    <col min="14825" max="14825" width="15" style="4" customWidth="1"/>
    <col min="14826" max="14827" width="14.6640625" style="4" customWidth="1"/>
    <col min="14828" max="14828" width="6.21875" style="4" customWidth="1"/>
    <col min="14829" max="14831" width="10.109375" style="4" customWidth="1"/>
    <col min="14832" max="14832" width="10.44140625" style="4" customWidth="1"/>
    <col min="14833" max="14850" width="9" style="4"/>
    <col min="14851" max="14851" width="6.44140625" style="4" customWidth="1"/>
    <col min="14852" max="14852" width="12.21875" style="4" customWidth="1"/>
    <col min="14853" max="14853" width="28.21875" style="4" customWidth="1"/>
    <col min="14854" max="14854" width="13.77734375" style="4" customWidth="1"/>
    <col min="14855" max="14855" width="5.6640625" style="4" customWidth="1"/>
    <col min="14856" max="14857" width="9.33203125" style="4" customWidth="1"/>
    <col min="14858" max="14858" width="13.109375" style="4" customWidth="1"/>
    <col min="14859" max="15079" width="9" style="4"/>
    <col min="15080" max="15080" width="5" style="4" customWidth="1"/>
    <col min="15081" max="15081" width="15" style="4" customWidth="1"/>
    <col min="15082" max="15083" width="14.6640625" style="4" customWidth="1"/>
    <col min="15084" max="15084" width="6.21875" style="4" customWidth="1"/>
    <col min="15085" max="15087" width="10.109375" style="4" customWidth="1"/>
    <col min="15088" max="15088" width="10.44140625" style="4" customWidth="1"/>
    <col min="15089" max="15106" width="9" style="4"/>
    <col min="15107" max="15107" width="6.44140625" style="4" customWidth="1"/>
    <col min="15108" max="15108" width="12.21875" style="4" customWidth="1"/>
    <col min="15109" max="15109" width="28.21875" style="4" customWidth="1"/>
    <col min="15110" max="15110" width="13.77734375" style="4" customWidth="1"/>
    <col min="15111" max="15111" width="5.6640625" style="4" customWidth="1"/>
    <col min="15112" max="15113" width="9.33203125" style="4" customWidth="1"/>
    <col min="15114" max="15114" width="13.109375" style="4" customWidth="1"/>
    <col min="15115" max="15335" width="9" style="4"/>
    <col min="15336" max="15336" width="5" style="4" customWidth="1"/>
    <col min="15337" max="15337" width="15" style="4" customWidth="1"/>
    <col min="15338" max="15339" width="14.6640625" style="4" customWidth="1"/>
    <col min="15340" max="15340" width="6.21875" style="4" customWidth="1"/>
    <col min="15341" max="15343" width="10.109375" style="4" customWidth="1"/>
    <col min="15344" max="15344" width="10.44140625" style="4" customWidth="1"/>
    <col min="15345" max="15362" width="9" style="4"/>
    <col min="15363" max="15363" width="6.44140625" style="4" customWidth="1"/>
    <col min="15364" max="15364" width="12.21875" style="4" customWidth="1"/>
    <col min="15365" max="15365" width="28.21875" style="4" customWidth="1"/>
    <col min="15366" max="15366" width="13.77734375" style="4" customWidth="1"/>
    <col min="15367" max="15367" width="5.6640625" style="4" customWidth="1"/>
    <col min="15368" max="15369" width="9.33203125" style="4" customWidth="1"/>
    <col min="15370" max="15370" width="13.109375" style="4" customWidth="1"/>
    <col min="15371" max="15591" width="9" style="4"/>
    <col min="15592" max="15592" width="5" style="4" customWidth="1"/>
    <col min="15593" max="15593" width="15" style="4" customWidth="1"/>
    <col min="15594" max="15595" width="14.6640625" style="4" customWidth="1"/>
    <col min="15596" max="15596" width="6.21875" style="4" customWidth="1"/>
    <col min="15597" max="15599" width="10.109375" style="4" customWidth="1"/>
    <col min="15600" max="15600" width="10.44140625" style="4" customWidth="1"/>
    <col min="15601" max="15618" width="9" style="4"/>
    <col min="15619" max="15619" width="6.44140625" style="4" customWidth="1"/>
    <col min="15620" max="15620" width="12.21875" style="4" customWidth="1"/>
    <col min="15621" max="15621" width="28.21875" style="4" customWidth="1"/>
    <col min="15622" max="15622" width="13.77734375" style="4" customWidth="1"/>
    <col min="15623" max="15623" width="5.6640625" style="4" customWidth="1"/>
    <col min="15624" max="15625" width="9.33203125" style="4" customWidth="1"/>
    <col min="15626" max="15626" width="13.109375" style="4" customWidth="1"/>
    <col min="15627" max="15847" width="9" style="4"/>
    <col min="15848" max="15848" width="5" style="4" customWidth="1"/>
    <col min="15849" max="15849" width="15" style="4" customWidth="1"/>
    <col min="15850" max="15851" width="14.6640625" style="4" customWidth="1"/>
    <col min="15852" max="15852" width="6.21875" style="4" customWidth="1"/>
    <col min="15853" max="15855" width="10.109375" style="4" customWidth="1"/>
    <col min="15856" max="15856" width="10.44140625" style="4" customWidth="1"/>
    <col min="15857" max="15874" width="9" style="4"/>
    <col min="15875" max="15875" width="6.44140625" style="4" customWidth="1"/>
    <col min="15876" max="15876" width="12.21875" style="4" customWidth="1"/>
    <col min="15877" max="15877" width="28.21875" style="4" customWidth="1"/>
    <col min="15878" max="15878" width="13.77734375" style="4" customWidth="1"/>
    <col min="15879" max="15879" width="5.6640625" style="4" customWidth="1"/>
    <col min="15880" max="15881" width="9.33203125" style="4" customWidth="1"/>
    <col min="15882" max="15882" width="13.109375" style="4" customWidth="1"/>
    <col min="15883" max="16103" width="9" style="4"/>
    <col min="16104" max="16104" width="5" style="4" customWidth="1"/>
    <col min="16105" max="16105" width="15" style="4" customWidth="1"/>
    <col min="16106" max="16107" width="14.6640625" style="4" customWidth="1"/>
    <col min="16108" max="16108" width="6.21875" style="4" customWidth="1"/>
    <col min="16109" max="16111" width="10.109375" style="4" customWidth="1"/>
    <col min="16112" max="16112" width="10.44140625" style="4" customWidth="1"/>
    <col min="16113" max="16130" width="9" style="4"/>
    <col min="16131" max="16131" width="6.44140625" style="4" customWidth="1"/>
    <col min="16132" max="16132" width="12.21875" style="4" customWidth="1"/>
    <col min="16133" max="16133" width="28.21875" style="4" customWidth="1"/>
    <col min="16134" max="16134" width="13.77734375" style="4" customWidth="1"/>
    <col min="16135" max="16135" width="5.6640625" style="4" customWidth="1"/>
    <col min="16136" max="16137" width="9.33203125" style="4" customWidth="1"/>
    <col min="16138" max="16138" width="13.109375" style="4" customWidth="1"/>
    <col min="16139" max="16359" width="9" style="4"/>
    <col min="16360" max="16360" width="5" style="4" customWidth="1"/>
    <col min="16361" max="16361" width="15" style="4" customWidth="1"/>
    <col min="16362" max="16363" width="14.6640625" style="4" customWidth="1"/>
    <col min="16364" max="16364" width="6.21875" style="4" customWidth="1"/>
    <col min="16365" max="16367" width="10.109375" style="4" customWidth="1"/>
    <col min="16368" max="16368" width="10.44140625" style="4" customWidth="1"/>
    <col min="16369" max="16384" width="9" style="4"/>
  </cols>
  <sheetData>
    <row r="1" spans="1:258" ht="22.2">
      <c r="A1" s="228" t="s">
        <v>84</v>
      </c>
      <c r="B1" s="228"/>
      <c r="C1" s="228"/>
      <c r="D1" s="228"/>
      <c r="E1" s="228"/>
      <c r="F1" s="228"/>
      <c r="G1" s="228"/>
      <c r="H1" s="22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</row>
    <row r="2" spans="1:258" ht="16.5" customHeight="1">
      <c r="A2" s="229" t="s">
        <v>1</v>
      </c>
      <c r="B2" s="229"/>
      <c r="C2" s="229"/>
      <c r="D2" s="229"/>
      <c r="E2" s="229"/>
      <c r="F2" s="229"/>
      <c r="G2" s="229"/>
      <c r="H2" s="229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</row>
    <row r="3" spans="1:258">
      <c r="A3" s="230" t="s">
        <v>2</v>
      </c>
      <c r="B3" s="230"/>
      <c r="C3" s="230"/>
      <c r="D3" s="230"/>
      <c r="E3" s="230"/>
      <c r="F3" s="230"/>
      <c r="G3" s="230"/>
      <c r="H3" s="23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</row>
    <row r="4" spans="1:258" ht="21" customHeight="1">
      <c r="A4" s="230" t="s">
        <v>3</v>
      </c>
      <c r="B4" s="230"/>
      <c r="C4" s="230"/>
      <c r="D4" s="230"/>
      <c r="E4" s="230"/>
      <c r="F4" s="230"/>
      <c r="G4" s="230"/>
      <c r="H4" s="23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</row>
    <row r="5" spans="1:258" ht="31.5" customHeight="1">
      <c r="A5" s="231" t="s">
        <v>4</v>
      </c>
      <c r="B5" s="231"/>
      <c r="C5" s="231"/>
      <c r="D5" s="231"/>
      <c r="E5" s="231"/>
      <c r="F5" s="231"/>
      <c r="G5" s="231"/>
      <c r="H5" s="231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</row>
    <row r="6" spans="1:258">
      <c r="A6" s="224" t="s">
        <v>5</v>
      </c>
      <c r="B6" s="224"/>
      <c r="C6" s="224"/>
      <c r="D6" s="224"/>
      <c r="E6" s="224"/>
      <c r="F6" s="224"/>
      <c r="G6" s="224"/>
      <c r="H6" s="22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</row>
    <row r="7" spans="1:258" ht="15">
      <c r="A7" s="214" t="s">
        <v>6</v>
      </c>
      <c r="B7" s="216" t="s">
        <v>7</v>
      </c>
      <c r="C7" s="218" t="s">
        <v>8</v>
      </c>
      <c r="D7" s="218" t="s">
        <v>9</v>
      </c>
      <c r="E7" s="220" t="s">
        <v>10</v>
      </c>
      <c r="F7" s="225" t="s">
        <v>11</v>
      </c>
      <c r="G7" s="225"/>
      <c r="H7" s="222" t="s">
        <v>12</v>
      </c>
      <c r="I7" s="68"/>
      <c r="J7" s="68"/>
      <c r="K7" s="68"/>
      <c r="L7" s="68"/>
      <c r="M7" s="225" t="s">
        <v>11</v>
      </c>
      <c r="N7" s="225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</row>
    <row r="8" spans="1:258" ht="15">
      <c r="A8" s="215"/>
      <c r="B8" s="217"/>
      <c r="C8" s="219"/>
      <c r="D8" s="219"/>
      <c r="E8" s="221"/>
      <c r="F8" s="35" t="s">
        <v>14</v>
      </c>
      <c r="G8" s="35" t="s">
        <v>85</v>
      </c>
      <c r="H8" s="223"/>
      <c r="I8" s="68"/>
      <c r="J8" s="68"/>
      <c r="K8" s="68"/>
      <c r="L8" s="68"/>
      <c r="M8" s="35" t="s">
        <v>14</v>
      </c>
      <c r="N8" s="35" t="s">
        <v>85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</row>
    <row r="9" spans="1:258" s="33" customFormat="1" ht="15" customHeight="1">
      <c r="A9" s="36">
        <v>1</v>
      </c>
      <c r="B9" s="37"/>
      <c r="C9" s="119" t="s">
        <v>70</v>
      </c>
      <c r="D9" s="39" t="s">
        <v>71</v>
      </c>
      <c r="E9" s="40"/>
      <c r="F9" s="41" t="e">
        <f>VLOOKUP(D9,#REF!,3,0)</f>
        <v>#REF!</v>
      </c>
      <c r="G9" s="42" t="e">
        <f t="shared" ref="G9:G14" si="0">F9*1.15</f>
        <v>#REF!</v>
      </c>
      <c r="H9" s="43"/>
      <c r="I9" s="70"/>
      <c r="J9" s="123" t="e">
        <f t="shared" ref="J9:J23" si="1">(G9-F9)/F9</f>
        <v>#REF!</v>
      </c>
      <c r="K9" s="70"/>
      <c r="L9" s="70"/>
      <c r="M9" s="72"/>
      <c r="N9" s="72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</row>
    <row r="10" spans="1:258" s="33" customFormat="1" ht="15" customHeight="1">
      <c r="A10" s="44">
        <v>2</v>
      </c>
      <c r="B10" s="45"/>
      <c r="C10" s="119" t="s">
        <v>72</v>
      </c>
      <c r="D10" s="39" t="s">
        <v>73</v>
      </c>
      <c r="E10" s="46"/>
      <c r="F10" s="41" t="e">
        <f>VLOOKUP(D10,#REF!,3,0)</f>
        <v>#REF!</v>
      </c>
      <c r="G10" s="42" t="e">
        <f t="shared" si="0"/>
        <v>#REF!</v>
      </c>
      <c r="H10" s="47"/>
      <c r="I10" s="70"/>
      <c r="J10" s="123" t="e">
        <f t="shared" si="1"/>
        <v>#REF!</v>
      </c>
      <c r="K10" s="70"/>
      <c r="L10" s="70"/>
      <c r="M10" s="41"/>
      <c r="N10" s="41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</row>
    <row r="11" spans="1:258" s="33" customFormat="1" ht="15" customHeight="1">
      <c r="A11" s="44">
        <v>3</v>
      </c>
      <c r="B11" s="45"/>
      <c r="C11" s="119" t="s">
        <v>74</v>
      </c>
      <c r="D11" s="39" t="s">
        <v>75</v>
      </c>
      <c r="E11" s="46"/>
      <c r="F11" s="41" t="e">
        <f>VLOOKUP(D11,#REF!,3,0)</f>
        <v>#REF!</v>
      </c>
      <c r="G11" s="42" t="e">
        <f t="shared" si="0"/>
        <v>#REF!</v>
      </c>
      <c r="H11" s="47"/>
      <c r="I11" s="70"/>
      <c r="J11" s="123" t="e">
        <f t="shared" si="1"/>
        <v>#REF!</v>
      </c>
      <c r="K11" s="70"/>
      <c r="L11" s="70"/>
      <c r="M11" s="41"/>
      <c r="N11" s="41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</row>
    <row r="12" spans="1:258" s="33" customFormat="1" ht="15" customHeight="1">
      <c r="A12" s="44">
        <v>4</v>
      </c>
      <c r="B12" s="45"/>
      <c r="C12" s="119" t="s">
        <v>76</v>
      </c>
      <c r="D12" s="39" t="s">
        <v>77</v>
      </c>
      <c r="E12" s="46"/>
      <c r="F12" s="41" t="e">
        <f>VLOOKUP(D12,#REF!,3,0)</f>
        <v>#REF!</v>
      </c>
      <c r="G12" s="42" t="e">
        <f t="shared" si="0"/>
        <v>#REF!</v>
      </c>
      <c r="H12" s="47"/>
      <c r="I12" s="70"/>
      <c r="J12" s="123" t="e">
        <f t="shared" si="1"/>
        <v>#REF!</v>
      </c>
      <c r="K12" s="70"/>
      <c r="L12" s="70"/>
      <c r="M12" s="41"/>
      <c r="N12" s="41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</row>
    <row r="13" spans="1:258" s="33" customFormat="1" ht="15" customHeight="1">
      <c r="A13" s="44">
        <v>5</v>
      </c>
      <c r="B13" s="45"/>
      <c r="C13" s="119" t="s">
        <v>86</v>
      </c>
      <c r="D13" s="39" t="s">
        <v>79</v>
      </c>
      <c r="E13" s="46"/>
      <c r="F13" s="41" t="e">
        <f>VLOOKUP(D13,#REF!,3,0)</f>
        <v>#REF!</v>
      </c>
      <c r="G13" s="42" t="e">
        <f t="shared" si="0"/>
        <v>#REF!</v>
      </c>
      <c r="H13" s="48"/>
      <c r="I13" s="70"/>
      <c r="J13" s="123" t="e">
        <f t="shared" si="1"/>
        <v>#REF!</v>
      </c>
      <c r="K13" s="70"/>
      <c r="L13" s="70"/>
      <c r="M13" s="41"/>
      <c r="N13" s="41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</row>
    <row r="14" spans="1:258" s="33" customFormat="1" ht="15" customHeight="1">
      <c r="A14" s="44">
        <v>6</v>
      </c>
      <c r="B14" s="45"/>
      <c r="C14" s="119" t="s">
        <v>87</v>
      </c>
      <c r="D14" s="39" t="s">
        <v>88</v>
      </c>
      <c r="E14" s="46"/>
      <c r="F14" s="41" t="e">
        <f>VLOOKUP(D14,#REF!,3,0)</f>
        <v>#REF!</v>
      </c>
      <c r="G14" s="42" t="e">
        <f t="shared" si="0"/>
        <v>#REF!</v>
      </c>
      <c r="H14" s="48"/>
      <c r="I14" s="70"/>
      <c r="J14" s="123" t="e">
        <f t="shared" si="1"/>
        <v>#REF!</v>
      </c>
      <c r="K14" s="70"/>
      <c r="L14" s="70"/>
      <c r="M14" s="41"/>
      <c r="N14" s="41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</row>
    <row r="15" spans="1:258" s="33" customFormat="1" ht="15" customHeight="1">
      <c r="A15" s="44">
        <v>7</v>
      </c>
      <c r="B15" s="45"/>
      <c r="C15" s="119" t="s">
        <v>89</v>
      </c>
      <c r="D15" s="39" t="s">
        <v>90</v>
      </c>
      <c r="E15" s="46"/>
      <c r="F15" s="41" t="e">
        <f>VLOOKUP(D15,#REF!,3,0)</f>
        <v>#REF!</v>
      </c>
      <c r="G15" s="42">
        <v>3.161</v>
      </c>
      <c r="H15" s="48"/>
      <c r="I15" s="70"/>
      <c r="J15" s="123" t="e">
        <f t="shared" si="1"/>
        <v>#REF!</v>
      </c>
      <c r="K15" s="70"/>
      <c r="L15" s="70"/>
      <c r="M15" s="41"/>
      <c r="N15" s="41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</row>
    <row r="16" spans="1:258" s="33" customFormat="1" ht="15" customHeight="1">
      <c r="A16" s="44">
        <v>8</v>
      </c>
      <c r="B16" s="45"/>
      <c r="C16" s="119" t="s">
        <v>91</v>
      </c>
      <c r="D16" s="39" t="s">
        <v>92</v>
      </c>
      <c r="E16" s="46"/>
      <c r="F16" s="41" t="e">
        <f>VLOOKUP(D16,#REF!,3,0)</f>
        <v>#REF!</v>
      </c>
      <c r="G16" s="42">
        <v>0.80220000000000002</v>
      </c>
      <c r="H16" s="48"/>
      <c r="I16" s="70"/>
      <c r="J16" s="123" t="e">
        <f t="shared" si="1"/>
        <v>#REF!</v>
      </c>
      <c r="K16" s="70"/>
      <c r="L16" s="70"/>
      <c r="M16" s="41"/>
      <c r="N16" s="41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</row>
    <row r="17" spans="1:258" s="33" customFormat="1" ht="15" customHeight="1">
      <c r="A17" s="44">
        <v>9</v>
      </c>
      <c r="B17" s="45"/>
      <c r="C17" s="119" t="s">
        <v>93</v>
      </c>
      <c r="D17" s="39" t="s">
        <v>94</v>
      </c>
      <c r="E17" s="46"/>
      <c r="F17" s="41" t="e">
        <f>VLOOKUP(D17,#REF!,3,0)</f>
        <v>#REF!</v>
      </c>
      <c r="G17" s="42">
        <v>0.80220000000000002</v>
      </c>
      <c r="H17" s="48"/>
      <c r="I17" s="70"/>
      <c r="J17" s="123" t="e">
        <f t="shared" si="1"/>
        <v>#REF!</v>
      </c>
      <c r="K17" s="70"/>
      <c r="L17" s="70"/>
      <c r="M17" s="41"/>
      <c r="N17" s="41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</row>
    <row r="18" spans="1:258" s="33" customFormat="1" ht="15" customHeight="1">
      <c r="A18" s="44">
        <v>10</v>
      </c>
      <c r="B18" s="45"/>
      <c r="C18" s="119" t="s">
        <v>80</v>
      </c>
      <c r="D18" s="39" t="s">
        <v>81</v>
      </c>
      <c r="E18" s="46"/>
      <c r="F18" s="41" t="e">
        <f>VLOOKUP(D18,#REF!,3,0)</f>
        <v>#REF!</v>
      </c>
      <c r="G18" s="42" t="e">
        <f>F18*1.15</f>
        <v>#REF!</v>
      </c>
      <c r="H18" s="48"/>
      <c r="I18" s="70"/>
      <c r="J18" s="123" t="e">
        <f t="shared" si="1"/>
        <v>#REF!</v>
      </c>
      <c r="K18" s="70"/>
      <c r="L18" s="70"/>
      <c r="M18" s="41"/>
      <c r="N18" s="41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</row>
    <row r="19" spans="1:258" s="33" customFormat="1" ht="15" customHeight="1">
      <c r="A19" s="44">
        <v>11</v>
      </c>
      <c r="B19" s="45"/>
      <c r="C19" s="119" t="s">
        <v>82</v>
      </c>
      <c r="D19" s="39" t="s">
        <v>83</v>
      </c>
      <c r="E19" s="46"/>
      <c r="F19" s="41" t="e">
        <f>VLOOKUP(D19,#REF!,3,0)</f>
        <v>#REF!</v>
      </c>
      <c r="G19" s="42" t="e">
        <f>F19*1.15</f>
        <v>#REF!</v>
      </c>
      <c r="H19" s="48"/>
      <c r="I19" s="70"/>
      <c r="J19" s="123" t="e">
        <f t="shared" si="1"/>
        <v>#REF!</v>
      </c>
      <c r="K19" s="70"/>
      <c r="L19" s="70"/>
      <c r="M19" s="41"/>
      <c r="N19" s="41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</row>
    <row r="20" spans="1:258" s="33" customFormat="1" ht="15" customHeight="1">
      <c r="A20" s="44">
        <v>12</v>
      </c>
      <c r="B20" s="45"/>
      <c r="C20" s="119" t="s">
        <v>95</v>
      </c>
      <c r="D20" s="39" t="s">
        <v>96</v>
      </c>
      <c r="E20" s="46"/>
      <c r="F20" s="41" t="e">
        <f>VLOOKUP(D20,#REF!,3,0)</f>
        <v>#REF!</v>
      </c>
      <c r="G20" s="42">
        <v>6.0622999999999996</v>
      </c>
      <c r="H20" s="48"/>
      <c r="I20" s="70"/>
      <c r="J20" s="123" t="e">
        <f t="shared" si="1"/>
        <v>#REF!</v>
      </c>
      <c r="K20" s="70"/>
      <c r="L20" s="70"/>
      <c r="M20" s="41"/>
      <c r="N20" s="41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</row>
    <row r="21" spans="1:258" s="33" customFormat="1" ht="15" customHeight="1">
      <c r="A21" s="44">
        <v>13</v>
      </c>
      <c r="B21" s="45"/>
      <c r="C21" s="119" t="s">
        <v>97</v>
      </c>
      <c r="D21" s="39" t="s">
        <v>98</v>
      </c>
      <c r="E21" s="46"/>
      <c r="F21" s="41" t="e">
        <f>VLOOKUP(D21,#REF!,3,0)</f>
        <v>#REF!</v>
      </c>
      <c r="G21" s="42">
        <v>6.0622999999999996</v>
      </c>
      <c r="H21" s="48"/>
      <c r="I21" s="70"/>
      <c r="J21" s="123" t="e">
        <f t="shared" si="1"/>
        <v>#REF!</v>
      </c>
      <c r="K21" s="70"/>
      <c r="L21" s="70"/>
      <c r="M21" s="41"/>
      <c r="N21" s="41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</row>
    <row r="22" spans="1:258" s="33" customFormat="1" ht="15" customHeight="1">
      <c r="A22" s="44">
        <v>14</v>
      </c>
      <c r="B22" s="45"/>
      <c r="C22" s="119" t="s">
        <v>99</v>
      </c>
      <c r="D22" s="39" t="s">
        <v>100</v>
      </c>
      <c r="E22" s="46"/>
      <c r="F22" s="41" t="e">
        <f>VLOOKUP(D22,#REF!,3,0)</f>
        <v>#REF!</v>
      </c>
      <c r="G22" s="42" t="e">
        <f>F22*1.15</f>
        <v>#REF!</v>
      </c>
      <c r="H22" s="48"/>
      <c r="I22" s="70"/>
      <c r="J22" s="123" t="e">
        <f t="shared" si="1"/>
        <v>#REF!</v>
      </c>
      <c r="K22" s="70"/>
      <c r="L22" s="70"/>
      <c r="M22" s="41"/>
      <c r="N22" s="41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</row>
    <row r="23" spans="1:258" s="3" customFormat="1" ht="15" customHeight="1">
      <c r="A23" s="44">
        <v>15</v>
      </c>
      <c r="B23" s="18"/>
      <c r="C23" s="120" t="s">
        <v>101</v>
      </c>
      <c r="D23" s="120" t="s">
        <v>102</v>
      </c>
      <c r="E23" s="19"/>
      <c r="F23" s="25" t="e">
        <f>VLOOKUP(D23,#REF!,3,0)</f>
        <v>#REF!</v>
      </c>
      <c r="G23" s="121">
        <v>2.6051386999999999</v>
      </c>
      <c r="H23" s="66"/>
      <c r="I23" s="24"/>
      <c r="J23" s="123" t="e">
        <f t="shared" si="1"/>
        <v>#REF!</v>
      </c>
      <c r="K23" s="24"/>
      <c r="L23" s="24"/>
      <c r="M23" s="25"/>
      <c r="N23" s="25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</row>
    <row r="24" spans="1:258" s="3" customFormat="1" ht="15" customHeight="1">
      <c r="A24" s="44">
        <v>16</v>
      </c>
      <c r="B24" s="18"/>
      <c r="C24" s="120" t="s">
        <v>103</v>
      </c>
      <c r="D24" s="120" t="s">
        <v>104</v>
      </c>
      <c r="E24" s="19"/>
      <c r="F24" s="25" t="e">
        <f>VLOOKUP(D24,#REF!,3,0)</f>
        <v>#REF!</v>
      </c>
      <c r="G24" s="121">
        <v>2.6051386999999999</v>
      </c>
      <c r="H24" s="66"/>
      <c r="I24" s="24"/>
      <c r="J24" s="123" t="e">
        <f t="shared" ref="J24:J87" si="2">(G24-F24)/F24</f>
        <v>#REF!</v>
      </c>
      <c r="K24" s="24"/>
      <c r="L24" s="24"/>
      <c r="M24" s="25"/>
      <c r="N24" s="25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</row>
    <row r="25" spans="1:258" s="3" customFormat="1" ht="15" customHeight="1">
      <c r="A25" s="44">
        <v>17</v>
      </c>
      <c r="B25" s="18"/>
      <c r="C25" s="120" t="s">
        <v>105</v>
      </c>
      <c r="D25" s="120" t="s">
        <v>106</v>
      </c>
      <c r="E25" s="19"/>
      <c r="F25" s="25" t="e">
        <f>VLOOKUP(D25,#REF!,3,0)</f>
        <v>#REF!</v>
      </c>
      <c r="G25" s="121">
        <v>0.5474</v>
      </c>
      <c r="H25" s="66"/>
      <c r="I25" s="24"/>
      <c r="J25" s="123" t="e">
        <f t="shared" si="2"/>
        <v>#REF!</v>
      </c>
      <c r="K25" s="24"/>
      <c r="L25" s="24"/>
      <c r="M25" s="25"/>
      <c r="N25" s="25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</row>
    <row r="26" spans="1:258" s="3" customFormat="1" ht="15" customHeight="1">
      <c r="A26" s="44">
        <v>18</v>
      </c>
      <c r="B26" s="18"/>
      <c r="C26" s="120" t="s">
        <v>107</v>
      </c>
      <c r="D26" s="120" t="s">
        <v>108</v>
      </c>
      <c r="E26" s="19"/>
      <c r="F26" s="25" t="e">
        <f>VLOOKUP(D26,#REF!,3,0)</f>
        <v>#REF!</v>
      </c>
      <c r="G26" s="121">
        <v>0.16989065</v>
      </c>
      <c r="H26" s="66"/>
      <c r="I26" s="24"/>
      <c r="J26" s="123" t="e">
        <f t="shared" si="2"/>
        <v>#REF!</v>
      </c>
      <c r="K26" s="24"/>
      <c r="L26" s="24"/>
      <c r="M26" s="25"/>
      <c r="N26" s="25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</row>
    <row r="27" spans="1:258" s="3" customFormat="1" ht="15" customHeight="1">
      <c r="A27" s="44">
        <v>19</v>
      </c>
      <c r="B27" s="18"/>
      <c r="C27" s="120" t="s">
        <v>109</v>
      </c>
      <c r="D27" s="120" t="s">
        <v>110</v>
      </c>
      <c r="E27" s="19"/>
      <c r="F27" s="25" t="e">
        <f>VLOOKUP(D27,#REF!,3,0)</f>
        <v>#REF!</v>
      </c>
      <c r="G27" s="121">
        <v>0.16989065</v>
      </c>
      <c r="H27" s="66"/>
      <c r="I27" s="24"/>
      <c r="J27" s="123" t="e">
        <f t="shared" si="2"/>
        <v>#REF!</v>
      </c>
      <c r="K27" s="24"/>
      <c r="L27" s="24"/>
      <c r="M27" s="25"/>
      <c r="N27" s="25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</row>
    <row r="28" spans="1:258" s="3" customFormat="1" ht="15" customHeight="1">
      <c r="A28" s="44">
        <v>20</v>
      </c>
      <c r="B28" s="18"/>
      <c r="C28" s="120" t="s">
        <v>111</v>
      </c>
      <c r="D28" s="120" t="s">
        <v>112</v>
      </c>
      <c r="E28" s="19"/>
      <c r="F28" s="25" t="e">
        <f>VLOOKUP(D28,#REF!,3,0)</f>
        <v>#REF!</v>
      </c>
      <c r="G28" s="121">
        <v>1.0193439</v>
      </c>
      <c r="H28" s="66"/>
      <c r="I28" s="24"/>
      <c r="J28" s="123" t="e">
        <f t="shared" si="2"/>
        <v>#REF!</v>
      </c>
      <c r="K28" s="24"/>
      <c r="L28" s="24"/>
      <c r="M28" s="25"/>
      <c r="N28" s="25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</row>
    <row r="29" spans="1:258" s="3" customFormat="1" ht="15" customHeight="1">
      <c r="A29" s="44">
        <v>21</v>
      </c>
      <c r="B29" s="18"/>
      <c r="C29" s="120" t="s">
        <v>113</v>
      </c>
      <c r="D29" s="120" t="s">
        <v>114</v>
      </c>
      <c r="E29" s="19"/>
      <c r="F29" s="25" t="e">
        <f>VLOOKUP(D29,#REF!,3,0)</f>
        <v>#REF!</v>
      </c>
      <c r="G29" s="121">
        <v>0.52852390000000005</v>
      </c>
      <c r="H29" s="66"/>
      <c r="I29" s="24"/>
      <c r="J29" s="123" t="e">
        <f t="shared" si="2"/>
        <v>#REF!</v>
      </c>
      <c r="K29" s="24"/>
      <c r="L29" s="24"/>
      <c r="M29" s="25"/>
      <c r="N29" s="25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</row>
    <row r="30" spans="1:258" s="3" customFormat="1" ht="15" customHeight="1">
      <c r="A30" s="44">
        <v>22</v>
      </c>
      <c r="B30" s="18"/>
      <c r="C30" s="120" t="s">
        <v>115</v>
      </c>
      <c r="D30" s="120" t="s">
        <v>116</v>
      </c>
      <c r="E30" s="19"/>
      <c r="F30" s="25" t="e">
        <f>VLOOKUP(D30,#REF!,3,0)</f>
        <v>#REF!</v>
      </c>
      <c r="G30" s="121">
        <v>0.52852390000000005</v>
      </c>
      <c r="H30" s="66"/>
      <c r="I30" s="24"/>
      <c r="J30" s="123" t="e">
        <f t="shared" si="2"/>
        <v>#REF!</v>
      </c>
      <c r="K30" s="24"/>
      <c r="L30" s="24"/>
      <c r="M30" s="25"/>
      <c r="N30" s="25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</row>
    <row r="31" spans="1:258" s="33" customFormat="1" ht="15" customHeight="1">
      <c r="A31" s="44">
        <v>23</v>
      </c>
      <c r="B31" s="45"/>
      <c r="C31" s="57" t="s">
        <v>117</v>
      </c>
      <c r="D31" s="57" t="s">
        <v>118</v>
      </c>
      <c r="E31" s="46"/>
      <c r="F31" s="41" t="e">
        <f>VLOOKUP(D31,#REF!,3,0)</f>
        <v>#REF!</v>
      </c>
      <c r="G31" s="42">
        <v>0.4247824</v>
      </c>
      <c r="H31" s="48"/>
      <c r="I31" s="70"/>
      <c r="J31" s="123" t="e">
        <f t="shared" si="2"/>
        <v>#REF!</v>
      </c>
      <c r="K31" s="70"/>
      <c r="L31" s="70"/>
      <c r="M31" s="41"/>
      <c r="N31" s="41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</row>
    <row r="32" spans="1:258" s="33" customFormat="1" ht="15" customHeight="1">
      <c r="A32" s="44">
        <v>24</v>
      </c>
      <c r="B32" s="45"/>
      <c r="C32" s="57" t="s">
        <v>119</v>
      </c>
      <c r="D32" s="57" t="s">
        <v>120</v>
      </c>
      <c r="E32" s="46"/>
      <c r="F32" s="41" t="e">
        <f>VLOOKUP(D32,#REF!,3,0)</f>
        <v>#REF!</v>
      </c>
      <c r="G32" s="42">
        <v>3.1903299999999999</v>
      </c>
      <c r="H32" s="48"/>
      <c r="I32" s="70"/>
      <c r="J32" s="123" t="e">
        <f t="shared" si="2"/>
        <v>#REF!</v>
      </c>
      <c r="K32" s="70"/>
      <c r="L32" s="70"/>
      <c r="M32" s="41"/>
      <c r="N32" s="41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</row>
    <row r="33" spans="1:258" s="33" customFormat="1" ht="15" customHeight="1">
      <c r="A33" s="44">
        <v>25</v>
      </c>
      <c r="B33" s="45"/>
      <c r="C33" s="57" t="s">
        <v>121</v>
      </c>
      <c r="D33" s="57" t="s">
        <v>122</v>
      </c>
      <c r="E33" s="46"/>
      <c r="F33" s="41" t="e">
        <f>VLOOKUP(D33,#REF!,3,0)</f>
        <v>#REF!</v>
      </c>
      <c r="G33" s="42">
        <v>0.4247824</v>
      </c>
      <c r="H33" s="48"/>
      <c r="I33" s="70"/>
      <c r="J33" s="123" t="e">
        <f t="shared" si="2"/>
        <v>#REF!</v>
      </c>
      <c r="K33" s="70"/>
      <c r="L33" s="70"/>
      <c r="M33" s="41"/>
      <c r="N33" s="41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</row>
    <row r="34" spans="1:258" s="3" customFormat="1" ht="15" customHeight="1">
      <c r="A34" s="44">
        <v>26</v>
      </c>
      <c r="B34" s="18"/>
      <c r="C34" s="122" t="s">
        <v>123</v>
      </c>
      <c r="D34" s="122" t="s">
        <v>124</v>
      </c>
      <c r="E34" s="19"/>
      <c r="F34" s="25" t="e">
        <f>VLOOKUP(D34,#REF!,3,0)</f>
        <v>#REF!</v>
      </c>
      <c r="G34" s="121">
        <v>1.4441263</v>
      </c>
      <c r="H34" s="66"/>
      <c r="I34" s="24"/>
      <c r="J34" s="123" t="e">
        <f t="shared" si="2"/>
        <v>#REF!</v>
      </c>
      <c r="K34" s="24"/>
      <c r="L34" s="24"/>
      <c r="M34" s="25"/>
      <c r="N34" s="25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</row>
    <row r="35" spans="1:258" s="3" customFormat="1" ht="15" customHeight="1">
      <c r="A35" s="44">
        <v>27</v>
      </c>
      <c r="B35" s="18"/>
      <c r="C35" s="122" t="s">
        <v>125</v>
      </c>
      <c r="D35" s="122" t="s">
        <v>126</v>
      </c>
      <c r="E35" s="19"/>
      <c r="F35" s="25" t="e">
        <f>VLOOKUP(D35,#REF!,3,0)</f>
        <v>#REF!</v>
      </c>
      <c r="G35" s="121">
        <v>10.731915000000001</v>
      </c>
      <c r="H35" s="66"/>
      <c r="I35" s="24"/>
      <c r="J35" s="123" t="e">
        <f t="shared" si="2"/>
        <v>#REF!</v>
      </c>
      <c r="K35" s="24"/>
      <c r="L35" s="24"/>
      <c r="M35" s="25"/>
      <c r="N35" s="25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</row>
    <row r="36" spans="1:258" s="3" customFormat="1" ht="15" customHeight="1">
      <c r="A36" s="44">
        <v>28</v>
      </c>
      <c r="B36" s="18"/>
      <c r="C36" s="122" t="s">
        <v>127</v>
      </c>
      <c r="D36" s="122" t="s">
        <v>128</v>
      </c>
      <c r="E36" s="19"/>
      <c r="F36" s="25" t="e">
        <f>VLOOKUP(D36,#REF!,3,0)</f>
        <v>#REF!</v>
      </c>
      <c r="G36" s="121">
        <v>2.3597286999999998</v>
      </c>
      <c r="H36" s="66"/>
      <c r="I36" s="24"/>
      <c r="J36" s="123" t="e">
        <f t="shared" si="2"/>
        <v>#REF!</v>
      </c>
      <c r="K36" s="24"/>
      <c r="L36" s="24"/>
      <c r="M36" s="25"/>
      <c r="N36" s="25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</row>
    <row r="37" spans="1:258" s="3" customFormat="1" ht="15" customHeight="1">
      <c r="A37" s="44">
        <v>29</v>
      </c>
      <c r="B37" s="18"/>
      <c r="C37" s="122" t="s">
        <v>129</v>
      </c>
      <c r="D37" s="122" t="s">
        <v>130</v>
      </c>
      <c r="E37" s="19"/>
      <c r="F37" s="25" t="e">
        <f>VLOOKUP(D37,#REF!,3,0)</f>
        <v>#REF!</v>
      </c>
      <c r="G37" s="121">
        <v>0.29259564999999998</v>
      </c>
      <c r="H37" s="66"/>
      <c r="I37" s="24"/>
      <c r="J37" s="123" t="e">
        <f t="shared" si="2"/>
        <v>#REF!</v>
      </c>
      <c r="K37" s="24"/>
      <c r="L37" s="24"/>
      <c r="M37" s="25"/>
      <c r="N37" s="25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</row>
    <row r="38" spans="1:258" s="3" customFormat="1" ht="15" customHeight="1">
      <c r="A38" s="44">
        <v>30</v>
      </c>
      <c r="B38" s="18"/>
      <c r="C38" s="122" t="s">
        <v>131</v>
      </c>
      <c r="D38" s="122" t="s">
        <v>132</v>
      </c>
      <c r="E38" s="19"/>
      <c r="F38" s="25" t="e">
        <f>VLOOKUP(D38,#REF!,3,0)</f>
        <v>#REF!</v>
      </c>
      <c r="G38" s="121">
        <v>0.14155694999999999</v>
      </c>
      <c r="H38" s="66"/>
      <c r="I38" s="24"/>
      <c r="J38" s="123" t="e">
        <f t="shared" si="2"/>
        <v>#REF!</v>
      </c>
      <c r="K38" s="24"/>
      <c r="L38" s="24"/>
      <c r="M38" s="25"/>
      <c r="N38" s="25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</row>
    <row r="39" spans="1:258" s="3" customFormat="1" ht="15" customHeight="1">
      <c r="A39" s="44">
        <v>31</v>
      </c>
      <c r="B39" s="18"/>
      <c r="C39" s="122" t="s">
        <v>133</v>
      </c>
      <c r="D39" s="122" t="s">
        <v>134</v>
      </c>
      <c r="E39" s="19"/>
      <c r="F39" s="25" t="e">
        <f>VLOOKUP(D39,#REF!,3,0)</f>
        <v>#REF!</v>
      </c>
      <c r="G39" s="121">
        <v>0.13218674999999999</v>
      </c>
      <c r="H39" s="66"/>
      <c r="I39" s="24"/>
      <c r="J39" s="123" t="e">
        <f t="shared" si="2"/>
        <v>#REF!</v>
      </c>
      <c r="K39" s="24"/>
      <c r="L39" s="24"/>
      <c r="M39" s="25"/>
      <c r="N39" s="25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</row>
    <row r="40" spans="1:258" s="3" customFormat="1" ht="15" customHeight="1">
      <c r="A40" s="44">
        <v>32</v>
      </c>
      <c r="B40" s="18"/>
      <c r="C40" s="122" t="s">
        <v>135</v>
      </c>
      <c r="D40" s="122" t="s">
        <v>136</v>
      </c>
      <c r="E40" s="19"/>
      <c r="F40" s="25" t="e">
        <f>VLOOKUP(D40,#REF!,3,0)</f>
        <v>#REF!</v>
      </c>
      <c r="G40" s="121">
        <v>1.349755</v>
      </c>
      <c r="H40" s="66"/>
      <c r="I40" s="24"/>
      <c r="J40" s="123" t="e">
        <f t="shared" si="2"/>
        <v>#REF!</v>
      </c>
      <c r="K40" s="24"/>
      <c r="L40" s="24"/>
      <c r="M40" s="25"/>
      <c r="N40" s="25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</row>
    <row r="41" spans="1:258" s="3" customFormat="1" ht="15" customHeight="1">
      <c r="A41" s="44">
        <v>33</v>
      </c>
      <c r="B41" s="18"/>
      <c r="C41" s="122" t="s">
        <v>137</v>
      </c>
      <c r="D41" s="122" t="s">
        <v>138</v>
      </c>
      <c r="E41" s="19"/>
      <c r="F41" s="25" t="e">
        <f>VLOOKUP(D41,#REF!,3,0)</f>
        <v>#REF!</v>
      </c>
      <c r="G41" s="121">
        <v>1.349755</v>
      </c>
      <c r="H41" s="66"/>
      <c r="I41" s="24"/>
      <c r="J41" s="123" t="e">
        <f t="shared" si="2"/>
        <v>#REF!</v>
      </c>
      <c r="K41" s="24"/>
      <c r="L41" s="24"/>
      <c r="M41" s="25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</row>
    <row r="42" spans="1:258" s="3" customFormat="1" ht="15" customHeight="1">
      <c r="A42" s="44">
        <v>34</v>
      </c>
      <c r="B42" s="18"/>
      <c r="C42" s="122" t="s">
        <v>139</v>
      </c>
      <c r="D42" s="122" t="s">
        <v>140</v>
      </c>
      <c r="E42" s="19"/>
      <c r="F42" s="25" t="e">
        <f>VLOOKUP(D42,#REF!,3,0)</f>
        <v>#REF!</v>
      </c>
      <c r="G42" s="121">
        <v>0.53800565</v>
      </c>
      <c r="H42" s="66"/>
      <c r="I42" s="24"/>
      <c r="J42" s="123" t="e">
        <f t="shared" si="2"/>
        <v>#REF!</v>
      </c>
      <c r="K42" s="24"/>
      <c r="L42" s="24"/>
      <c r="M42" s="25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</row>
    <row r="43" spans="1:258" s="3" customFormat="1" ht="15" customHeight="1">
      <c r="A43" s="44">
        <v>35</v>
      </c>
      <c r="B43" s="18"/>
      <c r="C43" s="122" t="s">
        <v>141</v>
      </c>
      <c r="D43" s="122" t="s">
        <v>142</v>
      </c>
      <c r="E43" s="19"/>
      <c r="F43" s="25" t="e">
        <f>VLOOKUP(D43,#REF!,3,0)</f>
        <v>#REF!</v>
      </c>
      <c r="G43" s="121">
        <v>0.53800565</v>
      </c>
      <c r="H43" s="66"/>
      <c r="I43" s="24"/>
      <c r="J43" s="123" t="e">
        <f t="shared" si="2"/>
        <v>#REF!</v>
      </c>
      <c r="K43" s="24"/>
      <c r="L43" s="24"/>
      <c r="M43" s="25"/>
      <c r="N43" s="25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</row>
    <row r="44" spans="1:258" s="3" customFormat="1" ht="15" customHeight="1">
      <c r="A44" s="44">
        <v>36</v>
      </c>
      <c r="B44" s="18"/>
      <c r="C44" s="122" t="s">
        <v>143</v>
      </c>
      <c r="D44" s="122" t="s">
        <v>144</v>
      </c>
      <c r="E44" s="19"/>
      <c r="F44" s="25" t="e">
        <f>VLOOKUP(D44,#REF!,3,0)</f>
        <v>#REF!</v>
      </c>
      <c r="G44" s="121">
        <v>0.60404325000000003</v>
      </c>
      <c r="H44" s="66"/>
      <c r="I44" s="24"/>
      <c r="J44" s="123" t="e">
        <f t="shared" si="2"/>
        <v>#REF!</v>
      </c>
      <c r="K44" s="24"/>
      <c r="L44" s="24"/>
      <c r="M44" s="25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</row>
    <row r="45" spans="1:258" s="3" customFormat="1" ht="15" customHeight="1">
      <c r="A45" s="44">
        <v>37</v>
      </c>
      <c r="B45" s="18"/>
      <c r="C45" s="122" t="s">
        <v>145</v>
      </c>
      <c r="D45" s="122" t="s">
        <v>146</v>
      </c>
      <c r="E45" s="19"/>
      <c r="F45" s="25" t="e">
        <f>VLOOKUP(D45,#REF!,3,0)</f>
        <v>#REF!</v>
      </c>
      <c r="G45" s="121">
        <v>0.42469499999999999</v>
      </c>
      <c r="H45" s="66"/>
      <c r="I45" s="24"/>
      <c r="J45" s="123" t="e">
        <f t="shared" si="2"/>
        <v>#REF!</v>
      </c>
      <c r="K45" s="24"/>
      <c r="L45" s="24"/>
      <c r="M45" s="25"/>
      <c r="N45" s="25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</row>
    <row r="46" spans="1:258" s="3" customFormat="1" ht="15" customHeight="1">
      <c r="A46" s="44">
        <v>38</v>
      </c>
      <c r="B46" s="18"/>
      <c r="C46" s="122" t="s">
        <v>147</v>
      </c>
      <c r="D46" s="122" t="s">
        <v>148</v>
      </c>
      <c r="E46" s="19"/>
      <c r="F46" s="25" t="e">
        <f>VLOOKUP(D46,#REF!,3,0)</f>
        <v>#REF!</v>
      </c>
      <c r="G46" s="121">
        <v>0.2077061</v>
      </c>
      <c r="H46" s="66"/>
      <c r="I46" s="24"/>
      <c r="J46" s="123" t="e">
        <f t="shared" si="2"/>
        <v>#REF!</v>
      </c>
      <c r="K46" s="24"/>
      <c r="L46" s="24"/>
      <c r="M46" s="25"/>
      <c r="N46" s="25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</row>
    <row r="47" spans="1:258" s="3" customFormat="1" ht="15" customHeight="1">
      <c r="A47" s="44">
        <v>39</v>
      </c>
      <c r="B47" s="18"/>
      <c r="C47" s="122" t="s">
        <v>149</v>
      </c>
      <c r="D47" s="122" t="s">
        <v>150</v>
      </c>
      <c r="E47" s="19"/>
      <c r="F47" s="25" t="e">
        <f>VLOOKUP(D47,#REF!,3,0)</f>
        <v>#REF!</v>
      </c>
      <c r="G47" s="121">
        <v>0.63237695000000005</v>
      </c>
      <c r="H47" s="66"/>
      <c r="I47" s="24"/>
      <c r="J47" s="123" t="e">
        <f t="shared" si="2"/>
        <v>#REF!</v>
      </c>
      <c r="K47" s="24"/>
      <c r="L47" s="24"/>
      <c r="M47" s="25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</row>
    <row r="48" spans="1:258" s="3" customFormat="1" ht="15" customHeight="1">
      <c r="A48" s="44">
        <v>40</v>
      </c>
      <c r="B48" s="18"/>
      <c r="C48" s="122" t="s">
        <v>151</v>
      </c>
      <c r="D48" s="122" t="s">
        <v>152</v>
      </c>
      <c r="E48" s="19"/>
      <c r="F48" s="25" t="e">
        <f>VLOOKUP(D48,#REF!,3,0)</f>
        <v>#REF!</v>
      </c>
      <c r="G48" s="121">
        <v>0.6418587</v>
      </c>
      <c r="H48" s="66"/>
      <c r="I48" s="24"/>
      <c r="J48" s="123" t="e">
        <f t="shared" si="2"/>
        <v>#REF!</v>
      </c>
      <c r="K48" s="24"/>
      <c r="L48" s="24"/>
      <c r="M48" s="25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</row>
    <row r="49" spans="1:258" s="3" customFormat="1" ht="15" customHeight="1">
      <c r="A49" s="44">
        <v>41</v>
      </c>
      <c r="B49" s="18"/>
      <c r="C49" s="122" t="s">
        <v>153</v>
      </c>
      <c r="D49" s="122" t="s">
        <v>154</v>
      </c>
      <c r="E49" s="19"/>
      <c r="F49" s="25" t="e">
        <f>VLOOKUP(D49,#REF!,3,0)</f>
        <v>#REF!</v>
      </c>
      <c r="G49" s="121">
        <v>0.5474</v>
      </c>
      <c r="H49" s="66"/>
      <c r="I49" s="24"/>
      <c r="J49" s="123" t="e">
        <f t="shared" si="2"/>
        <v>#REF!</v>
      </c>
      <c r="K49" s="24"/>
      <c r="L49" s="24"/>
      <c r="M49" s="25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</row>
    <row r="50" spans="1:258" s="33" customFormat="1" ht="15" customHeight="1">
      <c r="A50" s="44">
        <v>42</v>
      </c>
      <c r="B50" s="45"/>
      <c r="C50" s="58" t="s">
        <v>155</v>
      </c>
      <c r="D50" s="58" t="s">
        <v>156</v>
      </c>
      <c r="E50" s="46"/>
      <c r="F50" s="41" t="e">
        <f>VLOOKUP(D50,#REF!,3,0)</f>
        <v>#REF!</v>
      </c>
      <c r="G50" s="42">
        <v>1.4913119500000001</v>
      </c>
      <c r="H50" s="48"/>
      <c r="I50" s="70"/>
      <c r="J50" s="123" t="e">
        <f t="shared" si="2"/>
        <v>#REF!</v>
      </c>
      <c r="K50" s="70"/>
      <c r="L50" s="70"/>
      <c r="M50" s="41"/>
      <c r="N50" s="41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</row>
    <row r="51" spans="1:258" s="33" customFormat="1" ht="15" customHeight="1">
      <c r="A51" s="44">
        <v>43</v>
      </c>
      <c r="B51" s="45"/>
      <c r="C51" s="58" t="s">
        <v>157</v>
      </c>
      <c r="D51" s="58" t="s">
        <v>158</v>
      </c>
      <c r="E51" s="46"/>
      <c r="F51" s="41" t="e">
        <f>VLOOKUP(D51,#REF!,3,0)</f>
        <v>#REF!</v>
      </c>
      <c r="G51" s="42">
        <v>0.99112175000000002</v>
      </c>
      <c r="H51" s="48"/>
      <c r="I51" s="70"/>
      <c r="J51" s="123" t="e">
        <f t="shared" si="2"/>
        <v>#REF!</v>
      </c>
      <c r="K51" s="70"/>
      <c r="L51" s="70"/>
      <c r="M51" s="41"/>
      <c r="N51" s="41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</row>
    <row r="52" spans="1:258" s="33" customFormat="1" ht="15" customHeight="1">
      <c r="A52" s="44">
        <v>44</v>
      </c>
      <c r="B52" s="45"/>
      <c r="C52" s="58" t="s">
        <v>159</v>
      </c>
      <c r="D52" s="58" t="s">
        <v>160</v>
      </c>
      <c r="E52" s="46"/>
      <c r="F52" s="41" t="e">
        <f>VLOOKUP(D52,#REF!,3,0)</f>
        <v>#REF!</v>
      </c>
      <c r="G52" s="42">
        <v>0.56633935000000002</v>
      </c>
      <c r="H52" s="48"/>
      <c r="I52" s="70"/>
      <c r="J52" s="123" t="e">
        <f t="shared" si="2"/>
        <v>#REF!</v>
      </c>
      <c r="K52" s="70"/>
      <c r="L52" s="70"/>
      <c r="M52" s="41"/>
      <c r="N52" s="41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</row>
    <row r="53" spans="1:258" s="33" customFormat="1" ht="15" customHeight="1">
      <c r="A53" s="44">
        <v>45</v>
      </c>
      <c r="B53" s="45"/>
      <c r="C53" s="58" t="s">
        <v>161</v>
      </c>
      <c r="D53" s="59" t="s">
        <v>162</v>
      </c>
      <c r="E53" s="46"/>
      <c r="F53" s="41" t="e">
        <f>VLOOKUP(D53,#REF!,3,0)</f>
        <v>#REF!</v>
      </c>
      <c r="G53" s="42">
        <v>1.7555738999999999</v>
      </c>
      <c r="H53" s="48"/>
      <c r="I53" s="70"/>
      <c r="J53" s="123" t="e">
        <f t="shared" si="2"/>
        <v>#REF!</v>
      </c>
      <c r="K53" s="70"/>
      <c r="L53" s="70"/>
      <c r="M53" s="41"/>
      <c r="N53" s="41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</row>
    <row r="54" spans="1:258" s="33" customFormat="1" ht="15" customHeight="1">
      <c r="A54" s="44">
        <v>46</v>
      </c>
      <c r="B54" s="45"/>
      <c r="C54" s="58" t="s">
        <v>163</v>
      </c>
      <c r="D54" s="59" t="s">
        <v>164</v>
      </c>
      <c r="E54" s="46"/>
      <c r="F54" s="41" t="e">
        <f>VLOOKUP(D54,#REF!,3,0)</f>
        <v>#REF!</v>
      </c>
      <c r="G54" s="42">
        <v>1.7555738999999999</v>
      </c>
      <c r="H54" s="48"/>
      <c r="I54" s="70"/>
      <c r="J54" s="123" t="e">
        <f t="shared" si="2"/>
        <v>#REF!</v>
      </c>
      <c r="K54" s="70"/>
      <c r="L54" s="70"/>
      <c r="M54" s="41"/>
      <c r="N54" s="41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  <c r="IX54" s="70"/>
    </row>
    <row r="55" spans="1:258" s="33" customFormat="1" ht="15" customHeight="1">
      <c r="A55" s="44">
        <v>47</v>
      </c>
      <c r="B55" s="45"/>
      <c r="C55" s="58" t="s">
        <v>165</v>
      </c>
      <c r="D55" s="59" t="s">
        <v>166</v>
      </c>
      <c r="E55" s="46"/>
      <c r="F55" s="41" t="e">
        <f>VLOOKUP(D55,#REF!,3,0)</f>
        <v>#REF!</v>
      </c>
      <c r="G55" s="42">
        <v>3.0864769500000002</v>
      </c>
      <c r="H55" s="48"/>
      <c r="I55" s="70"/>
      <c r="J55" s="123" t="e">
        <f t="shared" si="2"/>
        <v>#REF!</v>
      </c>
      <c r="K55" s="70"/>
      <c r="L55" s="70"/>
      <c r="M55" s="41"/>
      <c r="N55" s="41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</row>
    <row r="56" spans="1:258" s="3" customFormat="1" ht="15" customHeight="1">
      <c r="A56" s="44">
        <v>48</v>
      </c>
      <c r="B56" s="18"/>
      <c r="C56" s="122" t="s">
        <v>167</v>
      </c>
      <c r="D56" s="122" t="s">
        <v>168</v>
      </c>
      <c r="E56" s="19"/>
      <c r="F56" s="25">
        <v>0.74690000000000001</v>
      </c>
      <c r="G56" s="121">
        <v>0.858935</v>
      </c>
      <c r="H56" s="66"/>
      <c r="I56" s="24"/>
      <c r="J56" s="123">
        <f t="shared" si="2"/>
        <v>0.15</v>
      </c>
      <c r="K56" s="24"/>
      <c r="L56" s="24"/>
      <c r="M56" s="25"/>
      <c r="N56" s="25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</row>
    <row r="57" spans="1:258" s="3" customFormat="1" ht="15" customHeight="1">
      <c r="A57" s="44">
        <v>49</v>
      </c>
      <c r="B57" s="18"/>
      <c r="C57" s="122" t="s">
        <v>169</v>
      </c>
      <c r="D57" s="122" t="s">
        <v>170</v>
      </c>
      <c r="E57" s="19"/>
      <c r="F57" s="25" t="e">
        <f>VLOOKUP(D57,#REF!,3,0)</f>
        <v>#REF!</v>
      </c>
      <c r="G57" s="121">
        <v>0.858935</v>
      </c>
      <c r="H57" s="66"/>
      <c r="I57" s="24"/>
      <c r="J57" s="123" t="e">
        <f t="shared" si="2"/>
        <v>#REF!</v>
      </c>
      <c r="K57" s="24"/>
      <c r="L57" s="24"/>
      <c r="M57" s="25"/>
      <c r="N57" s="25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</row>
    <row r="58" spans="1:258" s="3" customFormat="1" ht="15" customHeight="1">
      <c r="A58" s="44">
        <v>50</v>
      </c>
      <c r="B58" s="18"/>
      <c r="C58" s="122" t="s">
        <v>171</v>
      </c>
      <c r="D58" s="122" t="s">
        <v>172</v>
      </c>
      <c r="E58" s="19"/>
      <c r="F58" s="25" t="e">
        <f>VLOOKUP(D58,#REF!,3,0)</f>
        <v>#REF!</v>
      </c>
      <c r="G58" s="121">
        <v>0.40581889999999998</v>
      </c>
      <c r="H58" s="66"/>
      <c r="I58" s="24"/>
      <c r="J58" s="123" t="e">
        <f t="shared" si="2"/>
        <v>#REF!</v>
      </c>
      <c r="K58" s="24"/>
      <c r="L58" s="24"/>
      <c r="M58" s="25"/>
      <c r="N58" s="25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</row>
    <row r="59" spans="1:258" s="3" customFormat="1" ht="15" customHeight="1">
      <c r="A59" s="44">
        <v>51</v>
      </c>
      <c r="B59" s="18"/>
      <c r="C59" s="122" t="s">
        <v>173</v>
      </c>
      <c r="D59" s="122" t="s">
        <v>174</v>
      </c>
      <c r="E59" s="19"/>
      <c r="F59" s="25" t="e">
        <f>VLOOKUP(D59,#REF!,3,0)</f>
        <v>#REF!</v>
      </c>
      <c r="G59" s="121">
        <v>0.35863325000000001</v>
      </c>
      <c r="H59" s="66"/>
      <c r="I59" s="24"/>
      <c r="J59" s="123" t="e">
        <f t="shared" si="2"/>
        <v>#REF!</v>
      </c>
      <c r="K59" s="24"/>
      <c r="L59" s="24"/>
      <c r="M59" s="25"/>
      <c r="N59" s="25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</row>
    <row r="60" spans="1:258" s="3" customFormat="1" ht="15" customHeight="1">
      <c r="A60" s="44">
        <v>52</v>
      </c>
      <c r="B60" s="18"/>
      <c r="C60" s="122" t="s">
        <v>175</v>
      </c>
      <c r="D60" s="122" t="s">
        <v>176</v>
      </c>
      <c r="E60" s="19"/>
      <c r="F60" s="25" t="e">
        <f>VLOOKUP(D60,#REF!,3,0)</f>
        <v>#REF!</v>
      </c>
      <c r="G60" s="121">
        <v>0.47196804999999997</v>
      </c>
      <c r="H60" s="66"/>
      <c r="I60" s="24"/>
      <c r="J60" s="123" t="e">
        <f t="shared" si="2"/>
        <v>#REF!</v>
      </c>
      <c r="K60" s="24"/>
      <c r="L60" s="24"/>
      <c r="M60" s="25"/>
      <c r="N60" s="25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</row>
    <row r="61" spans="1:258" s="3" customFormat="1" ht="15" customHeight="1">
      <c r="A61" s="44">
        <v>53</v>
      </c>
      <c r="B61" s="18"/>
      <c r="C61" s="122" t="s">
        <v>177</v>
      </c>
      <c r="D61" s="122" t="s">
        <v>178</v>
      </c>
      <c r="E61" s="19"/>
      <c r="F61" s="25" t="e">
        <f>VLOOKUP(D61,#REF!,3,0)</f>
        <v>#REF!</v>
      </c>
      <c r="G61" s="121">
        <v>0.48133825000000002</v>
      </c>
      <c r="H61" s="66"/>
      <c r="I61" s="24"/>
      <c r="J61" s="123" t="e">
        <f t="shared" si="2"/>
        <v>#REF!</v>
      </c>
      <c r="K61" s="24"/>
      <c r="L61" s="24"/>
      <c r="M61" s="25"/>
      <c r="N61" s="25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</row>
    <row r="62" spans="1:258" s="3" customFormat="1" ht="15" customHeight="1">
      <c r="A62" s="44">
        <v>54</v>
      </c>
      <c r="B62" s="18"/>
      <c r="C62" s="122" t="s">
        <v>179</v>
      </c>
      <c r="D62" s="122" t="s">
        <v>180</v>
      </c>
      <c r="E62" s="19"/>
      <c r="F62" s="25" t="e">
        <f>VLOOKUP(D62,#REF!,3,0)</f>
        <v>#REF!</v>
      </c>
      <c r="G62" s="121">
        <v>0.48133825000000002</v>
      </c>
      <c r="H62" s="66"/>
      <c r="I62" s="24"/>
      <c r="J62" s="123" t="e">
        <f t="shared" si="2"/>
        <v>#REF!</v>
      </c>
      <c r="K62" s="24"/>
      <c r="L62" s="24"/>
      <c r="M62" s="25"/>
      <c r="N62" s="25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</row>
    <row r="63" spans="1:258" s="33" customFormat="1" ht="15" customHeight="1">
      <c r="A63" s="44">
        <v>55</v>
      </c>
      <c r="B63" s="45"/>
      <c r="C63" s="58" t="s">
        <v>181</v>
      </c>
      <c r="D63" s="58" t="s">
        <v>182</v>
      </c>
      <c r="E63" s="46"/>
      <c r="F63" s="41" t="e">
        <f>VLOOKUP(D63,#REF!,3,0)</f>
        <v>#REF!</v>
      </c>
      <c r="G63" s="42">
        <v>0.67019240000000002</v>
      </c>
      <c r="H63" s="48"/>
      <c r="I63" s="70"/>
      <c r="J63" s="123" t="e">
        <f t="shared" si="2"/>
        <v>#REF!</v>
      </c>
      <c r="K63" s="70"/>
      <c r="L63" s="70"/>
      <c r="M63" s="41"/>
      <c r="N63" s="41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  <c r="IV63" s="70"/>
      <c r="IW63" s="70"/>
      <c r="IX63" s="70"/>
    </row>
    <row r="64" spans="1:258" s="33" customFormat="1" ht="15" customHeight="1">
      <c r="A64" s="44">
        <v>56</v>
      </c>
      <c r="B64" s="45"/>
      <c r="C64" s="58" t="s">
        <v>183</v>
      </c>
      <c r="D64" s="58" t="s">
        <v>184</v>
      </c>
      <c r="E64" s="46"/>
      <c r="F64" s="41" t="e">
        <f>VLOOKUP(D64,#REF!,3,0)</f>
        <v>#REF!</v>
      </c>
      <c r="G64" s="42">
        <v>0.858935</v>
      </c>
      <c r="H64" s="48"/>
      <c r="I64" s="70"/>
      <c r="J64" s="123" t="e">
        <f t="shared" si="2"/>
        <v>#REF!</v>
      </c>
      <c r="K64" s="70"/>
      <c r="L64" s="70"/>
      <c r="M64" s="41"/>
      <c r="N64" s="41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  <c r="IW64" s="70"/>
      <c r="IX64" s="70"/>
    </row>
    <row r="65" spans="1:258" s="3" customFormat="1" ht="15" customHeight="1">
      <c r="A65" s="44">
        <v>57</v>
      </c>
      <c r="B65" s="18"/>
      <c r="C65" s="122" t="s">
        <v>185</v>
      </c>
      <c r="D65" s="120" t="s">
        <v>186</v>
      </c>
      <c r="E65" s="19"/>
      <c r="F65" s="25" t="e">
        <f>VLOOKUP(D65,#REF!,3,0)</f>
        <v>#REF!</v>
      </c>
      <c r="G65" s="121">
        <v>0.87778694999999995</v>
      </c>
      <c r="H65" s="66"/>
      <c r="I65" s="24"/>
      <c r="J65" s="123" t="e">
        <f t="shared" si="2"/>
        <v>#REF!</v>
      </c>
      <c r="K65" s="24"/>
      <c r="L65" s="24"/>
      <c r="M65" s="25"/>
      <c r="N65" s="25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  <c r="IW65" s="24"/>
      <c r="IX65" s="24"/>
    </row>
    <row r="66" spans="1:258" s="3" customFormat="1" ht="15" customHeight="1">
      <c r="A66" s="44">
        <v>58</v>
      </c>
      <c r="B66" s="18"/>
      <c r="C66" s="122" t="s">
        <v>187</v>
      </c>
      <c r="D66" s="120" t="s">
        <v>188</v>
      </c>
      <c r="E66" s="19"/>
      <c r="F66" s="25" t="e">
        <f>VLOOKUP(D66,#REF!,3,0)</f>
        <v>#REF!</v>
      </c>
      <c r="G66" s="121">
        <v>0.87778694999999995</v>
      </c>
      <c r="H66" s="66"/>
      <c r="I66" s="24"/>
      <c r="J66" s="123" t="e">
        <f t="shared" si="2"/>
        <v>#REF!</v>
      </c>
      <c r="K66" s="24"/>
      <c r="L66" s="24"/>
      <c r="M66" s="25"/>
      <c r="N66" s="25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</row>
    <row r="67" spans="1:258" s="3" customFormat="1" ht="15" customHeight="1">
      <c r="A67" s="44">
        <v>59</v>
      </c>
      <c r="B67" s="18"/>
      <c r="C67" s="122" t="s">
        <v>189</v>
      </c>
      <c r="D67" s="120" t="s">
        <v>190</v>
      </c>
      <c r="E67" s="19"/>
      <c r="F67" s="25" t="e">
        <f>VLOOKUP(D67,#REF!,3,0)</f>
        <v>#REF!</v>
      </c>
      <c r="G67" s="121">
        <v>1.1231969500000001</v>
      </c>
      <c r="H67" s="66"/>
      <c r="I67" s="24"/>
      <c r="J67" s="123" t="e">
        <f t="shared" si="2"/>
        <v>#REF!</v>
      </c>
      <c r="K67" s="24"/>
      <c r="L67" s="24"/>
      <c r="M67" s="25"/>
      <c r="N67" s="25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</row>
    <row r="68" spans="1:258" s="33" customFormat="1" ht="15" customHeight="1">
      <c r="A68" s="44">
        <v>60</v>
      </c>
      <c r="B68" s="45"/>
      <c r="C68" s="58" t="s">
        <v>191</v>
      </c>
      <c r="D68" s="58" t="s">
        <v>192</v>
      </c>
      <c r="E68" s="46"/>
      <c r="F68" s="41" t="e">
        <f>VLOOKUP(D68,#REF!,3,0)</f>
        <v>#REF!</v>
      </c>
      <c r="G68" s="42">
        <v>3.07710675</v>
      </c>
      <c r="H68" s="48"/>
      <c r="I68" s="70"/>
      <c r="J68" s="123" t="e">
        <f t="shared" si="2"/>
        <v>#REF!</v>
      </c>
      <c r="K68" s="70"/>
      <c r="L68" s="70"/>
      <c r="M68" s="41"/>
      <c r="N68" s="41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  <c r="IW68" s="70"/>
      <c r="IX68" s="70"/>
    </row>
    <row r="69" spans="1:258" s="33" customFormat="1" ht="15" customHeight="1">
      <c r="A69" s="44">
        <v>61</v>
      </c>
      <c r="B69" s="45"/>
      <c r="C69" s="58" t="s">
        <v>193</v>
      </c>
      <c r="D69" s="58" t="s">
        <v>194</v>
      </c>
      <c r="E69" s="46"/>
      <c r="F69" s="41" t="e">
        <f>VLOOKUP(D69,#REF!,3,0)</f>
        <v>#REF!</v>
      </c>
      <c r="G69" s="42">
        <v>4.8043550000000002</v>
      </c>
      <c r="H69" s="48"/>
      <c r="I69" s="70"/>
      <c r="J69" s="123" t="e">
        <f t="shared" si="2"/>
        <v>#REF!</v>
      </c>
      <c r="K69" s="70"/>
      <c r="L69" s="70"/>
      <c r="M69" s="41"/>
      <c r="N69" s="41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70"/>
      <c r="GN69" s="70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70"/>
      <c r="HC69" s="70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70"/>
      <c r="HR69" s="70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70"/>
      <c r="IG69" s="70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70"/>
      <c r="IV69" s="70"/>
      <c r="IW69" s="70"/>
      <c r="IX69" s="70"/>
    </row>
    <row r="70" spans="1:258" s="33" customFormat="1" ht="15" customHeight="1">
      <c r="A70" s="44">
        <v>62</v>
      </c>
      <c r="B70" s="45"/>
      <c r="C70" s="58" t="s">
        <v>195</v>
      </c>
      <c r="D70" s="58" t="s">
        <v>196</v>
      </c>
      <c r="E70" s="46"/>
      <c r="F70" s="41" t="e">
        <f>VLOOKUP(D70,#REF!,3,0)</f>
        <v>#REF!</v>
      </c>
      <c r="G70" s="42">
        <v>1.52904</v>
      </c>
      <c r="H70" s="48"/>
      <c r="I70" s="70"/>
      <c r="J70" s="123" t="e">
        <f t="shared" si="2"/>
        <v>#REF!</v>
      </c>
      <c r="K70" s="70"/>
      <c r="L70" s="70"/>
      <c r="M70" s="41"/>
      <c r="N70" s="41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70"/>
      <c r="IV70" s="70"/>
      <c r="IW70" s="70"/>
      <c r="IX70" s="70"/>
    </row>
    <row r="71" spans="1:258" s="33" customFormat="1" ht="15" customHeight="1">
      <c r="A71" s="44">
        <v>63</v>
      </c>
      <c r="B71" s="45"/>
      <c r="C71" s="58" t="s">
        <v>197</v>
      </c>
      <c r="D71" s="58" t="s">
        <v>198</v>
      </c>
      <c r="E71" s="46"/>
      <c r="F71" s="41" t="e">
        <f>VLOOKUP(D71,#REF!,3,0)</f>
        <v>#REF!</v>
      </c>
      <c r="G71" s="42">
        <v>1.52904</v>
      </c>
      <c r="H71" s="48"/>
      <c r="I71" s="70"/>
      <c r="J71" s="123" t="e">
        <f t="shared" si="2"/>
        <v>#REF!</v>
      </c>
      <c r="K71" s="70"/>
      <c r="L71" s="70"/>
      <c r="M71" s="41"/>
      <c r="N71" s="41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70"/>
      <c r="GN71" s="70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70"/>
      <c r="HC71" s="70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70"/>
      <c r="HR71" s="70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70"/>
      <c r="IG71" s="70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70"/>
      <c r="IV71" s="70"/>
      <c r="IW71" s="70"/>
      <c r="IX71" s="70"/>
    </row>
    <row r="72" spans="1:258" s="3" customFormat="1" ht="15" customHeight="1">
      <c r="A72" s="44">
        <v>64</v>
      </c>
      <c r="B72" s="18"/>
      <c r="C72" s="124" t="s">
        <v>199</v>
      </c>
      <c r="D72" s="124" t="s">
        <v>200</v>
      </c>
      <c r="E72" s="19"/>
      <c r="F72" s="25" t="e">
        <f>VLOOKUP(D72,#REF!,3,0)</f>
        <v>#REF!</v>
      </c>
      <c r="G72" s="121">
        <v>0.57582109999999997</v>
      </c>
      <c r="H72" s="66"/>
      <c r="I72" s="24"/>
      <c r="J72" s="123" t="e">
        <f t="shared" si="2"/>
        <v>#REF!</v>
      </c>
      <c r="K72" s="24"/>
      <c r="L72" s="24"/>
      <c r="M72" s="25"/>
      <c r="N72" s="25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</row>
    <row r="73" spans="1:258" s="3" customFormat="1" ht="15" customHeight="1">
      <c r="A73" s="44">
        <v>65</v>
      </c>
      <c r="B73" s="18"/>
      <c r="C73" s="124" t="s">
        <v>201</v>
      </c>
      <c r="D73" s="124" t="s">
        <v>202</v>
      </c>
      <c r="E73" s="19"/>
      <c r="F73" s="25" t="e">
        <f>VLOOKUP(D73,#REF!,3,0)</f>
        <v>#REF!</v>
      </c>
      <c r="G73" s="121">
        <v>0.57582109999999997</v>
      </c>
      <c r="H73" s="66"/>
      <c r="I73" s="24"/>
      <c r="J73" s="123" t="e">
        <f t="shared" si="2"/>
        <v>#REF!</v>
      </c>
      <c r="K73" s="24"/>
      <c r="L73" s="24"/>
      <c r="M73" s="25"/>
      <c r="N73" s="25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</row>
    <row r="74" spans="1:258" s="33" customFormat="1" ht="15" customHeight="1">
      <c r="A74" s="44">
        <v>66</v>
      </c>
      <c r="B74" s="45"/>
      <c r="C74" s="60" t="s">
        <v>203</v>
      </c>
      <c r="D74" s="61" t="s">
        <v>204</v>
      </c>
      <c r="E74" s="46"/>
      <c r="F74" s="41" t="e">
        <f>VLOOKUP(D74,#REF!,3,0)</f>
        <v>#REF!</v>
      </c>
      <c r="G74" s="42">
        <v>2.3125430499999999</v>
      </c>
      <c r="H74" s="48"/>
      <c r="I74" s="70"/>
      <c r="J74" s="123" t="e">
        <f t="shared" si="2"/>
        <v>#REF!</v>
      </c>
      <c r="K74" s="70"/>
      <c r="L74" s="70"/>
      <c r="M74" s="41"/>
      <c r="N74" s="41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  <c r="IV74" s="70"/>
      <c r="IW74" s="70"/>
      <c r="IX74" s="70"/>
    </row>
    <row r="75" spans="1:258" s="33" customFormat="1" ht="15" customHeight="1">
      <c r="A75" s="44">
        <v>67</v>
      </c>
      <c r="B75" s="45"/>
      <c r="C75" s="60" t="s">
        <v>205</v>
      </c>
      <c r="D75" s="61" t="s">
        <v>206</v>
      </c>
      <c r="E75" s="46"/>
      <c r="F75" s="41" t="e">
        <f>VLOOKUP(D75,#REF!,3,0)</f>
        <v>#REF!</v>
      </c>
      <c r="G75" s="42">
        <v>2.3125430499999999</v>
      </c>
      <c r="H75" s="48"/>
      <c r="I75" s="70"/>
      <c r="J75" s="123" t="e">
        <f t="shared" si="2"/>
        <v>#REF!</v>
      </c>
      <c r="K75" s="70"/>
      <c r="L75" s="70"/>
      <c r="M75" s="41"/>
      <c r="N75" s="41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70"/>
      <c r="GN75" s="70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70"/>
      <c r="HC75" s="70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70"/>
      <c r="HR75" s="70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70"/>
      <c r="IG75" s="70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70"/>
      <c r="IV75" s="70"/>
      <c r="IW75" s="70"/>
      <c r="IX75" s="70"/>
    </row>
    <row r="76" spans="1:258" s="33" customFormat="1" ht="15" customHeight="1">
      <c r="A76" s="44">
        <v>68</v>
      </c>
      <c r="B76" s="45"/>
      <c r="C76" s="62" t="s">
        <v>207</v>
      </c>
      <c r="D76" s="62" t="s">
        <v>208</v>
      </c>
      <c r="E76" s="46"/>
      <c r="F76" s="41" t="e">
        <f>VLOOKUP(D76,#REF!,3,0)</f>
        <v>#REF!</v>
      </c>
      <c r="G76" s="42">
        <v>4.5589369499999997</v>
      </c>
      <c r="H76" s="48"/>
      <c r="I76" s="70"/>
      <c r="J76" s="123" t="e">
        <f t="shared" si="2"/>
        <v>#REF!</v>
      </c>
      <c r="K76" s="70"/>
      <c r="L76" s="70"/>
      <c r="M76" s="41"/>
      <c r="N76" s="41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  <c r="IW76" s="70"/>
      <c r="IX76" s="70"/>
    </row>
    <row r="77" spans="1:258" s="33" customFormat="1" ht="15" customHeight="1">
      <c r="A77" s="44">
        <v>69</v>
      </c>
      <c r="B77" s="45"/>
      <c r="C77" s="62" t="s">
        <v>209</v>
      </c>
      <c r="D77" s="62" t="s">
        <v>210</v>
      </c>
      <c r="E77" s="46"/>
      <c r="F77" s="41" t="e">
        <f>VLOOKUP(D77,#REF!,3,0)</f>
        <v>#REF!</v>
      </c>
      <c r="G77" s="42">
        <v>5.4651449999999997</v>
      </c>
      <c r="H77" s="48"/>
      <c r="I77" s="70"/>
      <c r="J77" s="123" t="e">
        <f t="shared" si="2"/>
        <v>#REF!</v>
      </c>
      <c r="K77" s="70"/>
      <c r="L77" s="70"/>
      <c r="M77" s="41"/>
      <c r="N77" s="41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  <c r="IW77" s="70"/>
      <c r="IX77" s="70"/>
    </row>
    <row r="78" spans="1:258" s="33" customFormat="1" ht="15" customHeight="1">
      <c r="A78" s="44">
        <v>70</v>
      </c>
      <c r="B78" s="45"/>
      <c r="C78" s="62" t="s">
        <v>211</v>
      </c>
      <c r="D78" s="62" t="s">
        <v>212</v>
      </c>
      <c r="E78" s="46"/>
      <c r="F78" s="41" t="e">
        <f>VLOOKUP(D78,#REF!,3,0)</f>
        <v>#REF!</v>
      </c>
      <c r="G78" s="42">
        <v>0</v>
      </c>
      <c r="H78" s="48"/>
      <c r="I78" s="70"/>
      <c r="J78" s="123" t="e">
        <f t="shared" si="2"/>
        <v>#REF!</v>
      </c>
      <c r="K78" s="70"/>
      <c r="L78" s="70"/>
      <c r="M78" s="41"/>
      <c r="N78" s="41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70"/>
      <c r="IV78" s="70"/>
      <c r="IW78" s="70"/>
      <c r="IX78" s="70"/>
    </row>
    <row r="79" spans="1:258" s="33" customFormat="1" ht="15" customHeight="1">
      <c r="A79" s="44">
        <v>71</v>
      </c>
      <c r="B79" s="45"/>
      <c r="C79" s="62" t="s">
        <v>213</v>
      </c>
      <c r="D79" s="62" t="s">
        <v>214</v>
      </c>
      <c r="E79" s="46"/>
      <c r="F79" s="41" t="e">
        <f>VLOOKUP(D79,#REF!,3,0)</f>
        <v>#REF!</v>
      </c>
      <c r="G79" s="42">
        <v>0</v>
      </c>
      <c r="H79" s="48"/>
      <c r="I79" s="70"/>
      <c r="J79" s="123" t="e">
        <f t="shared" si="2"/>
        <v>#REF!</v>
      </c>
      <c r="K79" s="70"/>
      <c r="L79" s="70"/>
      <c r="M79" s="41"/>
      <c r="N79" s="41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</row>
    <row r="80" spans="1:258" s="33" customFormat="1" ht="15" customHeight="1">
      <c r="A80" s="44">
        <v>72</v>
      </c>
      <c r="B80" s="45"/>
      <c r="C80" s="62" t="s">
        <v>215</v>
      </c>
      <c r="D80" s="62" t="s">
        <v>216</v>
      </c>
      <c r="E80" s="46"/>
      <c r="F80" s="41" t="e">
        <f>VLOOKUP(D80,#REF!,3,0)</f>
        <v>#REF!</v>
      </c>
      <c r="G80" s="42">
        <v>2.9732536999999999</v>
      </c>
      <c r="H80" s="48"/>
      <c r="I80" s="70"/>
      <c r="J80" s="123" t="e">
        <f t="shared" si="2"/>
        <v>#REF!</v>
      </c>
      <c r="K80" s="70"/>
      <c r="L80" s="70"/>
      <c r="M80" s="41"/>
      <c r="N80" s="41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</row>
    <row r="81" spans="1:258" s="3" customFormat="1" ht="15" customHeight="1">
      <c r="A81" s="44">
        <v>73</v>
      </c>
      <c r="B81" s="18"/>
      <c r="C81" s="120" t="s">
        <v>217</v>
      </c>
      <c r="D81" s="125" t="s">
        <v>218</v>
      </c>
      <c r="E81" s="19"/>
      <c r="F81" s="25" t="e">
        <f>VLOOKUP(D81,#REF!,3,0)</f>
        <v>#REF!</v>
      </c>
      <c r="G81" s="121">
        <v>0.77393389999999995</v>
      </c>
      <c r="H81" s="66"/>
      <c r="I81" s="24"/>
      <c r="J81" s="123" t="e">
        <f t="shared" si="2"/>
        <v>#REF!</v>
      </c>
      <c r="K81" s="24"/>
      <c r="L81" s="24"/>
      <c r="M81" s="25"/>
      <c r="N81" s="25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</row>
    <row r="82" spans="1:258" s="3" customFormat="1" ht="15" customHeight="1">
      <c r="A82" s="44">
        <v>74</v>
      </c>
      <c r="B82" s="18"/>
      <c r="C82" s="120" t="s">
        <v>219</v>
      </c>
      <c r="D82" s="125" t="s">
        <v>220</v>
      </c>
      <c r="E82" s="19"/>
      <c r="F82" s="25" t="e">
        <f>VLOOKUP(D82,#REF!,3,0)</f>
        <v>#REF!</v>
      </c>
      <c r="G82" s="121">
        <v>0.18883</v>
      </c>
      <c r="H82" s="66"/>
      <c r="I82" s="24"/>
      <c r="J82" s="123" t="e">
        <f t="shared" si="2"/>
        <v>#REF!</v>
      </c>
      <c r="K82" s="24"/>
      <c r="L82" s="24"/>
      <c r="M82" s="25"/>
      <c r="N82" s="25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  <c r="IW82" s="24"/>
      <c r="IX82" s="24"/>
    </row>
    <row r="83" spans="1:258" s="3" customFormat="1" ht="15" customHeight="1">
      <c r="A83" s="44">
        <v>75</v>
      </c>
      <c r="B83" s="18"/>
      <c r="C83" s="120" t="s">
        <v>221</v>
      </c>
      <c r="D83" s="125" t="s">
        <v>222</v>
      </c>
      <c r="E83" s="19"/>
      <c r="F83" s="25" t="e">
        <f>VLOOKUP(D83,#REF!,3,0)</f>
        <v>#REF!</v>
      </c>
      <c r="G83" s="121">
        <v>0.33978130000000001</v>
      </c>
      <c r="H83" s="66"/>
      <c r="I83" s="24"/>
      <c r="J83" s="123" t="e">
        <f t="shared" si="2"/>
        <v>#REF!</v>
      </c>
      <c r="K83" s="24"/>
      <c r="L83" s="24"/>
      <c r="M83" s="25"/>
      <c r="N83" s="25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</row>
    <row r="84" spans="1:258" s="3" customFormat="1" ht="15" customHeight="1">
      <c r="A84" s="44">
        <v>76</v>
      </c>
      <c r="B84" s="18"/>
      <c r="C84" s="120" t="s">
        <v>223</v>
      </c>
      <c r="D84" s="120" t="s">
        <v>224</v>
      </c>
      <c r="E84" s="19"/>
      <c r="F84" s="25" t="e">
        <f>VLOOKUP(D84,#REF!,3,0)</f>
        <v>#REF!</v>
      </c>
      <c r="G84" s="121">
        <v>4.2364458999999997</v>
      </c>
      <c r="H84" s="66"/>
      <c r="I84" s="24"/>
      <c r="J84" s="123" t="e">
        <f t="shared" si="2"/>
        <v>#REF!</v>
      </c>
      <c r="K84" s="24"/>
      <c r="L84" s="24"/>
      <c r="M84" s="25"/>
      <c r="N84" s="25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</row>
    <row r="85" spans="1:258" s="3" customFormat="1" ht="15" customHeight="1">
      <c r="A85" s="44">
        <v>77</v>
      </c>
      <c r="B85" s="18"/>
      <c r="C85" s="126" t="s">
        <v>225</v>
      </c>
      <c r="D85" s="120" t="s">
        <v>226</v>
      </c>
      <c r="E85" s="19"/>
      <c r="F85" s="25" t="e">
        <f>VLOOKUP(D85,#REF!,3,0)</f>
        <v>#REF!</v>
      </c>
      <c r="G85" s="121">
        <v>0.24046500000000001</v>
      </c>
      <c r="H85" s="66"/>
      <c r="I85" s="24"/>
      <c r="J85" s="123" t="e">
        <f t="shared" si="2"/>
        <v>#REF!</v>
      </c>
      <c r="K85" s="24"/>
      <c r="L85" s="24"/>
      <c r="M85" s="25"/>
      <c r="N85" s="25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</row>
    <row r="86" spans="1:258" s="3" customFormat="1" ht="15" customHeight="1">
      <c r="A86" s="44">
        <v>78</v>
      </c>
      <c r="B86" s="18"/>
      <c r="C86" s="126" t="s">
        <v>227</v>
      </c>
      <c r="D86" s="120" t="s">
        <v>228</v>
      </c>
      <c r="E86" s="19"/>
      <c r="F86" s="25" t="e">
        <f>VLOOKUP(D86,#REF!,3,0)</f>
        <v>#REF!</v>
      </c>
      <c r="G86" s="121">
        <v>0.28846830000000001</v>
      </c>
      <c r="H86" s="66"/>
      <c r="I86" s="24"/>
      <c r="J86" s="123" t="e">
        <f t="shared" si="2"/>
        <v>#REF!</v>
      </c>
      <c r="K86" s="24"/>
      <c r="L86" s="24"/>
      <c r="M86" s="25"/>
      <c r="N86" s="25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</row>
    <row r="87" spans="1:258" s="3" customFormat="1" ht="15" customHeight="1">
      <c r="A87" s="44">
        <v>79</v>
      </c>
      <c r="B87" s="18"/>
      <c r="C87" s="120" t="s">
        <v>229</v>
      </c>
      <c r="D87" s="120" t="s">
        <v>230</v>
      </c>
      <c r="E87" s="19"/>
      <c r="F87" s="25" t="e">
        <f>VLOOKUP(D87,#REF!,3,0)</f>
        <v>#REF!</v>
      </c>
      <c r="G87" s="121">
        <v>0.34613965000000002</v>
      </c>
      <c r="H87" s="66"/>
      <c r="I87" s="24"/>
      <c r="J87" s="123" t="e">
        <f t="shared" si="2"/>
        <v>#REF!</v>
      </c>
      <c r="K87" s="24"/>
      <c r="L87" s="24"/>
      <c r="M87" s="25"/>
      <c r="N87" s="25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</row>
    <row r="88" spans="1:258" s="3" customFormat="1" ht="15" customHeight="1">
      <c r="A88" s="44">
        <v>80</v>
      </c>
      <c r="B88" s="18"/>
      <c r="C88" s="120" t="s">
        <v>231</v>
      </c>
      <c r="D88" s="120" t="s">
        <v>232</v>
      </c>
      <c r="E88" s="19"/>
      <c r="F88" s="25" t="e">
        <f>VLOOKUP(D88,#REF!,3,0)</f>
        <v>#REF!</v>
      </c>
      <c r="G88" s="121">
        <v>3.4721052999999999</v>
      </c>
      <c r="H88" s="66"/>
      <c r="I88" s="24"/>
      <c r="J88" s="123" t="e">
        <f t="shared" ref="J88:J128" si="3">(G88-F88)/F88</f>
        <v>#REF!</v>
      </c>
      <c r="K88" s="24"/>
      <c r="L88" s="24"/>
      <c r="M88" s="25"/>
      <c r="N88" s="25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</row>
    <row r="89" spans="1:258" s="3" customFormat="1" ht="15" customHeight="1">
      <c r="A89" s="44">
        <v>81</v>
      </c>
      <c r="B89" s="18"/>
      <c r="C89" s="120" t="s">
        <v>233</v>
      </c>
      <c r="D89" s="120" t="s">
        <v>234</v>
      </c>
      <c r="E89" s="19"/>
      <c r="F89" s="25" t="e">
        <f>VLOOKUP(D89,#REF!,3,0)</f>
        <v>#REF!</v>
      </c>
      <c r="G89" s="121">
        <v>1.3271103500000001</v>
      </c>
      <c r="H89" s="66"/>
      <c r="I89" s="24"/>
      <c r="J89" s="123" t="e">
        <f t="shared" si="3"/>
        <v>#REF!</v>
      </c>
      <c r="K89" s="24"/>
      <c r="L89" s="24"/>
      <c r="M89" s="25"/>
      <c r="N89" s="25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</row>
    <row r="90" spans="1:258" s="3" customFormat="1" ht="15" customHeight="1">
      <c r="A90" s="44">
        <v>82</v>
      </c>
      <c r="B90" s="18"/>
      <c r="C90" s="120" t="s">
        <v>235</v>
      </c>
      <c r="D90" s="120" t="s">
        <v>236</v>
      </c>
      <c r="E90" s="19"/>
      <c r="F90" s="25" t="e">
        <f>VLOOKUP(D90,#REF!,3,0)</f>
        <v>#REF!</v>
      </c>
      <c r="G90" s="121">
        <v>2.3229172</v>
      </c>
      <c r="H90" s="66"/>
      <c r="I90" s="24"/>
      <c r="J90" s="123" t="e">
        <f t="shared" si="3"/>
        <v>#REF!</v>
      </c>
      <c r="K90" s="24"/>
      <c r="L90" s="24"/>
      <c r="M90" s="25"/>
      <c r="N90" s="25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</row>
    <row r="91" spans="1:258" s="3" customFormat="1" ht="15" customHeight="1">
      <c r="A91" s="44">
        <v>83</v>
      </c>
      <c r="B91" s="18"/>
      <c r="C91" s="120" t="s">
        <v>237</v>
      </c>
      <c r="D91" s="120" t="s">
        <v>238</v>
      </c>
      <c r="E91" s="19"/>
      <c r="F91" s="25" t="e">
        <f>VLOOKUP(D91,#REF!,3,0)</f>
        <v>#REF!</v>
      </c>
      <c r="G91" s="121">
        <v>1.6850742999999999</v>
      </c>
      <c r="H91" s="66"/>
      <c r="I91" s="24"/>
      <c r="J91" s="123" t="e">
        <f t="shared" si="3"/>
        <v>#REF!</v>
      </c>
      <c r="K91" s="24"/>
      <c r="L91" s="24"/>
      <c r="M91" s="25"/>
      <c r="N91" s="25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</row>
    <row r="92" spans="1:258" s="3" customFormat="1" ht="15" customHeight="1">
      <c r="A92" s="44">
        <v>84</v>
      </c>
      <c r="B92" s="18"/>
      <c r="C92" s="120" t="s">
        <v>239</v>
      </c>
      <c r="D92" s="120" t="s">
        <v>240</v>
      </c>
      <c r="E92" s="19"/>
      <c r="F92" s="25" t="e">
        <f>VLOOKUP(D92,#REF!,3,0)</f>
        <v>#REF!</v>
      </c>
      <c r="G92" s="121">
        <v>1.6850742999999999</v>
      </c>
      <c r="H92" s="66"/>
      <c r="I92" s="24"/>
      <c r="J92" s="123" t="e">
        <f t="shared" si="3"/>
        <v>#REF!</v>
      </c>
      <c r="K92" s="24"/>
      <c r="L92" s="24"/>
      <c r="M92" s="25"/>
      <c r="N92" s="25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  <c r="IW92" s="24"/>
      <c r="IX92" s="24"/>
    </row>
    <row r="93" spans="1:258" s="3" customFormat="1" ht="15" customHeight="1">
      <c r="A93" s="44">
        <v>85</v>
      </c>
      <c r="B93" s="18"/>
      <c r="C93" s="120" t="s">
        <v>241</v>
      </c>
      <c r="D93" s="120" t="s">
        <v>242</v>
      </c>
      <c r="E93" s="19"/>
      <c r="F93" s="25" t="e">
        <f>VLOOKUP(D93,#REF!,3,0)</f>
        <v>#REF!</v>
      </c>
      <c r="G93" s="121">
        <v>3.3606668499999999</v>
      </c>
      <c r="H93" s="66"/>
      <c r="I93" s="24"/>
      <c r="J93" s="123" t="e">
        <f t="shared" si="3"/>
        <v>#REF!</v>
      </c>
      <c r="K93" s="24"/>
      <c r="L93" s="24"/>
      <c r="M93" s="25"/>
      <c r="N93" s="25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  <c r="IW93" s="24"/>
      <c r="IX93" s="24"/>
    </row>
    <row r="94" spans="1:258" s="3" customFormat="1" ht="15" customHeight="1">
      <c r="A94" s="44">
        <v>86</v>
      </c>
      <c r="B94" s="18"/>
      <c r="C94" s="120" t="s">
        <v>243</v>
      </c>
      <c r="D94" s="120" t="s">
        <v>244</v>
      </c>
      <c r="E94" s="19"/>
      <c r="F94" s="25" t="e">
        <f>VLOOKUP(D94,#REF!,3,0)</f>
        <v>#REF!</v>
      </c>
      <c r="G94" s="121">
        <v>0.35584450000000001</v>
      </c>
      <c r="H94" s="66"/>
      <c r="I94" s="24"/>
      <c r="J94" s="123" t="e">
        <f t="shared" si="3"/>
        <v>#REF!</v>
      </c>
      <c r="K94" s="24"/>
      <c r="L94" s="24"/>
      <c r="M94" s="25"/>
      <c r="N94" s="25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  <c r="IV94" s="24"/>
      <c r="IW94" s="24"/>
      <c r="IX94" s="24"/>
    </row>
    <row r="95" spans="1:258" s="3" customFormat="1" ht="15" customHeight="1">
      <c r="A95" s="44">
        <v>87</v>
      </c>
      <c r="B95" s="18"/>
      <c r="C95" s="120" t="s">
        <v>245</v>
      </c>
      <c r="D95" s="120" t="s">
        <v>246</v>
      </c>
      <c r="E95" s="19"/>
      <c r="F95" s="25" t="e">
        <f>VLOOKUP(D95,#REF!,3,0)</f>
        <v>#REF!</v>
      </c>
      <c r="G95" s="121">
        <v>0.35584450000000001</v>
      </c>
      <c r="H95" s="66"/>
      <c r="I95" s="24"/>
      <c r="J95" s="123" t="e">
        <f t="shared" si="3"/>
        <v>#REF!</v>
      </c>
      <c r="K95" s="24"/>
      <c r="L95" s="24"/>
      <c r="M95" s="25"/>
      <c r="N95" s="25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  <c r="IW95" s="24"/>
      <c r="IX95" s="24"/>
    </row>
    <row r="96" spans="1:258" s="3" customFormat="1" ht="15" customHeight="1">
      <c r="A96" s="44">
        <v>88</v>
      </c>
      <c r="B96" s="18"/>
      <c r="C96" s="120" t="s">
        <v>247</v>
      </c>
      <c r="D96" s="127" t="s">
        <v>248</v>
      </c>
      <c r="E96" s="19"/>
      <c r="F96" s="25" t="e">
        <f>VLOOKUP(D96,#REF!,3,0)</f>
        <v>#REF!</v>
      </c>
      <c r="G96" s="121">
        <v>0.85681554999999998</v>
      </c>
      <c r="H96" s="66"/>
      <c r="I96" s="24"/>
      <c r="J96" s="123" t="e">
        <f t="shared" si="3"/>
        <v>#REF!</v>
      </c>
      <c r="K96" s="24"/>
      <c r="L96" s="24"/>
      <c r="M96" s="25"/>
      <c r="N96" s="25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  <c r="IT96" s="24"/>
      <c r="IU96" s="24"/>
      <c r="IV96" s="24"/>
      <c r="IW96" s="24"/>
      <c r="IX96" s="24"/>
    </row>
    <row r="97" spans="1:258" s="3" customFormat="1" ht="15" customHeight="1">
      <c r="A97" s="44">
        <v>89</v>
      </c>
      <c r="B97" s="18"/>
      <c r="C97" s="120" t="s">
        <v>249</v>
      </c>
      <c r="D97" s="128" t="s">
        <v>250</v>
      </c>
      <c r="E97" s="19"/>
      <c r="F97" s="25" t="e">
        <f>VLOOKUP(D97,#REF!,3,0)</f>
        <v>#REF!</v>
      </c>
      <c r="G97" s="121">
        <v>1.2437825</v>
      </c>
      <c r="H97" s="66"/>
      <c r="I97" s="24"/>
      <c r="J97" s="123" t="e">
        <f t="shared" si="3"/>
        <v>#REF!</v>
      </c>
      <c r="K97" s="24"/>
      <c r="L97" s="24"/>
      <c r="M97" s="25"/>
      <c r="N97" s="25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  <c r="IX97" s="24"/>
    </row>
    <row r="98" spans="1:258" s="3" customFormat="1" ht="15" customHeight="1">
      <c r="A98" s="44">
        <v>90</v>
      </c>
      <c r="B98" s="18"/>
      <c r="C98" s="120" t="s">
        <v>251</v>
      </c>
      <c r="D98" s="128" t="s">
        <v>252</v>
      </c>
      <c r="E98" s="19"/>
      <c r="F98" s="25" t="e">
        <f>VLOOKUP(D98,#REF!,3,0)</f>
        <v>#REF!</v>
      </c>
      <c r="G98" s="121">
        <v>0.32572600000000002</v>
      </c>
      <c r="H98" s="66"/>
      <c r="I98" s="24"/>
      <c r="J98" s="123" t="e">
        <f t="shared" si="3"/>
        <v>#REF!</v>
      </c>
      <c r="K98" s="24"/>
      <c r="L98" s="24"/>
      <c r="M98" s="25"/>
      <c r="N98" s="25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  <c r="IW98" s="24"/>
      <c r="IX98" s="24"/>
    </row>
    <row r="99" spans="1:258" s="3" customFormat="1" ht="15" customHeight="1">
      <c r="A99" s="44">
        <v>91</v>
      </c>
      <c r="B99" s="18"/>
      <c r="C99" s="120" t="s">
        <v>253</v>
      </c>
      <c r="D99" s="128" t="s">
        <v>254</v>
      </c>
      <c r="E99" s="19"/>
      <c r="F99" s="25" t="e">
        <f>VLOOKUP(D99,#REF!,3,0)</f>
        <v>#REF!</v>
      </c>
      <c r="G99" s="121">
        <v>0.72061299999999995</v>
      </c>
      <c r="H99" s="66"/>
      <c r="I99" s="24"/>
      <c r="J99" s="123" t="e">
        <f t="shared" si="3"/>
        <v>#REF!</v>
      </c>
      <c r="K99" s="24"/>
      <c r="L99" s="24"/>
      <c r="M99" s="25"/>
      <c r="N99" s="25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  <c r="IV99" s="24"/>
      <c r="IW99" s="24"/>
      <c r="IX99" s="24"/>
    </row>
    <row r="100" spans="1:258" s="3" customFormat="1" ht="15" customHeight="1">
      <c r="A100" s="44">
        <v>92</v>
      </c>
      <c r="B100" s="18"/>
      <c r="C100" s="120" t="s">
        <v>255</v>
      </c>
      <c r="D100" s="128" t="s">
        <v>256</v>
      </c>
      <c r="E100" s="19"/>
      <c r="F100" s="25" t="e">
        <f>VLOOKUP(D100,#REF!,3,0)</f>
        <v>#REF!</v>
      </c>
      <c r="G100" s="121">
        <v>2.09278955</v>
      </c>
      <c r="H100" s="66"/>
      <c r="I100" s="24"/>
      <c r="J100" s="123" t="e">
        <f t="shared" si="3"/>
        <v>#REF!</v>
      </c>
      <c r="K100" s="24"/>
      <c r="L100" s="24"/>
      <c r="M100" s="25"/>
      <c r="N100" s="25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  <c r="IV100" s="24"/>
      <c r="IW100" s="24"/>
      <c r="IX100" s="24"/>
    </row>
    <row r="101" spans="1:258" s="3" customFormat="1" ht="15" customHeight="1">
      <c r="A101" s="44">
        <v>93</v>
      </c>
      <c r="B101" s="18"/>
      <c r="C101" s="129" t="s">
        <v>257</v>
      </c>
      <c r="D101" s="130" t="s">
        <v>258</v>
      </c>
      <c r="E101" s="19"/>
      <c r="F101" s="25" t="e">
        <f>VLOOKUP(D101,#REF!,3,0)</f>
        <v>#REF!</v>
      </c>
      <c r="G101" s="121">
        <v>5.1628686500000001</v>
      </c>
      <c r="H101" s="66"/>
      <c r="I101" s="24"/>
      <c r="J101" s="123" t="e">
        <f t="shared" si="3"/>
        <v>#REF!</v>
      </c>
      <c r="K101" s="24"/>
      <c r="L101" s="24"/>
      <c r="M101" s="25"/>
      <c r="N101" s="25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  <c r="IV101" s="24"/>
      <c r="IW101" s="24"/>
      <c r="IX101" s="24"/>
    </row>
    <row r="102" spans="1:258" s="3" customFormat="1" ht="15" customHeight="1">
      <c r="A102" s="44">
        <v>94</v>
      </c>
      <c r="B102" s="18"/>
      <c r="C102" s="129" t="s">
        <v>259</v>
      </c>
      <c r="D102" s="130" t="s">
        <v>260</v>
      </c>
      <c r="E102" s="19"/>
      <c r="F102" s="25" t="e">
        <f>VLOOKUP(D102,#REF!,3,0)</f>
        <v>#REF!</v>
      </c>
      <c r="G102" s="121">
        <v>5.1628686500000001</v>
      </c>
      <c r="H102" s="66"/>
      <c r="I102" s="24"/>
      <c r="J102" s="123" t="e">
        <f t="shared" si="3"/>
        <v>#REF!</v>
      </c>
      <c r="K102" s="24"/>
      <c r="L102" s="24"/>
      <c r="M102" s="25"/>
      <c r="N102" s="25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  <c r="IM102" s="24"/>
      <c r="IN102" s="24"/>
      <c r="IO102" s="24"/>
      <c r="IP102" s="24"/>
      <c r="IQ102" s="24"/>
      <c r="IR102" s="24"/>
      <c r="IS102" s="24"/>
      <c r="IT102" s="24"/>
      <c r="IU102" s="24"/>
      <c r="IV102" s="24"/>
      <c r="IW102" s="24"/>
      <c r="IX102" s="24"/>
    </row>
    <row r="103" spans="1:258" s="3" customFormat="1" ht="15" customHeight="1">
      <c r="A103" s="44">
        <v>95</v>
      </c>
      <c r="B103" s="18"/>
      <c r="C103" s="129" t="s">
        <v>261</v>
      </c>
      <c r="D103" s="130" t="s">
        <v>262</v>
      </c>
      <c r="E103" s="19"/>
      <c r="F103" s="25" t="e">
        <f>VLOOKUP(D103,#REF!,3,0)</f>
        <v>#REF!</v>
      </c>
      <c r="G103" s="121">
        <v>3.4747824999999999</v>
      </c>
      <c r="H103" s="66"/>
      <c r="I103" s="24"/>
      <c r="J103" s="123" t="e">
        <f t="shared" si="3"/>
        <v>#REF!</v>
      </c>
      <c r="K103" s="24"/>
      <c r="L103" s="24"/>
      <c r="M103" s="25"/>
      <c r="N103" s="25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 s="24"/>
      <c r="IS103" s="24"/>
      <c r="IT103" s="24"/>
      <c r="IU103" s="24"/>
      <c r="IV103" s="24"/>
      <c r="IW103" s="24"/>
      <c r="IX103" s="24"/>
    </row>
    <row r="104" spans="1:258" s="3" customFormat="1" ht="15" customHeight="1">
      <c r="A104" s="44">
        <v>96</v>
      </c>
      <c r="B104" s="18"/>
      <c r="C104" s="128" t="s">
        <v>263</v>
      </c>
      <c r="D104" s="128" t="s">
        <v>264</v>
      </c>
      <c r="E104" s="19"/>
      <c r="F104" s="25" t="e">
        <f>VLOOKUP(D104,#REF!,3,0)</f>
        <v>#REF!</v>
      </c>
      <c r="G104" s="121">
        <v>2.4456221999999999</v>
      </c>
      <c r="H104" s="66"/>
      <c r="I104" s="24"/>
      <c r="J104" s="123" t="e">
        <f t="shared" si="3"/>
        <v>#REF!</v>
      </c>
      <c r="K104" s="24"/>
      <c r="L104" s="24"/>
      <c r="M104" s="25"/>
      <c r="N104" s="25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  <c r="IW104" s="24"/>
      <c r="IX104" s="24"/>
    </row>
    <row r="105" spans="1:258" s="3" customFormat="1" ht="15" customHeight="1">
      <c r="A105" s="44">
        <v>97</v>
      </c>
      <c r="B105" s="18"/>
      <c r="C105" s="128" t="s">
        <v>265</v>
      </c>
      <c r="D105" s="128" t="s">
        <v>266</v>
      </c>
      <c r="E105" s="19"/>
      <c r="F105" s="25" t="e">
        <f>VLOOKUP(D105,#REF!,3,0)</f>
        <v>#REF!</v>
      </c>
      <c r="G105" s="121">
        <v>2.0730452000000001</v>
      </c>
      <c r="H105" s="66"/>
      <c r="I105" s="24"/>
      <c r="J105" s="123" t="e">
        <f t="shared" si="3"/>
        <v>#REF!</v>
      </c>
      <c r="K105" s="24"/>
      <c r="L105" s="24"/>
      <c r="M105" s="25"/>
      <c r="N105" s="25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  <c r="IW105" s="24"/>
      <c r="IX105" s="24"/>
    </row>
    <row r="106" spans="1:258" s="3" customFormat="1" ht="15" customHeight="1">
      <c r="A106" s="44">
        <v>98</v>
      </c>
      <c r="B106" s="18"/>
      <c r="C106" s="128" t="s">
        <v>267</v>
      </c>
      <c r="D106" s="128" t="s">
        <v>268</v>
      </c>
      <c r="E106" s="19"/>
      <c r="F106" s="25" t="e">
        <f>VLOOKUP(D106,#REF!,3,0)</f>
        <v>#REF!</v>
      </c>
      <c r="G106" s="121">
        <v>2.0730452000000001</v>
      </c>
      <c r="H106" s="66"/>
      <c r="I106" s="24"/>
      <c r="J106" s="123" t="e">
        <f t="shared" si="3"/>
        <v>#REF!</v>
      </c>
      <c r="K106" s="24"/>
      <c r="L106" s="24"/>
      <c r="M106" s="25"/>
      <c r="N106" s="25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  <c r="IW106" s="24"/>
      <c r="IX106" s="24"/>
    </row>
    <row r="107" spans="1:258" s="3" customFormat="1" ht="15" customHeight="1">
      <c r="A107" s="44">
        <v>99</v>
      </c>
      <c r="B107" s="18"/>
      <c r="C107" s="129" t="s">
        <v>269</v>
      </c>
      <c r="D107" s="130" t="s">
        <v>270</v>
      </c>
      <c r="E107" s="19"/>
      <c r="F107" s="25" t="e">
        <f>VLOOKUP(D107,#REF!,3,0)</f>
        <v>#REF!</v>
      </c>
      <c r="G107" s="121">
        <v>3.4254774000000001</v>
      </c>
      <c r="H107" s="66"/>
      <c r="I107" s="24"/>
      <c r="J107" s="123" t="e">
        <f t="shared" si="3"/>
        <v>#REF!</v>
      </c>
      <c r="K107" s="24"/>
      <c r="L107" s="24"/>
      <c r="M107" s="25"/>
      <c r="N107" s="25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  <c r="IV107" s="24"/>
      <c r="IW107" s="24"/>
      <c r="IX107" s="24"/>
    </row>
    <row r="108" spans="1:258" s="3" customFormat="1" ht="15" customHeight="1">
      <c r="A108" s="44">
        <v>100</v>
      </c>
      <c r="B108" s="18"/>
      <c r="C108" s="129" t="s">
        <v>271</v>
      </c>
      <c r="D108" s="130" t="s">
        <v>272</v>
      </c>
      <c r="E108" s="19"/>
      <c r="F108" s="25" t="e">
        <f>VLOOKUP(D108,#REF!,3,0)</f>
        <v>#REF!</v>
      </c>
      <c r="G108" s="121">
        <v>2.8628192000000001</v>
      </c>
      <c r="H108" s="66"/>
      <c r="I108" s="24"/>
      <c r="J108" s="123" t="e">
        <f t="shared" si="3"/>
        <v>#REF!</v>
      </c>
      <c r="K108" s="24"/>
      <c r="L108" s="24"/>
      <c r="M108" s="25"/>
      <c r="N108" s="25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  <c r="IW108" s="24"/>
      <c r="IX108" s="24"/>
    </row>
    <row r="109" spans="1:258" s="3" customFormat="1" ht="15" customHeight="1">
      <c r="A109" s="44">
        <v>101</v>
      </c>
      <c r="B109" s="18"/>
      <c r="C109" s="129" t="s">
        <v>273</v>
      </c>
      <c r="D109" s="130" t="s">
        <v>274</v>
      </c>
      <c r="E109" s="19"/>
      <c r="F109" s="25" t="e">
        <f>VLOOKUP(D109,#REF!,3,0)</f>
        <v>#REF!</v>
      </c>
      <c r="G109" s="121">
        <v>2.9220522500000001</v>
      </c>
      <c r="H109" s="66"/>
      <c r="I109" s="24"/>
      <c r="J109" s="123" t="e">
        <f t="shared" si="3"/>
        <v>#REF!</v>
      </c>
      <c r="K109" s="24"/>
      <c r="L109" s="24"/>
      <c r="M109" s="25"/>
      <c r="N109" s="25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  <c r="IV109" s="24"/>
      <c r="IW109" s="24"/>
      <c r="IX109" s="24"/>
    </row>
    <row r="110" spans="1:258" s="3" customFormat="1" ht="15" customHeight="1">
      <c r="A110" s="44">
        <v>102</v>
      </c>
      <c r="B110" s="18"/>
      <c r="C110" s="129" t="s">
        <v>275</v>
      </c>
      <c r="D110" s="130" t="s">
        <v>276</v>
      </c>
      <c r="E110" s="19"/>
      <c r="F110" s="25" t="e">
        <f>VLOOKUP(D110,#REF!,3,0)</f>
        <v>#REF!</v>
      </c>
      <c r="G110" s="121">
        <v>0.26649295000000001</v>
      </c>
      <c r="H110" s="66"/>
      <c r="I110" s="24"/>
      <c r="J110" s="123" t="e">
        <f t="shared" si="3"/>
        <v>#REF!</v>
      </c>
      <c r="K110" s="24"/>
      <c r="L110" s="24"/>
      <c r="M110" s="65"/>
      <c r="N110" s="2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  <c r="IW110" s="24"/>
      <c r="IX110" s="24"/>
    </row>
    <row r="111" spans="1:258" s="3" customFormat="1" ht="15" customHeight="1">
      <c r="A111" s="44">
        <v>103</v>
      </c>
      <c r="B111" s="18"/>
      <c r="C111" s="129" t="s">
        <v>277</v>
      </c>
      <c r="D111" s="130" t="s">
        <v>278</v>
      </c>
      <c r="E111" s="19"/>
      <c r="F111" s="25" t="e">
        <f>VLOOKUP(D111,#REF!,3,0)</f>
        <v>#REF!</v>
      </c>
      <c r="G111" s="121">
        <v>2.53698165</v>
      </c>
      <c r="H111" s="66"/>
      <c r="I111" s="24"/>
      <c r="J111" s="123" t="e">
        <f t="shared" si="3"/>
        <v>#REF!</v>
      </c>
      <c r="K111" s="24"/>
      <c r="L111" s="24"/>
      <c r="M111" s="65"/>
      <c r="N111" s="25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  <c r="IW111" s="24"/>
      <c r="IX111" s="24"/>
    </row>
    <row r="112" spans="1:258" s="3" customFormat="1" ht="15" customHeight="1">
      <c r="A112" s="44">
        <v>104</v>
      </c>
      <c r="B112" s="18"/>
      <c r="C112" s="129" t="s">
        <v>279</v>
      </c>
      <c r="D112" s="130" t="s">
        <v>280</v>
      </c>
      <c r="E112" s="19"/>
      <c r="F112" s="25" t="e">
        <f>VLOOKUP(D112,#REF!,3,0)</f>
        <v>#REF!</v>
      </c>
      <c r="G112" s="121">
        <v>2.53698165</v>
      </c>
      <c r="H112" s="66"/>
      <c r="I112" s="24"/>
      <c r="J112" s="123" t="e">
        <f t="shared" si="3"/>
        <v>#REF!</v>
      </c>
      <c r="K112" s="24"/>
      <c r="L112" s="24"/>
      <c r="M112" s="65"/>
      <c r="N112" s="25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  <c r="IW112" s="24"/>
      <c r="IX112" s="24"/>
    </row>
    <row r="113" spans="1:258" s="3" customFormat="1" ht="15" customHeight="1">
      <c r="A113" s="44">
        <v>105</v>
      </c>
      <c r="B113" s="18"/>
      <c r="C113" s="129" t="s">
        <v>281</v>
      </c>
      <c r="D113" s="130" t="s">
        <v>282</v>
      </c>
      <c r="E113" s="19"/>
      <c r="F113" s="25" t="e">
        <f>VLOOKUP(D113,#REF!,3,0)</f>
        <v>#REF!</v>
      </c>
      <c r="G113" s="121">
        <v>2.53698165</v>
      </c>
      <c r="H113" s="66"/>
      <c r="I113" s="24"/>
      <c r="J113" s="123" t="e">
        <f t="shared" si="3"/>
        <v>#REF!</v>
      </c>
      <c r="K113" s="24"/>
      <c r="L113" s="24"/>
      <c r="M113" s="65"/>
      <c r="N113" s="25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  <c r="IW113" s="24"/>
      <c r="IX113" s="24"/>
    </row>
    <row r="114" spans="1:258" s="3" customFormat="1" ht="15" customHeight="1">
      <c r="A114" s="44">
        <v>106</v>
      </c>
      <c r="B114" s="18"/>
      <c r="C114" s="129" t="s">
        <v>283</v>
      </c>
      <c r="D114" s="130" t="s">
        <v>284</v>
      </c>
      <c r="E114" s="19"/>
      <c r="F114" s="25" t="e">
        <f>VLOOKUP(D114,#REF!,3,0)</f>
        <v>#REF!</v>
      </c>
      <c r="G114" s="121">
        <v>2.53698165</v>
      </c>
      <c r="H114" s="66"/>
      <c r="I114" s="24"/>
      <c r="J114" s="123" t="e">
        <f t="shared" si="3"/>
        <v>#REF!</v>
      </c>
      <c r="K114" s="24"/>
      <c r="L114" s="24"/>
      <c r="M114" s="65"/>
      <c r="N114" s="25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  <c r="IW114" s="24"/>
      <c r="IX114" s="24"/>
    </row>
    <row r="115" spans="1:258" s="3" customFormat="1" ht="15" customHeight="1">
      <c r="A115" s="44">
        <v>107</v>
      </c>
      <c r="B115" s="18"/>
      <c r="C115" s="129" t="s">
        <v>285</v>
      </c>
      <c r="D115" s="130" t="s">
        <v>286</v>
      </c>
      <c r="E115" s="19"/>
      <c r="F115" s="25" t="e">
        <f>VLOOKUP(D115,#REF!,3,0)</f>
        <v>#REF!</v>
      </c>
      <c r="G115" s="121">
        <v>4.0572965999999999</v>
      </c>
      <c r="H115" s="66"/>
      <c r="I115" s="24"/>
      <c r="J115" s="123" t="e">
        <f t="shared" si="3"/>
        <v>#REF!</v>
      </c>
      <c r="K115" s="24"/>
      <c r="L115" s="24"/>
      <c r="M115" s="65"/>
      <c r="N115" s="25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  <c r="IW115" s="24"/>
      <c r="IX115" s="24"/>
    </row>
    <row r="116" spans="1:258" s="3" customFormat="1" ht="15" customHeight="1">
      <c r="A116" s="44">
        <v>108</v>
      </c>
      <c r="B116" s="18"/>
      <c r="C116" s="128" t="s">
        <v>287</v>
      </c>
      <c r="D116" s="128" t="s">
        <v>288</v>
      </c>
      <c r="E116" s="19"/>
      <c r="F116" s="25" t="e">
        <f>VLOOKUP(D116,#REF!,3,0)</f>
        <v>#REF!</v>
      </c>
      <c r="G116" s="121">
        <v>4.057315</v>
      </c>
      <c r="H116" s="66"/>
      <c r="I116" s="24"/>
      <c r="J116" s="123" t="e">
        <f t="shared" si="3"/>
        <v>#REF!</v>
      </c>
      <c r="K116" s="24"/>
      <c r="L116" s="24"/>
      <c r="M116" s="65"/>
      <c r="N116" s="25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  <c r="IW116" s="24"/>
      <c r="IX116" s="24"/>
    </row>
    <row r="117" spans="1:258" s="33" customFormat="1" ht="15" customHeight="1">
      <c r="A117" s="44">
        <v>109</v>
      </c>
      <c r="B117" s="45"/>
      <c r="C117" s="63" t="s">
        <v>289</v>
      </c>
      <c r="D117" s="64" t="s">
        <v>290</v>
      </c>
      <c r="E117" s="46"/>
      <c r="F117" s="41" t="e">
        <f>VLOOKUP(D117,#REF!,3,0)</f>
        <v>#REF!</v>
      </c>
      <c r="G117" s="42">
        <v>0.35684500000000002</v>
      </c>
      <c r="H117" s="48"/>
      <c r="I117" s="70"/>
      <c r="J117" s="123" t="e">
        <f t="shared" si="3"/>
        <v>#REF!</v>
      </c>
      <c r="K117" s="70"/>
      <c r="L117" s="70"/>
      <c r="M117" s="78"/>
      <c r="N117" s="41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70"/>
      <c r="IN117" s="70"/>
      <c r="IO117" s="70"/>
      <c r="IP117" s="70"/>
      <c r="IQ117" s="70"/>
      <c r="IR117" s="70"/>
      <c r="IS117" s="70"/>
      <c r="IT117" s="70"/>
      <c r="IU117" s="70"/>
      <c r="IV117" s="70"/>
      <c r="IW117" s="70"/>
      <c r="IX117" s="70"/>
    </row>
    <row r="118" spans="1:258" s="33" customFormat="1" ht="15" customHeight="1">
      <c r="A118" s="44">
        <v>110</v>
      </c>
      <c r="B118" s="45"/>
      <c r="C118" s="63" t="s">
        <v>291</v>
      </c>
      <c r="D118" s="64" t="s">
        <v>292</v>
      </c>
      <c r="E118" s="46"/>
      <c r="F118" s="41" t="e">
        <f>VLOOKUP(D118,#REF!,3,0)</f>
        <v>#REF!</v>
      </c>
      <c r="G118" s="42">
        <v>0.71242499999999997</v>
      </c>
      <c r="H118" s="48"/>
      <c r="I118" s="70"/>
      <c r="J118" s="123" t="e">
        <f t="shared" si="3"/>
        <v>#REF!</v>
      </c>
      <c r="K118" s="70"/>
      <c r="L118" s="70"/>
      <c r="M118" s="78"/>
      <c r="N118" s="41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70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70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70"/>
      <c r="HJ118" s="70"/>
      <c r="HK118" s="70"/>
      <c r="HL118" s="70"/>
      <c r="HM118" s="70"/>
      <c r="HN118" s="70"/>
      <c r="HO118" s="70"/>
      <c r="HP118" s="70"/>
      <c r="HQ118" s="70"/>
      <c r="HR118" s="70"/>
      <c r="HS118" s="70"/>
      <c r="HT118" s="70"/>
      <c r="HU118" s="70"/>
      <c r="HV118" s="70"/>
      <c r="HW118" s="70"/>
      <c r="HX118" s="70"/>
      <c r="HY118" s="70"/>
      <c r="HZ118" s="70"/>
      <c r="IA118" s="70"/>
      <c r="IB118" s="70"/>
      <c r="IC118" s="70"/>
      <c r="ID118" s="70"/>
      <c r="IE118" s="70"/>
      <c r="IF118" s="70"/>
      <c r="IG118" s="70"/>
      <c r="IH118" s="70"/>
      <c r="II118" s="70"/>
      <c r="IJ118" s="70"/>
      <c r="IK118" s="70"/>
      <c r="IL118" s="70"/>
      <c r="IM118" s="70"/>
      <c r="IN118" s="70"/>
      <c r="IO118" s="70"/>
      <c r="IP118" s="70"/>
      <c r="IQ118" s="70"/>
      <c r="IR118" s="70"/>
      <c r="IS118" s="70"/>
      <c r="IT118" s="70"/>
      <c r="IU118" s="70"/>
      <c r="IV118" s="70"/>
      <c r="IW118" s="70"/>
      <c r="IX118" s="70"/>
    </row>
    <row r="119" spans="1:258" s="33" customFormat="1" ht="15" customHeight="1">
      <c r="A119" s="44">
        <v>111</v>
      </c>
      <c r="B119" s="45"/>
      <c r="C119" s="63" t="s">
        <v>293</v>
      </c>
      <c r="D119" s="64" t="s">
        <v>294</v>
      </c>
      <c r="E119" s="46"/>
      <c r="F119" s="41" t="e">
        <f>VLOOKUP(D119,#REF!,3,0)</f>
        <v>#REF!</v>
      </c>
      <c r="G119" s="42">
        <v>1.227395</v>
      </c>
      <c r="H119" s="48"/>
      <c r="I119" s="70"/>
      <c r="J119" s="123" t="e">
        <f t="shared" si="3"/>
        <v>#REF!</v>
      </c>
      <c r="K119" s="70"/>
      <c r="L119" s="70"/>
      <c r="M119" s="78"/>
      <c r="N119" s="41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70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70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70"/>
      <c r="HJ119" s="70"/>
      <c r="HK119" s="70"/>
      <c r="HL119" s="70"/>
      <c r="HM119" s="70"/>
      <c r="HN119" s="70"/>
      <c r="HO119" s="70"/>
      <c r="HP119" s="70"/>
      <c r="HQ119" s="70"/>
      <c r="HR119" s="70"/>
      <c r="HS119" s="70"/>
      <c r="HT119" s="70"/>
      <c r="HU119" s="70"/>
      <c r="HV119" s="70"/>
      <c r="HW119" s="70"/>
      <c r="HX119" s="70"/>
      <c r="HY119" s="70"/>
      <c r="HZ119" s="70"/>
      <c r="IA119" s="70"/>
      <c r="IB119" s="70"/>
      <c r="IC119" s="70"/>
      <c r="ID119" s="70"/>
      <c r="IE119" s="70"/>
      <c r="IF119" s="70"/>
      <c r="IG119" s="70"/>
      <c r="IH119" s="70"/>
      <c r="II119" s="70"/>
      <c r="IJ119" s="70"/>
      <c r="IK119" s="70"/>
      <c r="IL119" s="70"/>
      <c r="IM119" s="70"/>
      <c r="IN119" s="70"/>
      <c r="IO119" s="70"/>
      <c r="IP119" s="70"/>
      <c r="IQ119" s="70"/>
      <c r="IR119" s="70"/>
      <c r="IS119" s="70"/>
      <c r="IT119" s="70"/>
      <c r="IU119" s="70"/>
      <c r="IV119" s="70"/>
      <c r="IW119" s="70"/>
      <c r="IX119" s="70"/>
    </row>
    <row r="120" spans="1:258" s="33" customFormat="1" ht="15" customHeight="1">
      <c r="A120" s="44">
        <v>112</v>
      </c>
      <c r="B120" s="45"/>
      <c r="C120" s="63" t="s">
        <v>295</v>
      </c>
      <c r="D120" s="64" t="s">
        <v>296</v>
      </c>
      <c r="E120" s="46"/>
      <c r="F120" s="41" t="e">
        <f>VLOOKUP(D120,#REF!,3,0)</f>
        <v>#REF!</v>
      </c>
      <c r="G120" s="42">
        <v>8.4346750000000004</v>
      </c>
      <c r="H120" s="48"/>
      <c r="I120" s="70"/>
      <c r="J120" s="123" t="e">
        <f t="shared" si="3"/>
        <v>#REF!</v>
      </c>
      <c r="K120" s="70"/>
      <c r="L120" s="70"/>
      <c r="M120" s="78"/>
      <c r="N120" s="41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70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70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70"/>
      <c r="HJ120" s="70"/>
      <c r="HK120" s="70"/>
      <c r="HL120" s="70"/>
      <c r="HM120" s="70"/>
      <c r="HN120" s="70"/>
      <c r="HO120" s="70"/>
      <c r="HP120" s="70"/>
      <c r="HQ120" s="70"/>
      <c r="HR120" s="70"/>
      <c r="HS120" s="70"/>
      <c r="HT120" s="70"/>
      <c r="HU120" s="70"/>
      <c r="HV120" s="70"/>
      <c r="HW120" s="70"/>
      <c r="HX120" s="70"/>
      <c r="HY120" s="70"/>
      <c r="HZ120" s="70"/>
      <c r="IA120" s="70"/>
      <c r="IB120" s="70"/>
      <c r="IC120" s="70"/>
      <c r="ID120" s="70"/>
      <c r="IE120" s="70"/>
      <c r="IF120" s="70"/>
      <c r="IG120" s="70"/>
      <c r="IH120" s="70"/>
      <c r="II120" s="70"/>
      <c r="IJ120" s="70"/>
      <c r="IK120" s="70"/>
      <c r="IL120" s="70"/>
      <c r="IM120" s="70"/>
      <c r="IN120" s="70"/>
      <c r="IO120" s="70"/>
      <c r="IP120" s="70"/>
      <c r="IQ120" s="70"/>
      <c r="IR120" s="70"/>
      <c r="IS120" s="70"/>
      <c r="IT120" s="70"/>
      <c r="IU120" s="70"/>
      <c r="IV120" s="70"/>
      <c r="IW120" s="70"/>
      <c r="IX120" s="70"/>
    </row>
    <row r="121" spans="1:258" s="33" customFormat="1" ht="15" customHeight="1">
      <c r="A121" s="44">
        <v>113</v>
      </c>
      <c r="B121" s="45"/>
      <c r="C121" s="63" t="s">
        <v>297</v>
      </c>
      <c r="D121" s="64" t="s">
        <v>298</v>
      </c>
      <c r="E121" s="46"/>
      <c r="F121" s="41" t="e">
        <f>VLOOKUP(D121,#REF!,3,0)</f>
        <v>#REF!</v>
      </c>
      <c r="G121" s="42">
        <v>3.9181650000000001</v>
      </c>
      <c r="H121" s="48"/>
      <c r="I121" s="70"/>
      <c r="J121" s="123" t="e">
        <f t="shared" si="3"/>
        <v>#REF!</v>
      </c>
      <c r="K121" s="70"/>
      <c r="L121" s="70"/>
      <c r="M121" s="78"/>
      <c r="N121" s="41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0"/>
      <c r="IN121" s="70"/>
      <c r="IO121" s="70"/>
      <c r="IP121" s="70"/>
      <c r="IQ121" s="70"/>
      <c r="IR121" s="70"/>
      <c r="IS121" s="70"/>
      <c r="IT121" s="70"/>
      <c r="IU121" s="70"/>
      <c r="IV121" s="70"/>
      <c r="IW121" s="70"/>
      <c r="IX121" s="70"/>
    </row>
    <row r="122" spans="1:258" s="33" customFormat="1" ht="15" customHeight="1">
      <c r="A122" s="44">
        <v>114</v>
      </c>
      <c r="B122" s="45"/>
      <c r="C122" s="63" t="s">
        <v>299</v>
      </c>
      <c r="D122" s="64" t="s">
        <v>300</v>
      </c>
      <c r="E122" s="46"/>
      <c r="F122" s="41" t="e">
        <f>VLOOKUP(D122,#REF!,3,0)</f>
        <v>#REF!</v>
      </c>
      <c r="G122" s="42">
        <v>8.1308450000000008</v>
      </c>
      <c r="H122" s="48"/>
      <c r="I122" s="70"/>
      <c r="J122" s="123" t="e">
        <f t="shared" si="3"/>
        <v>#REF!</v>
      </c>
      <c r="K122" s="70"/>
      <c r="L122" s="70"/>
      <c r="M122" s="78"/>
      <c r="N122" s="41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0"/>
      <c r="EO122" s="70"/>
      <c r="EP122" s="70"/>
      <c r="EQ122" s="70"/>
      <c r="ER122" s="70"/>
      <c r="ES122" s="70"/>
      <c r="ET122" s="70"/>
      <c r="EU122" s="70"/>
      <c r="EV122" s="70"/>
      <c r="EW122" s="70"/>
      <c r="EX122" s="70"/>
      <c r="EY122" s="70"/>
      <c r="EZ122" s="70"/>
      <c r="FA122" s="70"/>
      <c r="FB122" s="70"/>
      <c r="FC122" s="70"/>
      <c r="FD122" s="70"/>
      <c r="FE122" s="70"/>
      <c r="FF122" s="70"/>
      <c r="FG122" s="70"/>
      <c r="FH122" s="70"/>
      <c r="FI122" s="70"/>
      <c r="FJ122" s="70"/>
      <c r="FK122" s="70"/>
      <c r="FL122" s="70"/>
      <c r="FM122" s="70"/>
      <c r="FN122" s="70"/>
      <c r="FO122" s="70"/>
      <c r="FP122" s="70"/>
      <c r="FQ122" s="70"/>
      <c r="FR122" s="70"/>
      <c r="FS122" s="70"/>
      <c r="FT122" s="70"/>
      <c r="FU122" s="70"/>
      <c r="FV122" s="70"/>
      <c r="FW122" s="70"/>
      <c r="FX122" s="70"/>
      <c r="FY122" s="70"/>
      <c r="FZ122" s="70"/>
      <c r="GA122" s="70"/>
      <c r="GB122" s="70"/>
      <c r="GC122" s="70"/>
      <c r="GD122" s="70"/>
      <c r="GE122" s="70"/>
      <c r="GF122" s="70"/>
      <c r="GG122" s="70"/>
      <c r="GH122" s="70"/>
      <c r="GI122" s="70"/>
      <c r="GJ122" s="70"/>
      <c r="GK122" s="70"/>
      <c r="GL122" s="70"/>
      <c r="GM122" s="70"/>
      <c r="GN122" s="70"/>
      <c r="GO122" s="70"/>
      <c r="GP122" s="70"/>
      <c r="GQ122" s="70"/>
      <c r="GR122" s="70"/>
      <c r="GS122" s="70"/>
      <c r="GT122" s="70"/>
      <c r="GU122" s="70"/>
      <c r="GV122" s="70"/>
      <c r="GW122" s="70"/>
      <c r="GX122" s="70"/>
      <c r="GY122" s="70"/>
      <c r="GZ122" s="70"/>
      <c r="HA122" s="70"/>
      <c r="HB122" s="70"/>
      <c r="HC122" s="70"/>
      <c r="HD122" s="70"/>
      <c r="HE122" s="70"/>
      <c r="HF122" s="70"/>
      <c r="HG122" s="70"/>
      <c r="HH122" s="70"/>
      <c r="HI122" s="70"/>
      <c r="HJ122" s="70"/>
      <c r="HK122" s="70"/>
      <c r="HL122" s="70"/>
      <c r="HM122" s="70"/>
      <c r="HN122" s="70"/>
      <c r="HO122" s="70"/>
      <c r="HP122" s="70"/>
      <c r="HQ122" s="70"/>
      <c r="HR122" s="70"/>
      <c r="HS122" s="70"/>
      <c r="HT122" s="70"/>
      <c r="HU122" s="70"/>
      <c r="HV122" s="70"/>
      <c r="HW122" s="70"/>
      <c r="HX122" s="70"/>
      <c r="HY122" s="70"/>
      <c r="HZ122" s="70"/>
      <c r="IA122" s="70"/>
      <c r="IB122" s="70"/>
      <c r="IC122" s="70"/>
      <c r="ID122" s="70"/>
      <c r="IE122" s="70"/>
      <c r="IF122" s="70"/>
      <c r="IG122" s="70"/>
      <c r="IH122" s="70"/>
      <c r="II122" s="70"/>
      <c r="IJ122" s="70"/>
      <c r="IK122" s="70"/>
      <c r="IL122" s="70"/>
      <c r="IM122" s="70"/>
      <c r="IN122" s="70"/>
      <c r="IO122" s="70"/>
      <c r="IP122" s="70"/>
      <c r="IQ122" s="70"/>
      <c r="IR122" s="70"/>
      <c r="IS122" s="70"/>
      <c r="IT122" s="70"/>
      <c r="IU122" s="70"/>
      <c r="IV122" s="70"/>
      <c r="IW122" s="70"/>
      <c r="IX122" s="70"/>
    </row>
    <row r="123" spans="1:258" s="33" customFormat="1" ht="15" customHeight="1">
      <c r="A123" s="44">
        <v>115</v>
      </c>
      <c r="B123" s="45"/>
      <c r="C123" s="63" t="s">
        <v>301</v>
      </c>
      <c r="D123" s="64" t="s">
        <v>302</v>
      </c>
      <c r="E123" s="46"/>
      <c r="F123" s="41" t="e">
        <f>VLOOKUP(D123,#REF!,3,0)</f>
        <v>#REF!</v>
      </c>
      <c r="G123" s="42">
        <v>9.1840150000000005</v>
      </c>
      <c r="H123" s="48"/>
      <c r="I123" s="70"/>
      <c r="J123" s="123" t="e">
        <f t="shared" si="3"/>
        <v>#REF!</v>
      </c>
      <c r="K123" s="70"/>
      <c r="L123" s="70"/>
      <c r="M123" s="78"/>
      <c r="N123" s="41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70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  <c r="EE123" s="70"/>
      <c r="EF123" s="70"/>
      <c r="EG123" s="70"/>
      <c r="EH123" s="70"/>
      <c r="EI123" s="70"/>
      <c r="EJ123" s="70"/>
      <c r="EK123" s="70"/>
      <c r="EL123" s="70"/>
      <c r="EM123" s="70"/>
      <c r="EN123" s="70"/>
      <c r="EO123" s="70"/>
      <c r="EP123" s="70"/>
      <c r="EQ123" s="70"/>
      <c r="ER123" s="70"/>
      <c r="ES123" s="70"/>
      <c r="ET123" s="70"/>
      <c r="EU123" s="70"/>
      <c r="EV123" s="70"/>
      <c r="EW123" s="70"/>
      <c r="EX123" s="70"/>
      <c r="EY123" s="70"/>
      <c r="EZ123" s="70"/>
      <c r="FA123" s="70"/>
      <c r="FB123" s="70"/>
      <c r="FC123" s="70"/>
      <c r="FD123" s="70"/>
      <c r="FE123" s="70"/>
      <c r="FF123" s="70"/>
      <c r="FG123" s="70"/>
      <c r="FH123" s="70"/>
      <c r="FI123" s="70"/>
      <c r="FJ123" s="70"/>
      <c r="FK123" s="70"/>
      <c r="FL123" s="70"/>
      <c r="FM123" s="70"/>
      <c r="FN123" s="70"/>
      <c r="FO123" s="70"/>
      <c r="FP123" s="70"/>
      <c r="FQ123" s="70"/>
      <c r="FR123" s="70"/>
      <c r="FS123" s="70"/>
      <c r="FT123" s="70"/>
      <c r="FU123" s="70"/>
      <c r="FV123" s="70"/>
      <c r="FW123" s="70"/>
      <c r="FX123" s="70"/>
      <c r="FY123" s="70"/>
      <c r="FZ123" s="70"/>
      <c r="GA123" s="70"/>
      <c r="GB123" s="70"/>
      <c r="GC123" s="70"/>
      <c r="GD123" s="70"/>
      <c r="GE123" s="70"/>
      <c r="GF123" s="70"/>
      <c r="GG123" s="70"/>
      <c r="GH123" s="70"/>
      <c r="GI123" s="70"/>
      <c r="GJ123" s="70"/>
      <c r="GK123" s="70"/>
      <c r="GL123" s="70"/>
      <c r="GM123" s="70"/>
      <c r="GN123" s="70"/>
      <c r="GO123" s="70"/>
      <c r="GP123" s="70"/>
      <c r="GQ123" s="70"/>
      <c r="GR123" s="70"/>
      <c r="GS123" s="70"/>
      <c r="GT123" s="70"/>
      <c r="GU123" s="70"/>
      <c r="GV123" s="70"/>
      <c r="GW123" s="70"/>
      <c r="GX123" s="70"/>
      <c r="GY123" s="70"/>
      <c r="GZ123" s="70"/>
      <c r="HA123" s="70"/>
      <c r="HB123" s="70"/>
      <c r="HC123" s="70"/>
      <c r="HD123" s="70"/>
      <c r="HE123" s="70"/>
      <c r="HF123" s="70"/>
      <c r="HG123" s="70"/>
      <c r="HH123" s="70"/>
      <c r="HI123" s="70"/>
      <c r="HJ123" s="70"/>
      <c r="HK123" s="70"/>
      <c r="HL123" s="70"/>
      <c r="HM123" s="70"/>
      <c r="HN123" s="70"/>
      <c r="HO123" s="70"/>
      <c r="HP123" s="70"/>
      <c r="HQ123" s="70"/>
      <c r="HR123" s="70"/>
      <c r="HS123" s="70"/>
      <c r="HT123" s="70"/>
      <c r="HU123" s="70"/>
      <c r="HV123" s="70"/>
      <c r="HW123" s="70"/>
      <c r="HX123" s="70"/>
      <c r="HY123" s="70"/>
      <c r="HZ123" s="70"/>
      <c r="IA123" s="70"/>
      <c r="IB123" s="70"/>
      <c r="IC123" s="70"/>
      <c r="ID123" s="70"/>
      <c r="IE123" s="70"/>
      <c r="IF123" s="70"/>
      <c r="IG123" s="70"/>
      <c r="IH123" s="70"/>
      <c r="II123" s="70"/>
      <c r="IJ123" s="70"/>
      <c r="IK123" s="70"/>
      <c r="IL123" s="70"/>
      <c r="IM123" s="70"/>
      <c r="IN123" s="70"/>
      <c r="IO123" s="70"/>
      <c r="IP123" s="70"/>
      <c r="IQ123" s="70"/>
      <c r="IR123" s="70"/>
      <c r="IS123" s="70"/>
      <c r="IT123" s="70"/>
      <c r="IU123" s="70"/>
      <c r="IV123" s="70"/>
      <c r="IW123" s="70"/>
      <c r="IX123" s="70"/>
    </row>
    <row r="124" spans="1:258" s="33" customFormat="1" ht="15" customHeight="1">
      <c r="A124" s="44">
        <v>116</v>
      </c>
      <c r="B124" s="45"/>
      <c r="C124" s="63" t="s">
        <v>303</v>
      </c>
      <c r="D124" s="64" t="s">
        <v>304</v>
      </c>
      <c r="E124" s="46"/>
      <c r="F124" s="41" t="e">
        <f>VLOOKUP(D124,#REF!,3,0)</f>
        <v>#REF!</v>
      </c>
      <c r="G124" s="42">
        <v>8.1308450000000008</v>
      </c>
      <c r="H124" s="48"/>
      <c r="I124" s="70"/>
      <c r="J124" s="123" t="e">
        <f t="shared" si="3"/>
        <v>#REF!</v>
      </c>
      <c r="K124" s="70"/>
      <c r="L124" s="70"/>
      <c r="M124" s="78"/>
      <c r="N124" s="41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  <c r="EO124" s="70"/>
      <c r="EP124" s="70"/>
      <c r="EQ124" s="70"/>
      <c r="ER124" s="70"/>
      <c r="ES124" s="70"/>
      <c r="ET124" s="70"/>
      <c r="EU124" s="70"/>
      <c r="EV124" s="70"/>
      <c r="EW124" s="70"/>
      <c r="EX124" s="70"/>
      <c r="EY124" s="70"/>
      <c r="EZ124" s="70"/>
      <c r="FA124" s="70"/>
      <c r="FB124" s="70"/>
      <c r="FC124" s="70"/>
      <c r="FD124" s="70"/>
      <c r="FE124" s="70"/>
      <c r="FF124" s="70"/>
      <c r="FG124" s="70"/>
      <c r="FH124" s="70"/>
      <c r="FI124" s="70"/>
      <c r="FJ124" s="70"/>
      <c r="FK124" s="70"/>
      <c r="FL124" s="70"/>
      <c r="FM124" s="70"/>
      <c r="FN124" s="70"/>
      <c r="FO124" s="70"/>
      <c r="FP124" s="70"/>
      <c r="FQ124" s="70"/>
      <c r="FR124" s="70"/>
      <c r="FS124" s="70"/>
      <c r="FT124" s="70"/>
      <c r="FU124" s="70"/>
      <c r="FV124" s="70"/>
      <c r="FW124" s="70"/>
      <c r="FX124" s="70"/>
      <c r="FY124" s="70"/>
      <c r="FZ124" s="70"/>
      <c r="GA124" s="70"/>
      <c r="GB124" s="70"/>
      <c r="GC124" s="70"/>
      <c r="GD124" s="70"/>
      <c r="GE124" s="70"/>
      <c r="GF124" s="70"/>
      <c r="GG124" s="70"/>
      <c r="GH124" s="70"/>
      <c r="GI124" s="70"/>
      <c r="GJ124" s="70"/>
      <c r="GK124" s="70"/>
      <c r="GL124" s="70"/>
      <c r="GM124" s="70"/>
      <c r="GN124" s="70"/>
      <c r="GO124" s="70"/>
      <c r="GP124" s="70"/>
      <c r="GQ124" s="70"/>
      <c r="GR124" s="70"/>
      <c r="GS124" s="70"/>
      <c r="GT124" s="70"/>
      <c r="GU124" s="70"/>
      <c r="GV124" s="70"/>
      <c r="GW124" s="70"/>
      <c r="GX124" s="70"/>
      <c r="GY124" s="70"/>
      <c r="GZ124" s="70"/>
      <c r="HA124" s="70"/>
      <c r="HB124" s="70"/>
      <c r="HC124" s="70"/>
      <c r="HD124" s="70"/>
      <c r="HE124" s="70"/>
      <c r="HF124" s="70"/>
      <c r="HG124" s="70"/>
      <c r="HH124" s="70"/>
      <c r="HI124" s="70"/>
      <c r="HJ124" s="70"/>
      <c r="HK124" s="70"/>
      <c r="HL124" s="70"/>
      <c r="HM124" s="70"/>
      <c r="HN124" s="70"/>
      <c r="HO124" s="70"/>
      <c r="HP124" s="70"/>
      <c r="HQ124" s="70"/>
      <c r="HR124" s="70"/>
      <c r="HS124" s="70"/>
      <c r="HT124" s="70"/>
      <c r="HU124" s="70"/>
      <c r="HV124" s="70"/>
      <c r="HW124" s="70"/>
      <c r="HX124" s="70"/>
      <c r="HY124" s="70"/>
      <c r="HZ124" s="70"/>
      <c r="IA124" s="70"/>
      <c r="IB124" s="70"/>
      <c r="IC124" s="70"/>
      <c r="ID124" s="70"/>
      <c r="IE124" s="70"/>
      <c r="IF124" s="70"/>
      <c r="IG124" s="70"/>
      <c r="IH124" s="70"/>
      <c r="II124" s="70"/>
      <c r="IJ124" s="70"/>
      <c r="IK124" s="70"/>
      <c r="IL124" s="70"/>
      <c r="IM124" s="70"/>
      <c r="IN124" s="70"/>
      <c r="IO124" s="70"/>
      <c r="IP124" s="70"/>
      <c r="IQ124" s="70"/>
      <c r="IR124" s="70"/>
      <c r="IS124" s="70"/>
      <c r="IT124" s="70"/>
      <c r="IU124" s="70"/>
      <c r="IV124" s="70"/>
      <c r="IW124" s="70"/>
      <c r="IX124" s="70"/>
    </row>
    <row r="125" spans="1:258" s="33" customFormat="1" ht="15" customHeight="1">
      <c r="A125" s="44">
        <v>117</v>
      </c>
      <c r="B125" s="45"/>
      <c r="C125" s="63" t="s">
        <v>305</v>
      </c>
      <c r="D125" s="64" t="s">
        <v>306</v>
      </c>
      <c r="E125" s="46"/>
      <c r="F125" s="41" t="e">
        <f>VLOOKUP(D125,#REF!,3,0)</f>
        <v>#REF!</v>
      </c>
      <c r="G125" s="42">
        <v>4.0922749999999999</v>
      </c>
      <c r="H125" s="48"/>
      <c r="I125" s="70"/>
      <c r="J125" s="123" t="e">
        <f t="shared" si="3"/>
        <v>#REF!</v>
      </c>
      <c r="K125" s="70"/>
      <c r="L125" s="70"/>
      <c r="M125" s="78"/>
      <c r="N125" s="41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70"/>
      <c r="ES125" s="70"/>
      <c r="ET125" s="70"/>
      <c r="EU125" s="70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70"/>
      <c r="FG125" s="70"/>
      <c r="FH125" s="70"/>
      <c r="FI125" s="70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70"/>
      <c r="FU125" s="70"/>
      <c r="FV125" s="70"/>
      <c r="FW125" s="70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70"/>
      <c r="GI125" s="70"/>
      <c r="GJ125" s="70"/>
      <c r="GK125" s="70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70"/>
      <c r="GW125" s="70"/>
      <c r="GX125" s="70"/>
      <c r="GY125" s="70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  <c r="HJ125" s="70"/>
      <c r="HK125" s="70"/>
      <c r="HL125" s="70"/>
      <c r="HM125" s="70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  <c r="HX125" s="70"/>
      <c r="HY125" s="70"/>
      <c r="HZ125" s="70"/>
      <c r="IA125" s="70"/>
      <c r="IB125" s="70"/>
      <c r="IC125" s="70"/>
      <c r="ID125" s="70"/>
      <c r="IE125" s="70"/>
      <c r="IF125" s="70"/>
      <c r="IG125" s="70"/>
      <c r="IH125" s="70"/>
      <c r="II125" s="70"/>
      <c r="IJ125" s="70"/>
      <c r="IK125" s="70"/>
      <c r="IL125" s="70"/>
      <c r="IM125" s="70"/>
      <c r="IN125" s="70"/>
      <c r="IO125" s="70"/>
      <c r="IP125" s="70"/>
      <c r="IQ125" s="70"/>
      <c r="IR125" s="70"/>
      <c r="IS125" s="70"/>
      <c r="IT125" s="70"/>
      <c r="IU125" s="70"/>
      <c r="IV125" s="70"/>
      <c r="IW125" s="70"/>
      <c r="IX125" s="70"/>
    </row>
    <row r="126" spans="1:258" s="33" customFormat="1" ht="15" customHeight="1">
      <c r="A126" s="44">
        <v>118</v>
      </c>
      <c r="B126" s="45"/>
      <c r="C126" s="63" t="s">
        <v>307</v>
      </c>
      <c r="D126" s="64" t="s">
        <v>308</v>
      </c>
      <c r="E126" s="46"/>
      <c r="F126" s="41" t="e">
        <f>VLOOKUP(D126,#REF!,3,0)</f>
        <v>#REF!</v>
      </c>
      <c r="G126" s="42">
        <v>5.97241</v>
      </c>
      <c r="H126" s="48"/>
      <c r="I126" s="70"/>
      <c r="J126" s="123" t="e">
        <f t="shared" si="3"/>
        <v>#REF!</v>
      </c>
      <c r="K126" s="70"/>
      <c r="L126" s="70"/>
      <c r="M126" s="78"/>
      <c r="N126" s="41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70"/>
      <c r="ES126" s="70"/>
      <c r="ET126" s="70"/>
      <c r="EU126" s="70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70"/>
      <c r="FG126" s="70"/>
      <c r="FH126" s="70"/>
      <c r="FI126" s="70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70"/>
      <c r="FU126" s="70"/>
      <c r="FV126" s="70"/>
      <c r="FW126" s="70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70"/>
      <c r="GI126" s="70"/>
      <c r="GJ126" s="70"/>
      <c r="GK126" s="70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70"/>
      <c r="GW126" s="70"/>
      <c r="GX126" s="70"/>
      <c r="GY126" s="70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  <c r="HJ126" s="70"/>
      <c r="HK126" s="70"/>
      <c r="HL126" s="70"/>
      <c r="HM126" s="70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70"/>
      <c r="HY126" s="70"/>
      <c r="HZ126" s="70"/>
      <c r="IA126" s="70"/>
      <c r="IB126" s="70"/>
      <c r="IC126" s="70"/>
      <c r="ID126" s="70"/>
      <c r="IE126" s="70"/>
      <c r="IF126" s="70"/>
      <c r="IG126" s="70"/>
      <c r="IH126" s="70"/>
      <c r="II126" s="70"/>
      <c r="IJ126" s="70"/>
      <c r="IK126" s="70"/>
      <c r="IL126" s="70"/>
      <c r="IM126" s="70"/>
      <c r="IN126" s="70"/>
      <c r="IO126" s="70"/>
      <c r="IP126" s="70"/>
      <c r="IQ126" s="70"/>
      <c r="IR126" s="70"/>
      <c r="IS126" s="70"/>
      <c r="IT126" s="70"/>
      <c r="IU126" s="70"/>
      <c r="IV126" s="70"/>
      <c r="IW126" s="70"/>
      <c r="IX126" s="70"/>
    </row>
    <row r="127" spans="1:258" s="33" customFormat="1" ht="15" customHeight="1">
      <c r="A127" s="44">
        <v>119</v>
      </c>
      <c r="B127" s="45"/>
      <c r="C127" s="63" t="s">
        <v>309</v>
      </c>
      <c r="D127" s="64" t="s">
        <v>310</v>
      </c>
      <c r="E127" s="46"/>
      <c r="F127" s="41" t="e">
        <f>VLOOKUP(D127,#REF!,3,0)</f>
        <v>#REF!</v>
      </c>
      <c r="G127" s="42">
        <v>5.97241</v>
      </c>
      <c r="H127" s="48"/>
      <c r="I127" s="70"/>
      <c r="J127" s="123" t="e">
        <f t="shared" si="3"/>
        <v>#REF!</v>
      </c>
      <c r="K127" s="70"/>
      <c r="L127" s="70"/>
      <c r="M127" s="78"/>
      <c r="N127" s="41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70"/>
      <c r="BK127" s="70"/>
      <c r="BL127" s="70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  <c r="EE127" s="70"/>
      <c r="EF127" s="70"/>
      <c r="EG127" s="70"/>
      <c r="EH127" s="70"/>
      <c r="EI127" s="70"/>
      <c r="EJ127" s="70"/>
      <c r="EK127" s="70"/>
      <c r="EL127" s="70"/>
      <c r="EM127" s="70"/>
      <c r="EN127" s="70"/>
      <c r="EO127" s="70"/>
      <c r="EP127" s="70"/>
      <c r="EQ127" s="70"/>
      <c r="ER127" s="70"/>
      <c r="ES127" s="70"/>
      <c r="ET127" s="70"/>
      <c r="EU127" s="70"/>
      <c r="EV127" s="70"/>
      <c r="EW127" s="70"/>
      <c r="EX127" s="70"/>
      <c r="EY127" s="70"/>
      <c r="EZ127" s="70"/>
      <c r="FA127" s="70"/>
      <c r="FB127" s="70"/>
      <c r="FC127" s="70"/>
      <c r="FD127" s="70"/>
      <c r="FE127" s="70"/>
      <c r="FF127" s="70"/>
      <c r="FG127" s="70"/>
      <c r="FH127" s="70"/>
      <c r="FI127" s="70"/>
      <c r="FJ127" s="70"/>
      <c r="FK127" s="70"/>
      <c r="FL127" s="70"/>
      <c r="FM127" s="70"/>
      <c r="FN127" s="70"/>
      <c r="FO127" s="70"/>
      <c r="FP127" s="70"/>
      <c r="FQ127" s="70"/>
      <c r="FR127" s="70"/>
      <c r="FS127" s="70"/>
      <c r="FT127" s="70"/>
      <c r="FU127" s="70"/>
      <c r="FV127" s="70"/>
      <c r="FW127" s="70"/>
      <c r="FX127" s="70"/>
      <c r="FY127" s="70"/>
      <c r="FZ127" s="70"/>
      <c r="GA127" s="70"/>
      <c r="GB127" s="70"/>
      <c r="GC127" s="70"/>
      <c r="GD127" s="70"/>
      <c r="GE127" s="70"/>
      <c r="GF127" s="70"/>
      <c r="GG127" s="70"/>
      <c r="GH127" s="70"/>
      <c r="GI127" s="70"/>
      <c r="GJ127" s="70"/>
      <c r="GK127" s="70"/>
      <c r="GL127" s="70"/>
      <c r="GM127" s="70"/>
      <c r="GN127" s="70"/>
      <c r="GO127" s="70"/>
      <c r="GP127" s="70"/>
      <c r="GQ127" s="70"/>
      <c r="GR127" s="70"/>
      <c r="GS127" s="70"/>
      <c r="GT127" s="70"/>
      <c r="GU127" s="70"/>
      <c r="GV127" s="70"/>
      <c r="GW127" s="70"/>
      <c r="GX127" s="70"/>
      <c r="GY127" s="70"/>
      <c r="GZ127" s="70"/>
      <c r="HA127" s="70"/>
      <c r="HB127" s="70"/>
      <c r="HC127" s="70"/>
      <c r="HD127" s="70"/>
      <c r="HE127" s="70"/>
      <c r="HF127" s="70"/>
      <c r="HG127" s="70"/>
      <c r="HH127" s="70"/>
      <c r="HI127" s="70"/>
      <c r="HJ127" s="70"/>
      <c r="HK127" s="70"/>
      <c r="HL127" s="70"/>
      <c r="HM127" s="70"/>
      <c r="HN127" s="70"/>
      <c r="HO127" s="70"/>
      <c r="HP127" s="70"/>
      <c r="HQ127" s="70"/>
      <c r="HR127" s="70"/>
      <c r="HS127" s="70"/>
      <c r="HT127" s="70"/>
      <c r="HU127" s="70"/>
      <c r="HV127" s="70"/>
      <c r="HW127" s="70"/>
      <c r="HX127" s="70"/>
      <c r="HY127" s="70"/>
      <c r="HZ127" s="70"/>
      <c r="IA127" s="70"/>
      <c r="IB127" s="70"/>
      <c r="IC127" s="70"/>
      <c r="ID127" s="70"/>
      <c r="IE127" s="70"/>
      <c r="IF127" s="70"/>
      <c r="IG127" s="70"/>
      <c r="IH127" s="70"/>
      <c r="II127" s="70"/>
      <c r="IJ127" s="70"/>
      <c r="IK127" s="70"/>
      <c r="IL127" s="70"/>
      <c r="IM127" s="70"/>
      <c r="IN127" s="70"/>
      <c r="IO127" s="70"/>
      <c r="IP127" s="70"/>
      <c r="IQ127" s="70"/>
      <c r="IR127" s="70"/>
      <c r="IS127" s="70"/>
      <c r="IT127" s="70"/>
      <c r="IU127" s="70"/>
      <c r="IV127" s="70"/>
      <c r="IW127" s="70"/>
      <c r="IX127" s="70"/>
    </row>
    <row r="128" spans="1:258" s="33" customFormat="1" ht="15" customHeight="1">
      <c r="A128" s="44">
        <v>120</v>
      </c>
      <c r="B128" s="45"/>
      <c r="C128" s="63" t="s">
        <v>311</v>
      </c>
      <c r="D128" s="64" t="s">
        <v>312</v>
      </c>
      <c r="E128" s="46"/>
      <c r="F128" s="41" t="e">
        <f>VLOOKUP(D128,#REF!,3,0)</f>
        <v>#REF!</v>
      </c>
      <c r="G128" s="42">
        <v>1.3642449999999999</v>
      </c>
      <c r="H128" s="48"/>
      <c r="I128" s="70"/>
      <c r="J128" s="123" t="e">
        <f t="shared" si="3"/>
        <v>#REF!</v>
      </c>
      <c r="K128" s="70"/>
      <c r="L128" s="70"/>
      <c r="M128" s="78"/>
      <c r="N128" s="41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70"/>
      <c r="BM128" s="70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  <c r="EE128" s="70"/>
      <c r="EF128" s="70"/>
      <c r="EG128" s="70"/>
      <c r="EH128" s="70"/>
      <c r="EI128" s="70"/>
      <c r="EJ128" s="70"/>
      <c r="EK128" s="70"/>
      <c r="EL128" s="70"/>
      <c r="EM128" s="70"/>
      <c r="EN128" s="70"/>
      <c r="EO128" s="70"/>
      <c r="EP128" s="70"/>
      <c r="EQ128" s="70"/>
      <c r="ER128" s="70"/>
      <c r="ES128" s="70"/>
      <c r="ET128" s="70"/>
      <c r="EU128" s="70"/>
      <c r="EV128" s="70"/>
      <c r="EW128" s="70"/>
      <c r="EX128" s="70"/>
      <c r="EY128" s="70"/>
      <c r="EZ128" s="70"/>
      <c r="FA128" s="70"/>
      <c r="FB128" s="70"/>
      <c r="FC128" s="70"/>
      <c r="FD128" s="70"/>
      <c r="FE128" s="70"/>
      <c r="FF128" s="70"/>
      <c r="FG128" s="70"/>
      <c r="FH128" s="70"/>
      <c r="FI128" s="70"/>
      <c r="FJ128" s="70"/>
      <c r="FK128" s="70"/>
      <c r="FL128" s="70"/>
      <c r="FM128" s="70"/>
      <c r="FN128" s="70"/>
      <c r="FO128" s="70"/>
      <c r="FP128" s="70"/>
      <c r="FQ128" s="70"/>
      <c r="FR128" s="70"/>
      <c r="FS128" s="70"/>
      <c r="FT128" s="70"/>
      <c r="FU128" s="70"/>
      <c r="FV128" s="70"/>
      <c r="FW128" s="70"/>
      <c r="FX128" s="70"/>
      <c r="FY128" s="70"/>
      <c r="FZ128" s="70"/>
      <c r="GA128" s="70"/>
      <c r="GB128" s="70"/>
      <c r="GC128" s="70"/>
      <c r="GD128" s="70"/>
      <c r="GE128" s="70"/>
      <c r="GF128" s="70"/>
      <c r="GG128" s="70"/>
      <c r="GH128" s="70"/>
      <c r="GI128" s="70"/>
      <c r="GJ128" s="70"/>
      <c r="GK128" s="70"/>
      <c r="GL128" s="70"/>
      <c r="GM128" s="70"/>
      <c r="GN128" s="70"/>
      <c r="GO128" s="70"/>
      <c r="GP128" s="70"/>
      <c r="GQ128" s="70"/>
      <c r="GR128" s="70"/>
      <c r="GS128" s="70"/>
      <c r="GT128" s="70"/>
      <c r="GU128" s="70"/>
      <c r="GV128" s="70"/>
      <c r="GW128" s="70"/>
      <c r="GX128" s="70"/>
      <c r="GY128" s="70"/>
      <c r="GZ128" s="70"/>
      <c r="HA128" s="70"/>
      <c r="HB128" s="70"/>
      <c r="HC128" s="70"/>
      <c r="HD128" s="70"/>
      <c r="HE128" s="70"/>
      <c r="HF128" s="70"/>
      <c r="HG128" s="70"/>
      <c r="HH128" s="70"/>
      <c r="HI128" s="70"/>
      <c r="HJ128" s="70"/>
      <c r="HK128" s="70"/>
      <c r="HL128" s="70"/>
      <c r="HM128" s="70"/>
      <c r="HN128" s="70"/>
      <c r="HO128" s="70"/>
      <c r="HP128" s="70"/>
      <c r="HQ128" s="70"/>
      <c r="HR128" s="70"/>
      <c r="HS128" s="70"/>
      <c r="HT128" s="70"/>
      <c r="HU128" s="70"/>
      <c r="HV128" s="70"/>
      <c r="HW128" s="70"/>
      <c r="HX128" s="70"/>
      <c r="HY128" s="70"/>
      <c r="HZ128" s="70"/>
      <c r="IA128" s="70"/>
      <c r="IB128" s="70"/>
      <c r="IC128" s="70"/>
      <c r="ID128" s="70"/>
      <c r="IE128" s="70"/>
      <c r="IF128" s="70"/>
      <c r="IG128" s="70"/>
      <c r="IH128" s="70"/>
      <c r="II128" s="70"/>
      <c r="IJ128" s="70"/>
      <c r="IK128" s="70"/>
      <c r="IL128" s="70"/>
      <c r="IM128" s="70"/>
      <c r="IN128" s="70"/>
      <c r="IO128" s="70"/>
      <c r="IP128" s="70"/>
      <c r="IQ128" s="70"/>
      <c r="IR128" s="70"/>
      <c r="IS128" s="70"/>
      <c r="IT128" s="70"/>
      <c r="IU128" s="70"/>
      <c r="IV128" s="70"/>
      <c r="IW128" s="70"/>
      <c r="IX128" s="70"/>
    </row>
    <row r="129" spans="1:258" s="3" customFormat="1" ht="15" customHeight="1">
      <c r="A129" s="20"/>
      <c r="B129" s="18"/>
      <c r="C129" s="22"/>
      <c r="D129" s="21"/>
      <c r="E129" s="19"/>
      <c r="F129" s="65"/>
      <c r="G129" s="25"/>
      <c r="H129" s="66"/>
      <c r="I129" s="24"/>
      <c r="J129" s="24"/>
      <c r="K129" s="24"/>
      <c r="L129" s="24"/>
      <c r="M129" s="65"/>
      <c r="N129" s="25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 s="24"/>
      <c r="IS129" s="24"/>
      <c r="IT129" s="24"/>
      <c r="IU129" s="24"/>
      <c r="IV129" s="24"/>
      <c r="IW129" s="24"/>
      <c r="IX129" s="24"/>
    </row>
    <row r="130" spans="1:258" s="3" customFormat="1" ht="15" customHeight="1">
      <c r="A130" s="20"/>
      <c r="B130" s="18"/>
      <c r="C130" s="22"/>
      <c r="D130" s="21"/>
      <c r="E130" s="19"/>
      <c r="F130" s="25"/>
      <c r="G130" s="25"/>
      <c r="H130" s="66"/>
      <c r="I130" s="24"/>
      <c r="J130" s="24"/>
      <c r="K130" s="24"/>
      <c r="L130" s="24"/>
      <c r="M130" s="80"/>
      <c r="N130" s="80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  <c r="IM130" s="24"/>
      <c r="IN130" s="24"/>
      <c r="IO130" s="24"/>
      <c r="IP130" s="24"/>
      <c r="IQ130" s="24"/>
      <c r="IR130" s="24"/>
      <c r="IS130" s="24"/>
      <c r="IT130" s="24"/>
      <c r="IU130" s="24"/>
      <c r="IV130" s="24"/>
      <c r="IW130" s="24"/>
      <c r="IX130" s="24"/>
    </row>
    <row r="131" spans="1:258" s="3" customFormat="1" ht="23.25" customHeight="1">
      <c r="A131" s="20"/>
      <c r="B131" s="18"/>
      <c r="C131" s="22"/>
      <c r="D131" s="21"/>
      <c r="E131" s="19"/>
      <c r="F131" s="25"/>
      <c r="G131" s="25"/>
      <c r="H131" s="67"/>
      <c r="I131" s="24"/>
      <c r="J131" s="24"/>
      <c r="K131" s="24"/>
      <c r="L131" s="24"/>
      <c r="M131" s="81"/>
      <c r="N131" s="81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  <c r="IW131" s="24"/>
    </row>
    <row r="132" spans="1:258" s="3" customFormat="1" ht="27" customHeight="1">
      <c r="A132" s="20"/>
      <c r="B132" s="18"/>
      <c r="C132" s="22"/>
      <c r="D132" s="21"/>
      <c r="E132" s="19"/>
      <c r="F132" s="25"/>
      <c r="G132" s="25"/>
      <c r="H132" s="67"/>
      <c r="I132" s="24"/>
      <c r="J132" s="24"/>
      <c r="K132" s="24"/>
      <c r="L132" s="24"/>
      <c r="M132" s="25"/>
      <c r="N132" s="25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  <c r="IV132" s="24"/>
      <c r="IW132" s="24"/>
    </row>
    <row r="133" spans="1:258" s="3" customFormat="1" ht="15" customHeight="1">
      <c r="A133" s="20"/>
      <c r="B133" s="18"/>
      <c r="C133" s="18"/>
      <c r="D133" s="21"/>
      <c r="E133" s="19"/>
      <c r="F133" s="25"/>
      <c r="G133" s="25"/>
      <c r="H133" s="67"/>
      <c r="I133" s="24"/>
      <c r="J133" s="24"/>
      <c r="K133" s="24"/>
      <c r="L133" s="24"/>
      <c r="M133" s="25"/>
      <c r="N133" s="25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  <c r="IW133" s="24"/>
    </row>
    <row r="134" spans="1:258" s="3" customFormat="1" ht="26.25" customHeight="1">
      <c r="A134" s="20"/>
      <c r="B134" s="18"/>
      <c r="C134" s="18"/>
      <c r="D134" s="21"/>
      <c r="E134" s="19"/>
      <c r="F134" s="25"/>
      <c r="G134" s="25"/>
      <c r="H134" s="67"/>
      <c r="I134" s="24"/>
      <c r="J134" s="24"/>
      <c r="K134" s="24"/>
      <c r="L134" s="24"/>
      <c r="M134" s="25"/>
      <c r="N134" s="25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  <c r="IV134" s="24"/>
      <c r="IW134" s="24"/>
    </row>
    <row r="135" spans="1:258" s="3" customFormat="1" ht="26.25" customHeight="1">
      <c r="A135" s="20"/>
      <c r="B135" s="18"/>
      <c r="C135" s="22"/>
      <c r="D135" s="21"/>
      <c r="E135" s="19"/>
      <c r="F135" s="25"/>
      <c r="G135" s="25"/>
      <c r="H135" s="67"/>
      <c r="I135" s="24"/>
      <c r="J135" s="24"/>
      <c r="K135" s="24"/>
      <c r="L135" s="24"/>
      <c r="M135" s="25"/>
      <c r="N135" s="25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  <c r="IT135" s="24"/>
      <c r="IU135" s="24"/>
      <c r="IV135" s="24"/>
      <c r="IW135" s="24"/>
    </row>
    <row r="136" spans="1:258" s="3" customFormat="1" ht="15" customHeight="1">
      <c r="A136" s="20"/>
      <c r="B136" s="18"/>
      <c r="C136" s="22"/>
      <c r="D136" s="21"/>
      <c r="E136" s="19"/>
      <c r="F136" s="25"/>
      <c r="G136" s="25"/>
      <c r="H136" s="66"/>
      <c r="I136" s="24"/>
      <c r="J136" s="24"/>
      <c r="K136" s="24"/>
      <c r="L136" s="24"/>
      <c r="M136" s="25"/>
      <c r="N136" s="25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  <c r="IM136" s="24"/>
      <c r="IN136" s="24"/>
      <c r="IO136" s="24"/>
      <c r="IP136" s="24"/>
      <c r="IQ136" s="24"/>
      <c r="IR136" s="24"/>
      <c r="IS136" s="24"/>
      <c r="IT136" s="24"/>
      <c r="IU136" s="24"/>
      <c r="IV136" s="24"/>
      <c r="IW136" s="24"/>
    </row>
    <row r="137" spans="1:258" s="3" customFormat="1" ht="15" customHeight="1">
      <c r="A137" s="20"/>
      <c r="B137" s="18"/>
      <c r="C137" s="22"/>
      <c r="D137" s="21"/>
      <c r="E137" s="19"/>
      <c r="F137" s="25"/>
      <c r="G137" s="25"/>
      <c r="H137" s="66"/>
      <c r="I137" s="24"/>
      <c r="J137" s="24"/>
      <c r="K137" s="24"/>
      <c r="L137" s="24"/>
      <c r="M137" s="25"/>
      <c r="N137" s="25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  <c r="IV137" s="24"/>
      <c r="IW137" s="24"/>
    </row>
    <row r="138" spans="1:258" s="3" customFormat="1" ht="15" customHeight="1">
      <c r="A138" s="20"/>
      <c r="B138" s="18"/>
      <c r="C138" s="22"/>
      <c r="D138" s="21"/>
      <c r="E138" s="19"/>
      <c r="F138" s="25"/>
      <c r="G138" s="25"/>
      <c r="H138" s="66"/>
      <c r="I138" s="24"/>
      <c r="J138" s="24"/>
      <c r="K138" s="24"/>
      <c r="L138" s="24"/>
      <c r="M138" s="25"/>
      <c r="N138" s="25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  <c r="IU138" s="24"/>
      <c r="IV138" s="24"/>
      <c r="IW138" s="24"/>
    </row>
    <row r="139" spans="1:258" s="3" customFormat="1" ht="15" customHeight="1">
      <c r="A139" s="20"/>
      <c r="B139" s="18"/>
      <c r="C139" s="22"/>
      <c r="D139" s="21"/>
      <c r="E139" s="19"/>
      <c r="F139" s="25"/>
      <c r="G139" s="25"/>
      <c r="H139" s="66"/>
      <c r="I139" s="24"/>
      <c r="J139" s="24"/>
      <c r="K139" s="24"/>
      <c r="L139" s="24"/>
      <c r="M139" s="25"/>
      <c r="N139" s="25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  <c r="IW139" s="24"/>
    </row>
    <row r="140" spans="1:258" s="3" customFormat="1" ht="15" customHeight="1">
      <c r="A140" s="20"/>
      <c r="B140" s="18"/>
      <c r="C140" s="22"/>
      <c r="D140" s="21"/>
      <c r="E140" s="19"/>
      <c r="F140" s="25"/>
      <c r="G140" s="25"/>
      <c r="H140" s="66"/>
      <c r="I140" s="24"/>
      <c r="J140" s="24"/>
      <c r="K140" s="24"/>
      <c r="L140" s="24"/>
      <c r="M140" s="25"/>
      <c r="N140" s="25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  <c r="IU140" s="24"/>
      <c r="IV140" s="24"/>
      <c r="IW140" s="24"/>
    </row>
    <row r="141" spans="1:258" s="3" customFormat="1" ht="15" customHeight="1">
      <c r="A141" s="20"/>
      <c r="B141" s="18"/>
      <c r="C141" s="22"/>
      <c r="D141" s="21"/>
      <c r="E141" s="19"/>
      <c r="F141" s="25"/>
      <c r="G141" s="25"/>
      <c r="H141" s="66"/>
      <c r="I141" s="24"/>
      <c r="J141" s="24"/>
      <c r="K141" s="24"/>
      <c r="L141" s="24"/>
      <c r="M141" s="25"/>
      <c r="N141" s="2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  <c r="IW141" s="24"/>
    </row>
    <row r="142" spans="1:258" s="3" customFormat="1" ht="15" customHeight="1">
      <c r="A142" s="20"/>
      <c r="B142" s="18"/>
      <c r="C142" s="22"/>
      <c r="D142" s="21"/>
      <c r="E142" s="19"/>
      <c r="F142" s="25"/>
      <c r="G142" s="25"/>
      <c r="H142" s="67"/>
      <c r="I142" s="24"/>
      <c r="J142" s="24"/>
      <c r="K142" s="24"/>
      <c r="L142" s="24"/>
      <c r="M142" s="81"/>
      <c r="N142" s="81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  <c r="IV142" s="24"/>
      <c r="IW142" s="24"/>
    </row>
    <row r="143" spans="1:258" s="3" customFormat="1" ht="15" customHeight="1">
      <c r="A143" s="20"/>
      <c r="B143" s="18"/>
      <c r="C143" s="22"/>
      <c r="D143" s="21"/>
      <c r="E143" s="19"/>
      <c r="F143" s="25"/>
      <c r="G143" s="25"/>
      <c r="H143" s="67"/>
      <c r="I143" s="24"/>
      <c r="J143" s="24"/>
      <c r="K143" s="24"/>
      <c r="L143" s="24"/>
      <c r="M143" s="25"/>
      <c r="N143" s="25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  <c r="IM143" s="24"/>
      <c r="IN143" s="24"/>
      <c r="IO143" s="24"/>
      <c r="IP143" s="24"/>
      <c r="IQ143" s="24"/>
      <c r="IR143" s="24"/>
      <c r="IS143" s="24"/>
      <c r="IT143" s="24"/>
      <c r="IU143" s="24"/>
      <c r="IV143" s="24"/>
      <c r="IW143" s="24"/>
    </row>
    <row r="144" spans="1:258" s="3" customFormat="1" ht="15" customHeight="1">
      <c r="A144" s="20"/>
      <c r="B144" s="18"/>
      <c r="C144" s="18"/>
      <c r="D144" s="21"/>
      <c r="E144" s="19"/>
      <c r="F144" s="25"/>
      <c r="G144" s="25"/>
      <c r="H144" s="67"/>
      <c r="I144" s="24"/>
      <c r="J144" s="24"/>
      <c r="K144" s="24"/>
      <c r="L144" s="24"/>
      <c r="M144" s="25"/>
      <c r="N144" s="25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  <c r="IM144" s="24"/>
      <c r="IN144" s="24"/>
      <c r="IO144" s="24"/>
      <c r="IP144" s="24"/>
      <c r="IQ144" s="24"/>
      <c r="IR144" s="24"/>
      <c r="IS144" s="24"/>
      <c r="IT144" s="24"/>
      <c r="IU144" s="24"/>
      <c r="IV144" s="24"/>
      <c r="IW144" s="24"/>
    </row>
    <row r="145" spans="1:257" s="3" customFormat="1" ht="15" customHeight="1">
      <c r="A145" s="20"/>
      <c r="B145" s="18"/>
      <c r="C145" s="18"/>
      <c r="D145" s="21"/>
      <c r="E145" s="19"/>
      <c r="F145" s="25"/>
      <c r="G145" s="25"/>
      <c r="H145" s="67"/>
      <c r="I145" s="24"/>
      <c r="J145" s="24"/>
      <c r="K145" s="24"/>
      <c r="L145" s="24"/>
      <c r="M145" s="25"/>
      <c r="N145" s="25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  <c r="IM145" s="24"/>
      <c r="IN145" s="24"/>
      <c r="IO145" s="24"/>
      <c r="IP145" s="24"/>
      <c r="IQ145" s="24"/>
      <c r="IR145" s="24"/>
      <c r="IS145" s="24"/>
      <c r="IT145" s="24"/>
      <c r="IU145" s="24"/>
      <c r="IV145" s="24"/>
      <c r="IW145" s="24"/>
    </row>
    <row r="146" spans="1:257" s="3" customFormat="1" ht="15" customHeight="1">
      <c r="A146" s="20"/>
      <c r="B146" s="18"/>
      <c r="C146" s="22"/>
      <c r="D146" s="21"/>
      <c r="E146" s="19"/>
      <c r="F146" s="25"/>
      <c r="G146" s="25"/>
      <c r="H146" s="67"/>
      <c r="I146" s="24"/>
      <c r="J146" s="24"/>
      <c r="K146" s="24"/>
      <c r="L146" s="24"/>
      <c r="M146" s="25"/>
      <c r="N146" s="25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  <c r="ID146" s="24"/>
      <c r="IE146" s="24"/>
      <c r="IF146" s="24"/>
      <c r="IG146" s="24"/>
      <c r="IH146" s="24"/>
      <c r="II146" s="24"/>
      <c r="IJ146" s="24"/>
      <c r="IK146" s="24"/>
      <c r="IL146" s="24"/>
      <c r="IM146" s="24"/>
      <c r="IN146" s="24"/>
      <c r="IO146" s="24"/>
      <c r="IP146" s="24"/>
      <c r="IQ146" s="24"/>
      <c r="IR146" s="24"/>
      <c r="IS146" s="24"/>
      <c r="IT146" s="24"/>
      <c r="IU146" s="24"/>
      <c r="IV146" s="24"/>
      <c r="IW146" s="24"/>
    </row>
    <row r="147" spans="1:257" s="3" customFormat="1" ht="15" customHeight="1">
      <c r="A147" s="20"/>
      <c r="B147" s="18"/>
      <c r="C147" s="22"/>
      <c r="D147" s="21"/>
      <c r="E147" s="19"/>
      <c r="F147" s="25"/>
      <c r="G147" s="25"/>
      <c r="H147" s="66"/>
      <c r="I147" s="24"/>
      <c r="J147" s="24"/>
      <c r="K147" s="24"/>
      <c r="L147" s="24"/>
      <c r="M147" s="25"/>
      <c r="N147" s="25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  <c r="ID147" s="24"/>
      <c r="IE147" s="24"/>
      <c r="IF147" s="24"/>
      <c r="IG147" s="24"/>
      <c r="IH147" s="24"/>
      <c r="II147" s="24"/>
      <c r="IJ147" s="24"/>
      <c r="IK147" s="24"/>
      <c r="IL147" s="24"/>
      <c r="IM147" s="24"/>
      <c r="IN147" s="24"/>
      <c r="IO147" s="24"/>
      <c r="IP147" s="24"/>
      <c r="IQ147" s="24"/>
      <c r="IR147" s="24"/>
      <c r="IS147" s="24"/>
      <c r="IT147" s="24"/>
      <c r="IU147" s="24"/>
      <c r="IV147" s="24"/>
      <c r="IW147" s="24"/>
    </row>
    <row r="148" spans="1:257" s="3" customFormat="1" ht="15" customHeight="1">
      <c r="A148" s="105"/>
      <c r="B148" s="29"/>
      <c r="C148" s="30"/>
      <c r="D148" s="31"/>
      <c r="E148" s="106"/>
      <c r="F148" s="80"/>
      <c r="G148" s="80"/>
      <c r="H148" s="107"/>
      <c r="I148" s="24"/>
      <c r="J148" s="24"/>
      <c r="K148" s="24"/>
      <c r="L148" s="24"/>
      <c r="M148" s="25"/>
      <c r="N148" s="25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  <c r="ID148" s="24"/>
      <c r="IE148" s="24"/>
      <c r="IF148" s="24"/>
      <c r="IG148" s="24"/>
      <c r="IH148" s="24"/>
      <c r="II148" s="24"/>
      <c r="IJ148" s="24"/>
      <c r="IK148" s="24"/>
      <c r="IL148" s="24"/>
      <c r="IM148" s="24"/>
      <c r="IN148" s="24"/>
      <c r="IO148" s="24"/>
      <c r="IP148" s="24"/>
      <c r="IQ148" s="24"/>
      <c r="IR148" s="24"/>
      <c r="IS148" s="24"/>
      <c r="IT148" s="24"/>
      <c r="IU148" s="24"/>
      <c r="IV148" s="24"/>
      <c r="IW148" s="24"/>
    </row>
    <row r="149" spans="1:257" s="28" customFormat="1" ht="30.75" customHeight="1">
      <c r="A149" s="226" t="s">
        <v>22</v>
      </c>
      <c r="B149" s="226"/>
      <c r="C149" s="226"/>
      <c r="D149" s="226"/>
      <c r="E149" s="226"/>
      <c r="F149" s="226"/>
      <c r="G149" s="226"/>
      <c r="H149" s="226"/>
    </row>
    <row r="150" spans="1:257" s="28" customFormat="1" ht="35.25" customHeight="1">
      <c r="A150" s="227" t="s">
        <v>313</v>
      </c>
      <c r="B150" s="227"/>
      <c r="C150" s="227"/>
      <c r="D150" s="227"/>
      <c r="E150" s="227"/>
      <c r="F150" s="227"/>
      <c r="G150" s="227"/>
      <c r="H150" s="227"/>
    </row>
    <row r="151" spans="1:257" s="28" customFormat="1" ht="41.25" customHeight="1">
      <c r="A151" s="227" t="s">
        <v>24</v>
      </c>
      <c r="B151" s="227"/>
      <c r="C151" s="227"/>
      <c r="D151" s="227"/>
      <c r="E151" s="227"/>
      <c r="F151" s="227"/>
      <c r="G151" s="227"/>
      <c r="H151" s="227"/>
    </row>
    <row r="152" spans="1:257" s="28" customFormat="1" ht="24" customHeight="1">
      <c r="A152" s="213" t="s">
        <v>25</v>
      </c>
      <c r="B152" s="213"/>
      <c r="C152" s="213"/>
      <c r="D152" s="213"/>
      <c r="E152" s="213"/>
      <c r="F152" s="213"/>
      <c r="G152" s="213"/>
      <c r="H152" s="213"/>
    </row>
    <row r="153" spans="1:257" s="28" customFormat="1">
      <c r="A153" s="108"/>
      <c r="B153" s="109"/>
      <c r="C153" s="110"/>
      <c r="D153" s="108"/>
      <c r="E153" s="108"/>
      <c r="F153" s="111"/>
      <c r="G153" s="111"/>
      <c r="H153" s="112"/>
    </row>
    <row r="154" spans="1:257" s="28" customFormat="1">
      <c r="A154" s="113" t="s">
        <v>26</v>
      </c>
      <c r="B154" s="114"/>
      <c r="C154" s="110"/>
      <c r="D154" s="115" t="s">
        <v>27</v>
      </c>
      <c r="E154" s="116"/>
      <c r="F154" s="117"/>
      <c r="G154" s="117"/>
      <c r="H154" s="118"/>
    </row>
    <row r="155" spans="1:257" s="28" customFormat="1">
      <c r="A155" s="113"/>
      <c r="B155" s="114"/>
      <c r="C155" s="110"/>
      <c r="D155" s="115"/>
      <c r="E155" s="116"/>
      <c r="F155" s="117"/>
      <c r="G155" s="117"/>
      <c r="H155" s="118"/>
    </row>
    <row r="156" spans="1:257" s="28" customFormat="1">
      <c r="A156" s="113" t="s">
        <v>28</v>
      </c>
      <c r="B156" s="113"/>
      <c r="C156" s="110"/>
      <c r="D156" s="113" t="s">
        <v>28</v>
      </c>
      <c r="E156" s="108"/>
      <c r="F156" s="117"/>
      <c r="G156" s="117"/>
      <c r="H156" s="118"/>
    </row>
    <row r="157" spans="1:257" s="28" customFormat="1" ht="14.4">
      <c r="B157" s="32"/>
      <c r="C157" s="3"/>
      <c r="F157" s="117"/>
      <c r="G157" s="117"/>
      <c r="H157" s="118"/>
    </row>
    <row r="158" spans="1:257">
      <c r="B158" s="23"/>
    </row>
    <row r="159" spans="1:257">
      <c r="B159" s="23"/>
    </row>
    <row r="160" spans="1:257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</sheetData>
  <mergeCells count="18">
    <mergeCell ref="A1:H1"/>
    <mergeCell ref="A2:H2"/>
    <mergeCell ref="A3:H3"/>
    <mergeCell ref="A4:H4"/>
    <mergeCell ref="A5:H5"/>
    <mergeCell ref="A6:H6"/>
    <mergeCell ref="F7:G7"/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H7:H8"/>
  </mergeCells>
  <phoneticPr fontId="36" type="noConversion"/>
  <conditionalFormatting sqref="D80">
    <cfRule type="duplicateValues" dxfId="16" priority="6" stopIfTrue="1"/>
  </conditionalFormatting>
  <conditionalFormatting sqref="D104">
    <cfRule type="duplicateValues" dxfId="15" priority="5"/>
  </conditionalFormatting>
  <conditionalFormatting sqref="C116">
    <cfRule type="duplicateValues" dxfId="14" priority="7"/>
  </conditionalFormatting>
  <conditionalFormatting sqref="D116">
    <cfRule type="duplicateValues" dxfId="13" priority="4"/>
  </conditionalFormatting>
  <conditionalFormatting sqref="D1:D1048576">
    <cfRule type="duplicateValues" dxfId="12" priority="8"/>
  </conditionalFormatting>
  <conditionalFormatting sqref="D70:D71">
    <cfRule type="duplicateValues" dxfId="11" priority="3" stopIfTrue="1"/>
  </conditionalFormatting>
  <conditionalFormatting sqref="D74:D75">
    <cfRule type="duplicateValues" dxfId="10" priority="2" stopIfTrue="1"/>
  </conditionalFormatting>
  <conditionalFormatting sqref="D105:D106">
    <cfRule type="duplicateValues" dxfId="9" priority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T175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 activeCell="D47" sqref="D47"/>
    </sheetView>
  </sheetViews>
  <sheetFormatPr defaultColWidth="9" defaultRowHeight="15.6"/>
  <cols>
    <col min="1" max="1" width="6.44140625" style="4" customWidth="1"/>
    <col min="2" max="2" width="12.21875" style="5" customWidth="1"/>
    <col min="3" max="3" width="28.21875" style="4" customWidth="1"/>
    <col min="4" max="4" width="13.77734375" style="6" customWidth="1"/>
    <col min="5" max="5" width="5.6640625" style="7" customWidth="1"/>
    <col min="6" max="7" width="9.33203125" style="26" customWidth="1"/>
    <col min="8" max="8" width="13.109375" style="8" customWidth="1"/>
    <col min="9" max="12" width="2" style="4" customWidth="1"/>
    <col min="13" max="14" width="1.6640625" style="4" customWidth="1"/>
    <col min="15" max="15" width="2.109375" style="4" customWidth="1"/>
    <col min="16" max="16" width="6" style="4" customWidth="1"/>
    <col min="17" max="17" width="5" style="4" customWidth="1"/>
    <col min="18" max="18" width="6.6640625" style="4" customWidth="1"/>
    <col min="19" max="21" width="5.77734375" style="4" customWidth="1"/>
    <col min="22" max="22" width="8.77734375" style="4" customWidth="1"/>
    <col min="23" max="25" width="5.77734375" style="4" customWidth="1"/>
    <col min="26" max="30" width="3.6640625" style="4" customWidth="1"/>
    <col min="31" max="31" width="4.88671875" style="4" customWidth="1"/>
    <col min="32" max="32" width="5.6640625" style="4" customWidth="1"/>
    <col min="33" max="51" width="4.88671875" style="4" customWidth="1"/>
    <col min="52" max="52" width="6.33203125" style="4" customWidth="1"/>
    <col min="53" max="54" width="5" style="4" customWidth="1"/>
    <col min="55" max="55" width="4.77734375" style="4" customWidth="1"/>
    <col min="56" max="56" width="6.44140625" style="4" customWidth="1"/>
    <col min="57" max="57" width="2.88671875" style="4" customWidth="1"/>
    <col min="58" max="58" width="6.44140625" style="4" customWidth="1"/>
    <col min="59" max="59" width="5.6640625" style="4" customWidth="1"/>
    <col min="60" max="227" width="9" style="4"/>
    <col min="228" max="228" width="5" style="4" customWidth="1"/>
    <col min="229" max="229" width="15" style="4" customWidth="1"/>
    <col min="230" max="231" width="14.6640625" style="4" customWidth="1"/>
    <col min="232" max="232" width="6.21875" style="4" customWidth="1"/>
    <col min="233" max="235" width="10.109375" style="4" customWidth="1"/>
    <col min="236" max="236" width="10.44140625" style="4" customWidth="1"/>
    <col min="237" max="254" width="9" style="4"/>
    <col min="255" max="255" width="6.44140625" style="4" customWidth="1"/>
    <col min="256" max="256" width="12.21875" style="4" customWidth="1"/>
    <col min="257" max="257" width="28.21875" style="4" customWidth="1"/>
    <col min="258" max="258" width="13.77734375" style="4" customWidth="1"/>
    <col min="259" max="259" width="5.6640625" style="4" customWidth="1"/>
    <col min="260" max="261" width="9.33203125" style="4" customWidth="1"/>
    <col min="262" max="262" width="13.109375" style="4" customWidth="1"/>
    <col min="263" max="483" width="9" style="4"/>
    <col min="484" max="484" width="5" style="4" customWidth="1"/>
    <col min="485" max="485" width="15" style="4" customWidth="1"/>
    <col min="486" max="487" width="14.6640625" style="4" customWidth="1"/>
    <col min="488" max="488" width="6.21875" style="4" customWidth="1"/>
    <col min="489" max="491" width="10.109375" style="4" customWidth="1"/>
    <col min="492" max="492" width="10.44140625" style="4" customWidth="1"/>
    <col min="493" max="510" width="9" style="4"/>
    <col min="511" max="511" width="6.44140625" style="4" customWidth="1"/>
    <col min="512" max="512" width="12.21875" style="4" customWidth="1"/>
    <col min="513" max="513" width="28.21875" style="4" customWidth="1"/>
    <col min="514" max="514" width="13.77734375" style="4" customWidth="1"/>
    <col min="515" max="515" width="5.6640625" style="4" customWidth="1"/>
    <col min="516" max="517" width="9.33203125" style="4" customWidth="1"/>
    <col min="518" max="518" width="13.109375" style="4" customWidth="1"/>
    <col min="519" max="739" width="9" style="4"/>
    <col min="740" max="740" width="5" style="4" customWidth="1"/>
    <col min="741" max="741" width="15" style="4" customWidth="1"/>
    <col min="742" max="743" width="14.6640625" style="4" customWidth="1"/>
    <col min="744" max="744" width="6.21875" style="4" customWidth="1"/>
    <col min="745" max="747" width="10.109375" style="4" customWidth="1"/>
    <col min="748" max="748" width="10.44140625" style="4" customWidth="1"/>
    <col min="749" max="766" width="9" style="4"/>
    <col min="767" max="767" width="6.44140625" style="4" customWidth="1"/>
    <col min="768" max="768" width="12.21875" style="4" customWidth="1"/>
    <col min="769" max="769" width="28.21875" style="4" customWidth="1"/>
    <col min="770" max="770" width="13.77734375" style="4" customWidth="1"/>
    <col min="771" max="771" width="5.6640625" style="4" customWidth="1"/>
    <col min="772" max="773" width="9.33203125" style="4" customWidth="1"/>
    <col min="774" max="774" width="13.109375" style="4" customWidth="1"/>
    <col min="775" max="995" width="9" style="4"/>
    <col min="996" max="996" width="5" style="4" customWidth="1"/>
    <col min="997" max="997" width="15" style="4" customWidth="1"/>
    <col min="998" max="999" width="14.6640625" style="4" customWidth="1"/>
    <col min="1000" max="1000" width="6.21875" style="4" customWidth="1"/>
    <col min="1001" max="1003" width="10.109375" style="4" customWidth="1"/>
    <col min="1004" max="1004" width="10.44140625" style="4" customWidth="1"/>
    <col min="1005" max="1022" width="9" style="4"/>
    <col min="1023" max="1023" width="6.44140625" style="4" customWidth="1"/>
    <col min="1024" max="1024" width="12.21875" style="4" customWidth="1"/>
    <col min="1025" max="1025" width="28.21875" style="4" customWidth="1"/>
    <col min="1026" max="1026" width="13.77734375" style="4" customWidth="1"/>
    <col min="1027" max="1027" width="5.6640625" style="4" customWidth="1"/>
    <col min="1028" max="1029" width="9.33203125" style="4" customWidth="1"/>
    <col min="1030" max="1030" width="13.109375" style="4" customWidth="1"/>
    <col min="1031" max="1251" width="9" style="4"/>
    <col min="1252" max="1252" width="5" style="4" customWidth="1"/>
    <col min="1253" max="1253" width="15" style="4" customWidth="1"/>
    <col min="1254" max="1255" width="14.6640625" style="4" customWidth="1"/>
    <col min="1256" max="1256" width="6.21875" style="4" customWidth="1"/>
    <col min="1257" max="1259" width="10.109375" style="4" customWidth="1"/>
    <col min="1260" max="1260" width="10.44140625" style="4" customWidth="1"/>
    <col min="1261" max="1278" width="9" style="4"/>
    <col min="1279" max="1279" width="6.44140625" style="4" customWidth="1"/>
    <col min="1280" max="1280" width="12.21875" style="4" customWidth="1"/>
    <col min="1281" max="1281" width="28.21875" style="4" customWidth="1"/>
    <col min="1282" max="1282" width="13.77734375" style="4" customWidth="1"/>
    <col min="1283" max="1283" width="5.6640625" style="4" customWidth="1"/>
    <col min="1284" max="1285" width="9.33203125" style="4" customWidth="1"/>
    <col min="1286" max="1286" width="13.109375" style="4" customWidth="1"/>
    <col min="1287" max="1507" width="9" style="4"/>
    <col min="1508" max="1508" width="5" style="4" customWidth="1"/>
    <col min="1509" max="1509" width="15" style="4" customWidth="1"/>
    <col min="1510" max="1511" width="14.6640625" style="4" customWidth="1"/>
    <col min="1512" max="1512" width="6.21875" style="4" customWidth="1"/>
    <col min="1513" max="1515" width="10.109375" style="4" customWidth="1"/>
    <col min="1516" max="1516" width="10.44140625" style="4" customWidth="1"/>
    <col min="1517" max="1534" width="9" style="4"/>
    <col min="1535" max="1535" width="6.44140625" style="4" customWidth="1"/>
    <col min="1536" max="1536" width="12.21875" style="4" customWidth="1"/>
    <col min="1537" max="1537" width="28.21875" style="4" customWidth="1"/>
    <col min="1538" max="1538" width="13.77734375" style="4" customWidth="1"/>
    <col min="1539" max="1539" width="5.6640625" style="4" customWidth="1"/>
    <col min="1540" max="1541" width="9.33203125" style="4" customWidth="1"/>
    <col min="1542" max="1542" width="13.109375" style="4" customWidth="1"/>
    <col min="1543" max="1763" width="9" style="4"/>
    <col min="1764" max="1764" width="5" style="4" customWidth="1"/>
    <col min="1765" max="1765" width="15" style="4" customWidth="1"/>
    <col min="1766" max="1767" width="14.6640625" style="4" customWidth="1"/>
    <col min="1768" max="1768" width="6.21875" style="4" customWidth="1"/>
    <col min="1769" max="1771" width="10.109375" style="4" customWidth="1"/>
    <col min="1772" max="1772" width="10.44140625" style="4" customWidth="1"/>
    <col min="1773" max="1790" width="9" style="4"/>
    <col min="1791" max="1791" width="6.44140625" style="4" customWidth="1"/>
    <col min="1792" max="1792" width="12.21875" style="4" customWidth="1"/>
    <col min="1793" max="1793" width="28.21875" style="4" customWidth="1"/>
    <col min="1794" max="1794" width="13.77734375" style="4" customWidth="1"/>
    <col min="1795" max="1795" width="5.6640625" style="4" customWidth="1"/>
    <col min="1796" max="1797" width="9.33203125" style="4" customWidth="1"/>
    <col min="1798" max="1798" width="13.109375" style="4" customWidth="1"/>
    <col min="1799" max="2019" width="9" style="4"/>
    <col min="2020" max="2020" width="5" style="4" customWidth="1"/>
    <col min="2021" max="2021" width="15" style="4" customWidth="1"/>
    <col min="2022" max="2023" width="14.6640625" style="4" customWidth="1"/>
    <col min="2024" max="2024" width="6.21875" style="4" customWidth="1"/>
    <col min="2025" max="2027" width="10.109375" style="4" customWidth="1"/>
    <col min="2028" max="2028" width="10.44140625" style="4" customWidth="1"/>
    <col min="2029" max="2046" width="9" style="4"/>
    <col min="2047" max="2047" width="6.44140625" style="4" customWidth="1"/>
    <col min="2048" max="2048" width="12.21875" style="4" customWidth="1"/>
    <col min="2049" max="2049" width="28.21875" style="4" customWidth="1"/>
    <col min="2050" max="2050" width="13.77734375" style="4" customWidth="1"/>
    <col min="2051" max="2051" width="5.6640625" style="4" customWidth="1"/>
    <col min="2052" max="2053" width="9.33203125" style="4" customWidth="1"/>
    <col min="2054" max="2054" width="13.109375" style="4" customWidth="1"/>
    <col min="2055" max="2275" width="9" style="4"/>
    <col min="2276" max="2276" width="5" style="4" customWidth="1"/>
    <col min="2277" max="2277" width="15" style="4" customWidth="1"/>
    <col min="2278" max="2279" width="14.6640625" style="4" customWidth="1"/>
    <col min="2280" max="2280" width="6.21875" style="4" customWidth="1"/>
    <col min="2281" max="2283" width="10.109375" style="4" customWidth="1"/>
    <col min="2284" max="2284" width="10.44140625" style="4" customWidth="1"/>
    <col min="2285" max="2302" width="9" style="4"/>
    <col min="2303" max="2303" width="6.44140625" style="4" customWidth="1"/>
    <col min="2304" max="2304" width="12.21875" style="4" customWidth="1"/>
    <col min="2305" max="2305" width="28.21875" style="4" customWidth="1"/>
    <col min="2306" max="2306" width="13.77734375" style="4" customWidth="1"/>
    <col min="2307" max="2307" width="5.6640625" style="4" customWidth="1"/>
    <col min="2308" max="2309" width="9.33203125" style="4" customWidth="1"/>
    <col min="2310" max="2310" width="13.109375" style="4" customWidth="1"/>
    <col min="2311" max="2531" width="9" style="4"/>
    <col min="2532" max="2532" width="5" style="4" customWidth="1"/>
    <col min="2533" max="2533" width="15" style="4" customWidth="1"/>
    <col min="2534" max="2535" width="14.6640625" style="4" customWidth="1"/>
    <col min="2536" max="2536" width="6.21875" style="4" customWidth="1"/>
    <col min="2537" max="2539" width="10.109375" style="4" customWidth="1"/>
    <col min="2540" max="2540" width="10.44140625" style="4" customWidth="1"/>
    <col min="2541" max="2558" width="9" style="4"/>
    <col min="2559" max="2559" width="6.44140625" style="4" customWidth="1"/>
    <col min="2560" max="2560" width="12.21875" style="4" customWidth="1"/>
    <col min="2561" max="2561" width="28.21875" style="4" customWidth="1"/>
    <col min="2562" max="2562" width="13.77734375" style="4" customWidth="1"/>
    <col min="2563" max="2563" width="5.6640625" style="4" customWidth="1"/>
    <col min="2564" max="2565" width="9.33203125" style="4" customWidth="1"/>
    <col min="2566" max="2566" width="13.109375" style="4" customWidth="1"/>
    <col min="2567" max="2787" width="9" style="4"/>
    <col min="2788" max="2788" width="5" style="4" customWidth="1"/>
    <col min="2789" max="2789" width="15" style="4" customWidth="1"/>
    <col min="2790" max="2791" width="14.6640625" style="4" customWidth="1"/>
    <col min="2792" max="2792" width="6.21875" style="4" customWidth="1"/>
    <col min="2793" max="2795" width="10.109375" style="4" customWidth="1"/>
    <col min="2796" max="2796" width="10.44140625" style="4" customWidth="1"/>
    <col min="2797" max="2814" width="9" style="4"/>
    <col min="2815" max="2815" width="6.44140625" style="4" customWidth="1"/>
    <col min="2816" max="2816" width="12.21875" style="4" customWidth="1"/>
    <col min="2817" max="2817" width="28.21875" style="4" customWidth="1"/>
    <col min="2818" max="2818" width="13.77734375" style="4" customWidth="1"/>
    <col min="2819" max="2819" width="5.6640625" style="4" customWidth="1"/>
    <col min="2820" max="2821" width="9.33203125" style="4" customWidth="1"/>
    <col min="2822" max="2822" width="13.109375" style="4" customWidth="1"/>
    <col min="2823" max="3043" width="9" style="4"/>
    <col min="3044" max="3044" width="5" style="4" customWidth="1"/>
    <col min="3045" max="3045" width="15" style="4" customWidth="1"/>
    <col min="3046" max="3047" width="14.6640625" style="4" customWidth="1"/>
    <col min="3048" max="3048" width="6.21875" style="4" customWidth="1"/>
    <col min="3049" max="3051" width="10.109375" style="4" customWidth="1"/>
    <col min="3052" max="3052" width="10.44140625" style="4" customWidth="1"/>
    <col min="3053" max="3070" width="9" style="4"/>
    <col min="3071" max="3071" width="6.44140625" style="4" customWidth="1"/>
    <col min="3072" max="3072" width="12.21875" style="4" customWidth="1"/>
    <col min="3073" max="3073" width="28.21875" style="4" customWidth="1"/>
    <col min="3074" max="3074" width="13.77734375" style="4" customWidth="1"/>
    <col min="3075" max="3075" width="5.6640625" style="4" customWidth="1"/>
    <col min="3076" max="3077" width="9.33203125" style="4" customWidth="1"/>
    <col min="3078" max="3078" width="13.109375" style="4" customWidth="1"/>
    <col min="3079" max="3299" width="9" style="4"/>
    <col min="3300" max="3300" width="5" style="4" customWidth="1"/>
    <col min="3301" max="3301" width="15" style="4" customWidth="1"/>
    <col min="3302" max="3303" width="14.6640625" style="4" customWidth="1"/>
    <col min="3304" max="3304" width="6.21875" style="4" customWidth="1"/>
    <col min="3305" max="3307" width="10.109375" style="4" customWidth="1"/>
    <col min="3308" max="3308" width="10.44140625" style="4" customWidth="1"/>
    <col min="3309" max="3326" width="9" style="4"/>
    <col min="3327" max="3327" width="6.44140625" style="4" customWidth="1"/>
    <col min="3328" max="3328" width="12.21875" style="4" customWidth="1"/>
    <col min="3329" max="3329" width="28.21875" style="4" customWidth="1"/>
    <col min="3330" max="3330" width="13.77734375" style="4" customWidth="1"/>
    <col min="3331" max="3331" width="5.6640625" style="4" customWidth="1"/>
    <col min="3332" max="3333" width="9.33203125" style="4" customWidth="1"/>
    <col min="3334" max="3334" width="13.109375" style="4" customWidth="1"/>
    <col min="3335" max="3555" width="9" style="4"/>
    <col min="3556" max="3556" width="5" style="4" customWidth="1"/>
    <col min="3557" max="3557" width="15" style="4" customWidth="1"/>
    <col min="3558" max="3559" width="14.6640625" style="4" customWidth="1"/>
    <col min="3560" max="3560" width="6.21875" style="4" customWidth="1"/>
    <col min="3561" max="3563" width="10.109375" style="4" customWidth="1"/>
    <col min="3564" max="3564" width="10.44140625" style="4" customWidth="1"/>
    <col min="3565" max="3582" width="9" style="4"/>
    <col min="3583" max="3583" width="6.44140625" style="4" customWidth="1"/>
    <col min="3584" max="3584" width="12.21875" style="4" customWidth="1"/>
    <col min="3585" max="3585" width="28.21875" style="4" customWidth="1"/>
    <col min="3586" max="3586" width="13.77734375" style="4" customWidth="1"/>
    <col min="3587" max="3587" width="5.6640625" style="4" customWidth="1"/>
    <col min="3588" max="3589" width="9.33203125" style="4" customWidth="1"/>
    <col min="3590" max="3590" width="13.109375" style="4" customWidth="1"/>
    <col min="3591" max="3811" width="9" style="4"/>
    <col min="3812" max="3812" width="5" style="4" customWidth="1"/>
    <col min="3813" max="3813" width="15" style="4" customWidth="1"/>
    <col min="3814" max="3815" width="14.6640625" style="4" customWidth="1"/>
    <col min="3816" max="3816" width="6.21875" style="4" customWidth="1"/>
    <col min="3817" max="3819" width="10.109375" style="4" customWidth="1"/>
    <col min="3820" max="3820" width="10.44140625" style="4" customWidth="1"/>
    <col min="3821" max="3838" width="9" style="4"/>
    <col min="3839" max="3839" width="6.44140625" style="4" customWidth="1"/>
    <col min="3840" max="3840" width="12.21875" style="4" customWidth="1"/>
    <col min="3841" max="3841" width="28.21875" style="4" customWidth="1"/>
    <col min="3842" max="3842" width="13.77734375" style="4" customWidth="1"/>
    <col min="3843" max="3843" width="5.6640625" style="4" customWidth="1"/>
    <col min="3844" max="3845" width="9.33203125" style="4" customWidth="1"/>
    <col min="3846" max="3846" width="13.109375" style="4" customWidth="1"/>
    <col min="3847" max="4067" width="9" style="4"/>
    <col min="4068" max="4068" width="5" style="4" customWidth="1"/>
    <col min="4069" max="4069" width="15" style="4" customWidth="1"/>
    <col min="4070" max="4071" width="14.6640625" style="4" customWidth="1"/>
    <col min="4072" max="4072" width="6.21875" style="4" customWidth="1"/>
    <col min="4073" max="4075" width="10.109375" style="4" customWidth="1"/>
    <col min="4076" max="4076" width="10.44140625" style="4" customWidth="1"/>
    <col min="4077" max="4094" width="9" style="4"/>
    <col min="4095" max="4095" width="6.44140625" style="4" customWidth="1"/>
    <col min="4096" max="4096" width="12.21875" style="4" customWidth="1"/>
    <col min="4097" max="4097" width="28.21875" style="4" customWidth="1"/>
    <col min="4098" max="4098" width="13.77734375" style="4" customWidth="1"/>
    <col min="4099" max="4099" width="5.6640625" style="4" customWidth="1"/>
    <col min="4100" max="4101" width="9.33203125" style="4" customWidth="1"/>
    <col min="4102" max="4102" width="13.109375" style="4" customWidth="1"/>
    <col min="4103" max="4323" width="9" style="4"/>
    <col min="4324" max="4324" width="5" style="4" customWidth="1"/>
    <col min="4325" max="4325" width="15" style="4" customWidth="1"/>
    <col min="4326" max="4327" width="14.6640625" style="4" customWidth="1"/>
    <col min="4328" max="4328" width="6.21875" style="4" customWidth="1"/>
    <col min="4329" max="4331" width="10.109375" style="4" customWidth="1"/>
    <col min="4332" max="4332" width="10.44140625" style="4" customWidth="1"/>
    <col min="4333" max="4350" width="9" style="4"/>
    <col min="4351" max="4351" width="6.44140625" style="4" customWidth="1"/>
    <col min="4352" max="4352" width="12.21875" style="4" customWidth="1"/>
    <col min="4353" max="4353" width="28.21875" style="4" customWidth="1"/>
    <col min="4354" max="4354" width="13.77734375" style="4" customWidth="1"/>
    <col min="4355" max="4355" width="5.6640625" style="4" customWidth="1"/>
    <col min="4356" max="4357" width="9.33203125" style="4" customWidth="1"/>
    <col min="4358" max="4358" width="13.109375" style="4" customWidth="1"/>
    <col min="4359" max="4579" width="9" style="4"/>
    <col min="4580" max="4580" width="5" style="4" customWidth="1"/>
    <col min="4581" max="4581" width="15" style="4" customWidth="1"/>
    <col min="4582" max="4583" width="14.6640625" style="4" customWidth="1"/>
    <col min="4584" max="4584" width="6.21875" style="4" customWidth="1"/>
    <col min="4585" max="4587" width="10.109375" style="4" customWidth="1"/>
    <col min="4588" max="4588" width="10.44140625" style="4" customWidth="1"/>
    <col min="4589" max="4606" width="9" style="4"/>
    <col min="4607" max="4607" width="6.44140625" style="4" customWidth="1"/>
    <col min="4608" max="4608" width="12.21875" style="4" customWidth="1"/>
    <col min="4609" max="4609" width="28.21875" style="4" customWidth="1"/>
    <col min="4610" max="4610" width="13.77734375" style="4" customWidth="1"/>
    <col min="4611" max="4611" width="5.6640625" style="4" customWidth="1"/>
    <col min="4612" max="4613" width="9.33203125" style="4" customWidth="1"/>
    <col min="4614" max="4614" width="13.109375" style="4" customWidth="1"/>
    <col min="4615" max="4835" width="9" style="4"/>
    <col min="4836" max="4836" width="5" style="4" customWidth="1"/>
    <col min="4837" max="4837" width="15" style="4" customWidth="1"/>
    <col min="4838" max="4839" width="14.6640625" style="4" customWidth="1"/>
    <col min="4840" max="4840" width="6.21875" style="4" customWidth="1"/>
    <col min="4841" max="4843" width="10.109375" style="4" customWidth="1"/>
    <col min="4844" max="4844" width="10.44140625" style="4" customWidth="1"/>
    <col min="4845" max="4862" width="9" style="4"/>
    <col min="4863" max="4863" width="6.44140625" style="4" customWidth="1"/>
    <col min="4864" max="4864" width="12.21875" style="4" customWidth="1"/>
    <col min="4865" max="4865" width="28.21875" style="4" customWidth="1"/>
    <col min="4866" max="4866" width="13.77734375" style="4" customWidth="1"/>
    <col min="4867" max="4867" width="5.6640625" style="4" customWidth="1"/>
    <col min="4868" max="4869" width="9.33203125" style="4" customWidth="1"/>
    <col min="4870" max="4870" width="13.109375" style="4" customWidth="1"/>
    <col min="4871" max="5091" width="9" style="4"/>
    <col min="5092" max="5092" width="5" style="4" customWidth="1"/>
    <col min="5093" max="5093" width="15" style="4" customWidth="1"/>
    <col min="5094" max="5095" width="14.6640625" style="4" customWidth="1"/>
    <col min="5096" max="5096" width="6.21875" style="4" customWidth="1"/>
    <col min="5097" max="5099" width="10.109375" style="4" customWidth="1"/>
    <col min="5100" max="5100" width="10.44140625" style="4" customWidth="1"/>
    <col min="5101" max="5118" width="9" style="4"/>
    <col min="5119" max="5119" width="6.44140625" style="4" customWidth="1"/>
    <col min="5120" max="5120" width="12.21875" style="4" customWidth="1"/>
    <col min="5121" max="5121" width="28.21875" style="4" customWidth="1"/>
    <col min="5122" max="5122" width="13.77734375" style="4" customWidth="1"/>
    <col min="5123" max="5123" width="5.6640625" style="4" customWidth="1"/>
    <col min="5124" max="5125" width="9.33203125" style="4" customWidth="1"/>
    <col min="5126" max="5126" width="13.109375" style="4" customWidth="1"/>
    <col min="5127" max="5347" width="9" style="4"/>
    <col min="5348" max="5348" width="5" style="4" customWidth="1"/>
    <col min="5349" max="5349" width="15" style="4" customWidth="1"/>
    <col min="5350" max="5351" width="14.6640625" style="4" customWidth="1"/>
    <col min="5352" max="5352" width="6.21875" style="4" customWidth="1"/>
    <col min="5353" max="5355" width="10.109375" style="4" customWidth="1"/>
    <col min="5356" max="5356" width="10.44140625" style="4" customWidth="1"/>
    <col min="5357" max="5374" width="9" style="4"/>
    <col min="5375" max="5375" width="6.44140625" style="4" customWidth="1"/>
    <col min="5376" max="5376" width="12.21875" style="4" customWidth="1"/>
    <col min="5377" max="5377" width="28.21875" style="4" customWidth="1"/>
    <col min="5378" max="5378" width="13.77734375" style="4" customWidth="1"/>
    <col min="5379" max="5379" width="5.6640625" style="4" customWidth="1"/>
    <col min="5380" max="5381" width="9.33203125" style="4" customWidth="1"/>
    <col min="5382" max="5382" width="13.109375" style="4" customWidth="1"/>
    <col min="5383" max="5603" width="9" style="4"/>
    <col min="5604" max="5604" width="5" style="4" customWidth="1"/>
    <col min="5605" max="5605" width="15" style="4" customWidth="1"/>
    <col min="5606" max="5607" width="14.6640625" style="4" customWidth="1"/>
    <col min="5608" max="5608" width="6.21875" style="4" customWidth="1"/>
    <col min="5609" max="5611" width="10.109375" style="4" customWidth="1"/>
    <col min="5612" max="5612" width="10.44140625" style="4" customWidth="1"/>
    <col min="5613" max="5630" width="9" style="4"/>
    <col min="5631" max="5631" width="6.44140625" style="4" customWidth="1"/>
    <col min="5632" max="5632" width="12.21875" style="4" customWidth="1"/>
    <col min="5633" max="5633" width="28.21875" style="4" customWidth="1"/>
    <col min="5634" max="5634" width="13.77734375" style="4" customWidth="1"/>
    <col min="5635" max="5635" width="5.6640625" style="4" customWidth="1"/>
    <col min="5636" max="5637" width="9.33203125" style="4" customWidth="1"/>
    <col min="5638" max="5638" width="13.109375" style="4" customWidth="1"/>
    <col min="5639" max="5859" width="9" style="4"/>
    <col min="5860" max="5860" width="5" style="4" customWidth="1"/>
    <col min="5861" max="5861" width="15" style="4" customWidth="1"/>
    <col min="5862" max="5863" width="14.6640625" style="4" customWidth="1"/>
    <col min="5864" max="5864" width="6.21875" style="4" customWidth="1"/>
    <col min="5865" max="5867" width="10.109375" style="4" customWidth="1"/>
    <col min="5868" max="5868" width="10.44140625" style="4" customWidth="1"/>
    <col min="5869" max="5886" width="9" style="4"/>
    <col min="5887" max="5887" width="6.44140625" style="4" customWidth="1"/>
    <col min="5888" max="5888" width="12.21875" style="4" customWidth="1"/>
    <col min="5889" max="5889" width="28.21875" style="4" customWidth="1"/>
    <col min="5890" max="5890" width="13.77734375" style="4" customWidth="1"/>
    <col min="5891" max="5891" width="5.6640625" style="4" customWidth="1"/>
    <col min="5892" max="5893" width="9.33203125" style="4" customWidth="1"/>
    <col min="5894" max="5894" width="13.109375" style="4" customWidth="1"/>
    <col min="5895" max="6115" width="9" style="4"/>
    <col min="6116" max="6116" width="5" style="4" customWidth="1"/>
    <col min="6117" max="6117" width="15" style="4" customWidth="1"/>
    <col min="6118" max="6119" width="14.6640625" style="4" customWidth="1"/>
    <col min="6120" max="6120" width="6.21875" style="4" customWidth="1"/>
    <col min="6121" max="6123" width="10.109375" style="4" customWidth="1"/>
    <col min="6124" max="6124" width="10.44140625" style="4" customWidth="1"/>
    <col min="6125" max="6142" width="9" style="4"/>
    <col min="6143" max="6143" width="6.44140625" style="4" customWidth="1"/>
    <col min="6144" max="6144" width="12.21875" style="4" customWidth="1"/>
    <col min="6145" max="6145" width="28.21875" style="4" customWidth="1"/>
    <col min="6146" max="6146" width="13.77734375" style="4" customWidth="1"/>
    <col min="6147" max="6147" width="5.6640625" style="4" customWidth="1"/>
    <col min="6148" max="6149" width="9.33203125" style="4" customWidth="1"/>
    <col min="6150" max="6150" width="13.109375" style="4" customWidth="1"/>
    <col min="6151" max="6371" width="9" style="4"/>
    <col min="6372" max="6372" width="5" style="4" customWidth="1"/>
    <col min="6373" max="6373" width="15" style="4" customWidth="1"/>
    <col min="6374" max="6375" width="14.6640625" style="4" customWidth="1"/>
    <col min="6376" max="6376" width="6.21875" style="4" customWidth="1"/>
    <col min="6377" max="6379" width="10.109375" style="4" customWidth="1"/>
    <col min="6380" max="6380" width="10.44140625" style="4" customWidth="1"/>
    <col min="6381" max="6398" width="9" style="4"/>
    <col min="6399" max="6399" width="6.44140625" style="4" customWidth="1"/>
    <col min="6400" max="6400" width="12.21875" style="4" customWidth="1"/>
    <col min="6401" max="6401" width="28.21875" style="4" customWidth="1"/>
    <col min="6402" max="6402" width="13.77734375" style="4" customWidth="1"/>
    <col min="6403" max="6403" width="5.6640625" style="4" customWidth="1"/>
    <col min="6404" max="6405" width="9.33203125" style="4" customWidth="1"/>
    <col min="6406" max="6406" width="13.109375" style="4" customWidth="1"/>
    <col min="6407" max="6627" width="9" style="4"/>
    <col min="6628" max="6628" width="5" style="4" customWidth="1"/>
    <col min="6629" max="6629" width="15" style="4" customWidth="1"/>
    <col min="6630" max="6631" width="14.6640625" style="4" customWidth="1"/>
    <col min="6632" max="6632" width="6.21875" style="4" customWidth="1"/>
    <col min="6633" max="6635" width="10.109375" style="4" customWidth="1"/>
    <col min="6636" max="6636" width="10.44140625" style="4" customWidth="1"/>
    <col min="6637" max="6654" width="9" style="4"/>
    <col min="6655" max="6655" width="6.44140625" style="4" customWidth="1"/>
    <col min="6656" max="6656" width="12.21875" style="4" customWidth="1"/>
    <col min="6657" max="6657" width="28.21875" style="4" customWidth="1"/>
    <col min="6658" max="6658" width="13.77734375" style="4" customWidth="1"/>
    <col min="6659" max="6659" width="5.6640625" style="4" customWidth="1"/>
    <col min="6660" max="6661" width="9.33203125" style="4" customWidth="1"/>
    <col min="6662" max="6662" width="13.109375" style="4" customWidth="1"/>
    <col min="6663" max="6883" width="9" style="4"/>
    <col min="6884" max="6884" width="5" style="4" customWidth="1"/>
    <col min="6885" max="6885" width="15" style="4" customWidth="1"/>
    <col min="6886" max="6887" width="14.6640625" style="4" customWidth="1"/>
    <col min="6888" max="6888" width="6.21875" style="4" customWidth="1"/>
    <col min="6889" max="6891" width="10.109375" style="4" customWidth="1"/>
    <col min="6892" max="6892" width="10.44140625" style="4" customWidth="1"/>
    <col min="6893" max="6910" width="9" style="4"/>
    <col min="6911" max="6911" width="6.44140625" style="4" customWidth="1"/>
    <col min="6912" max="6912" width="12.21875" style="4" customWidth="1"/>
    <col min="6913" max="6913" width="28.21875" style="4" customWidth="1"/>
    <col min="6914" max="6914" width="13.77734375" style="4" customWidth="1"/>
    <col min="6915" max="6915" width="5.6640625" style="4" customWidth="1"/>
    <col min="6916" max="6917" width="9.33203125" style="4" customWidth="1"/>
    <col min="6918" max="6918" width="13.109375" style="4" customWidth="1"/>
    <col min="6919" max="7139" width="9" style="4"/>
    <col min="7140" max="7140" width="5" style="4" customWidth="1"/>
    <col min="7141" max="7141" width="15" style="4" customWidth="1"/>
    <col min="7142" max="7143" width="14.6640625" style="4" customWidth="1"/>
    <col min="7144" max="7144" width="6.21875" style="4" customWidth="1"/>
    <col min="7145" max="7147" width="10.109375" style="4" customWidth="1"/>
    <col min="7148" max="7148" width="10.44140625" style="4" customWidth="1"/>
    <col min="7149" max="7166" width="9" style="4"/>
    <col min="7167" max="7167" width="6.44140625" style="4" customWidth="1"/>
    <col min="7168" max="7168" width="12.21875" style="4" customWidth="1"/>
    <col min="7169" max="7169" width="28.21875" style="4" customWidth="1"/>
    <col min="7170" max="7170" width="13.77734375" style="4" customWidth="1"/>
    <col min="7171" max="7171" width="5.6640625" style="4" customWidth="1"/>
    <col min="7172" max="7173" width="9.33203125" style="4" customWidth="1"/>
    <col min="7174" max="7174" width="13.109375" style="4" customWidth="1"/>
    <col min="7175" max="7395" width="9" style="4"/>
    <col min="7396" max="7396" width="5" style="4" customWidth="1"/>
    <col min="7397" max="7397" width="15" style="4" customWidth="1"/>
    <col min="7398" max="7399" width="14.6640625" style="4" customWidth="1"/>
    <col min="7400" max="7400" width="6.21875" style="4" customWidth="1"/>
    <col min="7401" max="7403" width="10.109375" style="4" customWidth="1"/>
    <col min="7404" max="7404" width="10.44140625" style="4" customWidth="1"/>
    <col min="7405" max="7422" width="9" style="4"/>
    <col min="7423" max="7423" width="6.44140625" style="4" customWidth="1"/>
    <col min="7424" max="7424" width="12.21875" style="4" customWidth="1"/>
    <col min="7425" max="7425" width="28.21875" style="4" customWidth="1"/>
    <col min="7426" max="7426" width="13.77734375" style="4" customWidth="1"/>
    <col min="7427" max="7427" width="5.6640625" style="4" customWidth="1"/>
    <col min="7428" max="7429" width="9.33203125" style="4" customWidth="1"/>
    <col min="7430" max="7430" width="13.109375" style="4" customWidth="1"/>
    <col min="7431" max="7651" width="9" style="4"/>
    <col min="7652" max="7652" width="5" style="4" customWidth="1"/>
    <col min="7653" max="7653" width="15" style="4" customWidth="1"/>
    <col min="7654" max="7655" width="14.6640625" style="4" customWidth="1"/>
    <col min="7656" max="7656" width="6.21875" style="4" customWidth="1"/>
    <col min="7657" max="7659" width="10.109375" style="4" customWidth="1"/>
    <col min="7660" max="7660" width="10.44140625" style="4" customWidth="1"/>
    <col min="7661" max="7678" width="9" style="4"/>
    <col min="7679" max="7679" width="6.44140625" style="4" customWidth="1"/>
    <col min="7680" max="7680" width="12.21875" style="4" customWidth="1"/>
    <col min="7681" max="7681" width="28.21875" style="4" customWidth="1"/>
    <col min="7682" max="7682" width="13.77734375" style="4" customWidth="1"/>
    <col min="7683" max="7683" width="5.6640625" style="4" customWidth="1"/>
    <col min="7684" max="7685" width="9.33203125" style="4" customWidth="1"/>
    <col min="7686" max="7686" width="13.109375" style="4" customWidth="1"/>
    <col min="7687" max="7907" width="9" style="4"/>
    <col min="7908" max="7908" width="5" style="4" customWidth="1"/>
    <col min="7909" max="7909" width="15" style="4" customWidth="1"/>
    <col min="7910" max="7911" width="14.6640625" style="4" customWidth="1"/>
    <col min="7912" max="7912" width="6.21875" style="4" customWidth="1"/>
    <col min="7913" max="7915" width="10.109375" style="4" customWidth="1"/>
    <col min="7916" max="7916" width="10.44140625" style="4" customWidth="1"/>
    <col min="7917" max="7934" width="9" style="4"/>
    <col min="7935" max="7935" width="6.44140625" style="4" customWidth="1"/>
    <col min="7936" max="7936" width="12.21875" style="4" customWidth="1"/>
    <col min="7937" max="7937" width="28.21875" style="4" customWidth="1"/>
    <col min="7938" max="7938" width="13.77734375" style="4" customWidth="1"/>
    <col min="7939" max="7939" width="5.6640625" style="4" customWidth="1"/>
    <col min="7940" max="7941" width="9.33203125" style="4" customWidth="1"/>
    <col min="7942" max="7942" width="13.109375" style="4" customWidth="1"/>
    <col min="7943" max="8163" width="9" style="4"/>
    <col min="8164" max="8164" width="5" style="4" customWidth="1"/>
    <col min="8165" max="8165" width="15" style="4" customWidth="1"/>
    <col min="8166" max="8167" width="14.6640625" style="4" customWidth="1"/>
    <col min="8168" max="8168" width="6.21875" style="4" customWidth="1"/>
    <col min="8169" max="8171" width="10.109375" style="4" customWidth="1"/>
    <col min="8172" max="8172" width="10.44140625" style="4" customWidth="1"/>
    <col min="8173" max="8190" width="9" style="4"/>
    <col min="8191" max="8191" width="6.44140625" style="4" customWidth="1"/>
    <col min="8192" max="8192" width="12.21875" style="4" customWidth="1"/>
    <col min="8193" max="8193" width="28.21875" style="4" customWidth="1"/>
    <col min="8194" max="8194" width="13.77734375" style="4" customWidth="1"/>
    <col min="8195" max="8195" width="5.6640625" style="4" customWidth="1"/>
    <col min="8196" max="8197" width="9.33203125" style="4" customWidth="1"/>
    <col min="8198" max="8198" width="13.109375" style="4" customWidth="1"/>
    <col min="8199" max="8419" width="9" style="4"/>
    <col min="8420" max="8420" width="5" style="4" customWidth="1"/>
    <col min="8421" max="8421" width="15" style="4" customWidth="1"/>
    <col min="8422" max="8423" width="14.6640625" style="4" customWidth="1"/>
    <col min="8424" max="8424" width="6.21875" style="4" customWidth="1"/>
    <col min="8425" max="8427" width="10.109375" style="4" customWidth="1"/>
    <col min="8428" max="8428" width="10.44140625" style="4" customWidth="1"/>
    <col min="8429" max="8446" width="9" style="4"/>
    <col min="8447" max="8447" width="6.44140625" style="4" customWidth="1"/>
    <col min="8448" max="8448" width="12.21875" style="4" customWidth="1"/>
    <col min="8449" max="8449" width="28.21875" style="4" customWidth="1"/>
    <col min="8450" max="8450" width="13.77734375" style="4" customWidth="1"/>
    <col min="8451" max="8451" width="5.6640625" style="4" customWidth="1"/>
    <col min="8452" max="8453" width="9.33203125" style="4" customWidth="1"/>
    <col min="8454" max="8454" width="13.109375" style="4" customWidth="1"/>
    <col min="8455" max="8675" width="9" style="4"/>
    <col min="8676" max="8676" width="5" style="4" customWidth="1"/>
    <col min="8677" max="8677" width="15" style="4" customWidth="1"/>
    <col min="8678" max="8679" width="14.6640625" style="4" customWidth="1"/>
    <col min="8680" max="8680" width="6.21875" style="4" customWidth="1"/>
    <col min="8681" max="8683" width="10.109375" style="4" customWidth="1"/>
    <col min="8684" max="8684" width="10.44140625" style="4" customWidth="1"/>
    <col min="8685" max="8702" width="9" style="4"/>
    <col min="8703" max="8703" width="6.44140625" style="4" customWidth="1"/>
    <col min="8704" max="8704" width="12.21875" style="4" customWidth="1"/>
    <col min="8705" max="8705" width="28.21875" style="4" customWidth="1"/>
    <col min="8706" max="8706" width="13.77734375" style="4" customWidth="1"/>
    <col min="8707" max="8707" width="5.6640625" style="4" customWidth="1"/>
    <col min="8708" max="8709" width="9.33203125" style="4" customWidth="1"/>
    <col min="8710" max="8710" width="13.109375" style="4" customWidth="1"/>
    <col min="8711" max="8931" width="9" style="4"/>
    <col min="8932" max="8932" width="5" style="4" customWidth="1"/>
    <col min="8933" max="8933" width="15" style="4" customWidth="1"/>
    <col min="8934" max="8935" width="14.6640625" style="4" customWidth="1"/>
    <col min="8936" max="8936" width="6.21875" style="4" customWidth="1"/>
    <col min="8937" max="8939" width="10.109375" style="4" customWidth="1"/>
    <col min="8940" max="8940" width="10.44140625" style="4" customWidth="1"/>
    <col min="8941" max="8958" width="9" style="4"/>
    <col min="8959" max="8959" width="6.44140625" style="4" customWidth="1"/>
    <col min="8960" max="8960" width="12.21875" style="4" customWidth="1"/>
    <col min="8961" max="8961" width="28.21875" style="4" customWidth="1"/>
    <col min="8962" max="8962" width="13.77734375" style="4" customWidth="1"/>
    <col min="8963" max="8963" width="5.6640625" style="4" customWidth="1"/>
    <col min="8964" max="8965" width="9.33203125" style="4" customWidth="1"/>
    <col min="8966" max="8966" width="13.109375" style="4" customWidth="1"/>
    <col min="8967" max="9187" width="9" style="4"/>
    <col min="9188" max="9188" width="5" style="4" customWidth="1"/>
    <col min="9189" max="9189" width="15" style="4" customWidth="1"/>
    <col min="9190" max="9191" width="14.6640625" style="4" customWidth="1"/>
    <col min="9192" max="9192" width="6.21875" style="4" customWidth="1"/>
    <col min="9193" max="9195" width="10.109375" style="4" customWidth="1"/>
    <col min="9196" max="9196" width="10.44140625" style="4" customWidth="1"/>
    <col min="9197" max="9214" width="9" style="4"/>
    <col min="9215" max="9215" width="6.44140625" style="4" customWidth="1"/>
    <col min="9216" max="9216" width="12.21875" style="4" customWidth="1"/>
    <col min="9217" max="9217" width="28.21875" style="4" customWidth="1"/>
    <col min="9218" max="9218" width="13.77734375" style="4" customWidth="1"/>
    <col min="9219" max="9219" width="5.6640625" style="4" customWidth="1"/>
    <col min="9220" max="9221" width="9.33203125" style="4" customWidth="1"/>
    <col min="9222" max="9222" width="13.109375" style="4" customWidth="1"/>
    <col min="9223" max="9443" width="9" style="4"/>
    <col min="9444" max="9444" width="5" style="4" customWidth="1"/>
    <col min="9445" max="9445" width="15" style="4" customWidth="1"/>
    <col min="9446" max="9447" width="14.6640625" style="4" customWidth="1"/>
    <col min="9448" max="9448" width="6.21875" style="4" customWidth="1"/>
    <col min="9449" max="9451" width="10.109375" style="4" customWidth="1"/>
    <col min="9452" max="9452" width="10.44140625" style="4" customWidth="1"/>
    <col min="9453" max="9470" width="9" style="4"/>
    <col min="9471" max="9471" width="6.44140625" style="4" customWidth="1"/>
    <col min="9472" max="9472" width="12.21875" style="4" customWidth="1"/>
    <col min="9473" max="9473" width="28.21875" style="4" customWidth="1"/>
    <col min="9474" max="9474" width="13.77734375" style="4" customWidth="1"/>
    <col min="9475" max="9475" width="5.6640625" style="4" customWidth="1"/>
    <col min="9476" max="9477" width="9.33203125" style="4" customWidth="1"/>
    <col min="9478" max="9478" width="13.109375" style="4" customWidth="1"/>
    <col min="9479" max="9699" width="9" style="4"/>
    <col min="9700" max="9700" width="5" style="4" customWidth="1"/>
    <col min="9701" max="9701" width="15" style="4" customWidth="1"/>
    <col min="9702" max="9703" width="14.6640625" style="4" customWidth="1"/>
    <col min="9704" max="9704" width="6.21875" style="4" customWidth="1"/>
    <col min="9705" max="9707" width="10.109375" style="4" customWidth="1"/>
    <col min="9708" max="9708" width="10.44140625" style="4" customWidth="1"/>
    <col min="9709" max="9726" width="9" style="4"/>
    <col min="9727" max="9727" width="6.44140625" style="4" customWidth="1"/>
    <col min="9728" max="9728" width="12.21875" style="4" customWidth="1"/>
    <col min="9729" max="9729" width="28.21875" style="4" customWidth="1"/>
    <col min="9730" max="9730" width="13.77734375" style="4" customWidth="1"/>
    <col min="9731" max="9731" width="5.6640625" style="4" customWidth="1"/>
    <col min="9732" max="9733" width="9.33203125" style="4" customWidth="1"/>
    <col min="9734" max="9734" width="13.109375" style="4" customWidth="1"/>
    <col min="9735" max="9955" width="9" style="4"/>
    <col min="9956" max="9956" width="5" style="4" customWidth="1"/>
    <col min="9957" max="9957" width="15" style="4" customWidth="1"/>
    <col min="9958" max="9959" width="14.6640625" style="4" customWidth="1"/>
    <col min="9960" max="9960" width="6.21875" style="4" customWidth="1"/>
    <col min="9961" max="9963" width="10.109375" style="4" customWidth="1"/>
    <col min="9964" max="9964" width="10.44140625" style="4" customWidth="1"/>
    <col min="9965" max="9982" width="9" style="4"/>
    <col min="9983" max="9983" width="6.44140625" style="4" customWidth="1"/>
    <col min="9984" max="9984" width="12.21875" style="4" customWidth="1"/>
    <col min="9985" max="9985" width="28.21875" style="4" customWidth="1"/>
    <col min="9986" max="9986" width="13.77734375" style="4" customWidth="1"/>
    <col min="9987" max="9987" width="5.6640625" style="4" customWidth="1"/>
    <col min="9988" max="9989" width="9.33203125" style="4" customWidth="1"/>
    <col min="9990" max="9990" width="13.109375" style="4" customWidth="1"/>
    <col min="9991" max="10211" width="9" style="4"/>
    <col min="10212" max="10212" width="5" style="4" customWidth="1"/>
    <col min="10213" max="10213" width="15" style="4" customWidth="1"/>
    <col min="10214" max="10215" width="14.6640625" style="4" customWidth="1"/>
    <col min="10216" max="10216" width="6.21875" style="4" customWidth="1"/>
    <col min="10217" max="10219" width="10.109375" style="4" customWidth="1"/>
    <col min="10220" max="10220" width="10.44140625" style="4" customWidth="1"/>
    <col min="10221" max="10238" width="9" style="4"/>
    <col min="10239" max="10239" width="6.44140625" style="4" customWidth="1"/>
    <col min="10240" max="10240" width="12.21875" style="4" customWidth="1"/>
    <col min="10241" max="10241" width="28.21875" style="4" customWidth="1"/>
    <col min="10242" max="10242" width="13.77734375" style="4" customWidth="1"/>
    <col min="10243" max="10243" width="5.6640625" style="4" customWidth="1"/>
    <col min="10244" max="10245" width="9.33203125" style="4" customWidth="1"/>
    <col min="10246" max="10246" width="13.109375" style="4" customWidth="1"/>
    <col min="10247" max="10467" width="9" style="4"/>
    <col min="10468" max="10468" width="5" style="4" customWidth="1"/>
    <col min="10469" max="10469" width="15" style="4" customWidth="1"/>
    <col min="10470" max="10471" width="14.6640625" style="4" customWidth="1"/>
    <col min="10472" max="10472" width="6.21875" style="4" customWidth="1"/>
    <col min="10473" max="10475" width="10.109375" style="4" customWidth="1"/>
    <col min="10476" max="10476" width="10.44140625" style="4" customWidth="1"/>
    <col min="10477" max="10494" width="9" style="4"/>
    <col min="10495" max="10495" width="6.44140625" style="4" customWidth="1"/>
    <col min="10496" max="10496" width="12.21875" style="4" customWidth="1"/>
    <col min="10497" max="10497" width="28.21875" style="4" customWidth="1"/>
    <col min="10498" max="10498" width="13.77734375" style="4" customWidth="1"/>
    <col min="10499" max="10499" width="5.6640625" style="4" customWidth="1"/>
    <col min="10500" max="10501" width="9.33203125" style="4" customWidth="1"/>
    <col min="10502" max="10502" width="13.109375" style="4" customWidth="1"/>
    <col min="10503" max="10723" width="9" style="4"/>
    <col min="10724" max="10724" width="5" style="4" customWidth="1"/>
    <col min="10725" max="10725" width="15" style="4" customWidth="1"/>
    <col min="10726" max="10727" width="14.6640625" style="4" customWidth="1"/>
    <col min="10728" max="10728" width="6.21875" style="4" customWidth="1"/>
    <col min="10729" max="10731" width="10.109375" style="4" customWidth="1"/>
    <col min="10732" max="10732" width="10.44140625" style="4" customWidth="1"/>
    <col min="10733" max="10750" width="9" style="4"/>
    <col min="10751" max="10751" width="6.44140625" style="4" customWidth="1"/>
    <col min="10752" max="10752" width="12.21875" style="4" customWidth="1"/>
    <col min="10753" max="10753" width="28.21875" style="4" customWidth="1"/>
    <col min="10754" max="10754" width="13.77734375" style="4" customWidth="1"/>
    <col min="10755" max="10755" width="5.6640625" style="4" customWidth="1"/>
    <col min="10756" max="10757" width="9.33203125" style="4" customWidth="1"/>
    <col min="10758" max="10758" width="13.109375" style="4" customWidth="1"/>
    <col min="10759" max="10979" width="9" style="4"/>
    <col min="10980" max="10980" width="5" style="4" customWidth="1"/>
    <col min="10981" max="10981" width="15" style="4" customWidth="1"/>
    <col min="10982" max="10983" width="14.6640625" style="4" customWidth="1"/>
    <col min="10984" max="10984" width="6.21875" style="4" customWidth="1"/>
    <col min="10985" max="10987" width="10.109375" style="4" customWidth="1"/>
    <col min="10988" max="10988" width="10.44140625" style="4" customWidth="1"/>
    <col min="10989" max="11006" width="9" style="4"/>
    <col min="11007" max="11007" width="6.44140625" style="4" customWidth="1"/>
    <col min="11008" max="11008" width="12.21875" style="4" customWidth="1"/>
    <col min="11009" max="11009" width="28.21875" style="4" customWidth="1"/>
    <col min="11010" max="11010" width="13.77734375" style="4" customWidth="1"/>
    <col min="11011" max="11011" width="5.6640625" style="4" customWidth="1"/>
    <col min="11012" max="11013" width="9.33203125" style="4" customWidth="1"/>
    <col min="11014" max="11014" width="13.109375" style="4" customWidth="1"/>
    <col min="11015" max="11235" width="9" style="4"/>
    <col min="11236" max="11236" width="5" style="4" customWidth="1"/>
    <col min="11237" max="11237" width="15" style="4" customWidth="1"/>
    <col min="11238" max="11239" width="14.6640625" style="4" customWidth="1"/>
    <col min="11240" max="11240" width="6.21875" style="4" customWidth="1"/>
    <col min="11241" max="11243" width="10.109375" style="4" customWidth="1"/>
    <col min="11244" max="11244" width="10.44140625" style="4" customWidth="1"/>
    <col min="11245" max="11262" width="9" style="4"/>
    <col min="11263" max="11263" width="6.44140625" style="4" customWidth="1"/>
    <col min="11264" max="11264" width="12.21875" style="4" customWidth="1"/>
    <col min="11265" max="11265" width="28.21875" style="4" customWidth="1"/>
    <col min="11266" max="11266" width="13.77734375" style="4" customWidth="1"/>
    <col min="11267" max="11267" width="5.6640625" style="4" customWidth="1"/>
    <col min="11268" max="11269" width="9.33203125" style="4" customWidth="1"/>
    <col min="11270" max="11270" width="13.109375" style="4" customWidth="1"/>
    <col min="11271" max="11491" width="9" style="4"/>
    <col min="11492" max="11492" width="5" style="4" customWidth="1"/>
    <col min="11493" max="11493" width="15" style="4" customWidth="1"/>
    <col min="11494" max="11495" width="14.6640625" style="4" customWidth="1"/>
    <col min="11496" max="11496" width="6.21875" style="4" customWidth="1"/>
    <col min="11497" max="11499" width="10.109375" style="4" customWidth="1"/>
    <col min="11500" max="11500" width="10.44140625" style="4" customWidth="1"/>
    <col min="11501" max="11518" width="9" style="4"/>
    <col min="11519" max="11519" width="6.44140625" style="4" customWidth="1"/>
    <col min="11520" max="11520" width="12.21875" style="4" customWidth="1"/>
    <col min="11521" max="11521" width="28.21875" style="4" customWidth="1"/>
    <col min="11522" max="11522" width="13.77734375" style="4" customWidth="1"/>
    <col min="11523" max="11523" width="5.6640625" style="4" customWidth="1"/>
    <col min="11524" max="11525" width="9.33203125" style="4" customWidth="1"/>
    <col min="11526" max="11526" width="13.109375" style="4" customWidth="1"/>
    <col min="11527" max="11747" width="9" style="4"/>
    <col min="11748" max="11748" width="5" style="4" customWidth="1"/>
    <col min="11749" max="11749" width="15" style="4" customWidth="1"/>
    <col min="11750" max="11751" width="14.6640625" style="4" customWidth="1"/>
    <col min="11752" max="11752" width="6.21875" style="4" customWidth="1"/>
    <col min="11753" max="11755" width="10.109375" style="4" customWidth="1"/>
    <col min="11756" max="11756" width="10.44140625" style="4" customWidth="1"/>
    <col min="11757" max="11774" width="9" style="4"/>
    <col min="11775" max="11775" width="6.44140625" style="4" customWidth="1"/>
    <col min="11776" max="11776" width="12.21875" style="4" customWidth="1"/>
    <col min="11777" max="11777" width="28.21875" style="4" customWidth="1"/>
    <col min="11778" max="11778" width="13.77734375" style="4" customWidth="1"/>
    <col min="11779" max="11779" width="5.6640625" style="4" customWidth="1"/>
    <col min="11780" max="11781" width="9.33203125" style="4" customWidth="1"/>
    <col min="11782" max="11782" width="13.109375" style="4" customWidth="1"/>
    <col min="11783" max="12003" width="9" style="4"/>
    <col min="12004" max="12004" width="5" style="4" customWidth="1"/>
    <col min="12005" max="12005" width="15" style="4" customWidth="1"/>
    <col min="12006" max="12007" width="14.6640625" style="4" customWidth="1"/>
    <col min="12008" max="12008" width="6.21875" style="4" customWidth="1"/>
    <col min="12009" max="12011" width="10.109375" style="4" customWidth="1"/>
    <col min="12012" max="12012" width="10.44140625" style="4" customWidth="1"/>
    <col min="12013" max="12030" width="9" style="4"/>
    <col min="12031" max="12031" width="6.44140625" style="4" customWidth="1"/>
    <col min="12032" max="12032" width="12.21875" style="4" customWidth="1"/>
    <col min="12033" max="12033" width="28.21875" style="4" customWidth="1"/>
    <col min="12034" max="12034" width="13.77734375" style="4" customWidth="1"/>
    <col min="12035" max="12035" width="5.6640625" style="4" customWidth="1"/>
    <col min="12036" max="12037" width="9.33203125" style="4" customWidth="1"/>
    <col min="12038" max="12038" width="13.109375" style="4" customWidth="1"/>
    <col min="12039" max="12259" width="9" style="4"/>
    <col min="12260" max="12260" width="5" style="4" customWidth="1"/>
    <col min="12261" max="12261" width="15" style="4" customWidth="1"/>
    <col min="12262" max="12263" width="14.6640625" style="4" customWidth="1"/>
    <col min="12264" max="12264" width="6.21875" style="4" customWidth="1"/>
    <col min="12265" max="12267" width="10.109375" style="4" customWidth="1"/>
    <col min="12268" max="12268" width="10.44140625" style="4" customWidth="1"/>
    <col min="12269" max="12286" width="9" style="4"/>
    <col min="12287" max="12287" width="6.44140625" style="4" customWidth="1"/>
    <col min="12288" max="12288" width="12.21875" style="4" customWidth="1"/>
    <col min="12289" max="12289" width="28.21875" style="4" customWidth="1"/>
    <col min="12290" max="12290" width="13.77734375" style="4" customWidth="1"/>
    <col min="12291" max="12291" width="5.6640625" style="4" customWidth="1"/>
    <col min="12292" max="12293" width="9.33203125" style="4" customWidth="1"/>
    <col min="12294" max="12294" width="13.109375" style="4" customWidth="1"/>
    <col min="12295" max="12515" width="9" style="4"/>
    <col min="12516" max="12516" width="5" style="4" customWidth="1"/>
    <col min="12517" max="12517" width="15" style="4" customWidth="1"/>
    <col min="12518" max="12519" width="14.6640625" style="4" customWidth="1"/>
    <col min="12520" max="12520" width="6.21875" style="4" customWidth="1"/>
    <col min="12521" max="12523" width="10.109375" style="4" customWidth="1"/>
    <col min="12524" max="12524" width="10.44140625" style="4" customWidth="1"/>
    <col min="12525" max="12542" width="9" style="4"/>
    <col min="12543" max="12543" width="6.44140625" style="4" customWidth="1"/>
    <col min="12544" max="12544" width="12.21875" style="4" customWidth="1"/>
    <col min="12545" max="12545" width="28.21875" style="4" customWidth="1"/>
    <col min="12546" max="12546" width="13.77734375" style="4" customWidth="1"/>
    <col min="12547" max="12547" width="5.6640625" style="4" customWidth="1"/>
    <col min="12548" max="12549" width="9.33203125" style="4" customWidth="1"/>
    <col min="12550" max="12550" width="13.109375" style="4" customWidth="1"/>
    <col min="12551" max="12771" width="9" style="4"/>
    <col min="12772" max="12772" width="5" style="4" customWidth="1"/>
    <col min="12773" max="12773" width="15" style="4" customWidth="1"/>
    <col min="12774" max="12775" width="14.6640625" style="4" customWidth="1"/>
    <col min="12776" max="12776" width="6.21875" style="4" customWidth="1"/>
    <col min="12777" max="12779" width="10.109375" style="4" customWidth="1"/>
    <col min="12780" max="12780" width="10.44140625" style="4" customWidth="1"/>
    <col min="12781" max="12798" width="9" style="4"/>
    <col min="12799" max="12799" width="6.44140625" style="4" customWidth="1"/>
    <col min="12800" max="12800" width="12.21875" style="4" customWidth="1"/>
    <col min="12801" max="12801" width="28.21875" style="4" customWidth="1"/>
    <col min="12802" max="12802" width="13.77734375" style="4" customWidth="1"/>
    <col min="12803" max="12803" width="5.6640625" style="4" customWidth="1"/>
    <col min="12804" max="12805" width="9.33203125" style="4" customWidth="1"/>
    <col min="12806" max="12806" width="13.109375" style="4" customWidth="1"/>
    <col min="12807" max="13027" width="9" style="4"/>
    <col min="13028" max="13028" width="5" style="4" customWidth="1"/>
    <col min="13029" max="13029" width="15" style="4" customWidth="1"/>
    <col min="13030" max="13031" width="14.6640625" style="4" customWidth="1"/>
    <col min="13032" max="13032" width="6.21875" style="4" customWidth="1"/>
    <col min="13033" max="13035" width="10.109375" style="4" customWidth="1"/>
    <col min="13036" max="13036" width="10.44140625" style="4" customWidth="1"/>
    <col min="13037" max="13054" width="9" style="4"/>
    <col min="13055" max="13055" width="6.44140625" style="4" customWidth="1"/>
    <col min="13056" max="13056" width="12.21875" style="4" customWidth="1"/>
    <col min="13057" max="13057" width="28.21875" style="4" customWidth="1"/>
    <col min="13058" max="13058" width="13.77734375" style="4" customWidth="1"/>
    <col min="13059" max="13059" width="5.6640625" style="4" customWidth="1"/>
    <col min="13060" max="13061" width="9.33203125" style="4" customWidth="1"/>
    <col min="13062" max="13062" width="13.109375" style="4" customWidth="1"/>
    <col min="13063" max="13283" width="9" style="4"/>
    <col min="13284" max="13284" width="5" style="4" customWidth="1"/>
    <col min="13285" max="13285" width="15" style="4" customWidth="1"/>
    <col min="13286" max="13287" width="14.6640625" style="4" customWidth="1"/>
    <col min="13288" max="13288" width="6.21875" style="4" customWidth="1"/>
    <col min="13289" max="13291" width="10.109375" style="4" customWidth="1"/>
    <col min="13292" max="13292" width="10.44140625" style="4" customWidth="1"/>
    <col min="13293" max="13310" width="9" style="4"/>
    <col min="13311" max="13311" width="6.44140625" style="4" customWidth="1"/>
    <col min="13312" max="13312" width="12.21875" style="4" customWidth="1"/>
    <col min="13313" max="13313" width="28.21875" style="4" customWidth="1"/>
    <col min="13314" max="13314" width="13.77734375" style="4" customWidth="1"/>
    <col min="13315" max="13315" width="5.6640625" style="4" customWidth="1"/>
    <col min="13316" max="13317" width="9.33203125" style="4" customWidth="1"/>
    <col min="13318" max="13318" width="13.109375" style="4" customWidth="1"/>
    <col min="13319" max="13539" width="9" style="4"/>
    <col min="13540" max="13540" width="5" style="4" customWidth="1"/>
    <col min="13541" max="13541" width="15" style="4" customWidth="1"/>
    <col min="13542" max="13543" width="14.6640625" style="4" customWidth="1"/>
    <col min="13544" max="13544" width="6.21875" style="4" customWidth="1"/>
    <col min="13545" max="13547" width="10.109375" style="4" customWidth="1"/>
    <col min="13548" max="13548" width="10.44140625" style="4" customWidth="1"/>
    <col min="13549" max="13566" width="9" style="4"/>
    <col min="13567" max="13567" width="6.44140625" style="4" customWidth="1"/>
    <col min="13568" max="13568" width="12.21875" style="4" customWidth="1"/>
    <col min="13569" max="13569" width="28.21875" style="4" customWidth="1"/>
    <col min="13570" max="13570" width="13.77734375" style="4" customWidth="1"/>
    <col min="13571" max="13571" width="5.6640625" style="4" customWidth="1"/>
    <col min="13572" max="13573" width="9.33203125" style="4" customWidth="1"/>
    <col min="13574" max="13574" width="13.109375" style="4" customWidth="1"/>
    <col min="13575" max="13795" width="9" style="4"/>
    <col min="13796" max="13796" width="5" style="4" customWidth="1"/>
    <col min="13797" max="13797" width="15" style="4" customWidth="1"/>
    <col min="13798" max="13799" width="14.6640625" style="4" customWidth="1"/>
    <col min="13800" max="13800" width="6.21875" style="4" customWidth="1"/>
    <col min="13801" max="13803" width="10.109375" style="4" customWidth="1"/>
    <col min="13804" max="13804" width="10.44140625" style="4" customWidth="1"/>
    <col min="13805" max="13822" width="9" style="4"/>
    <col min="13823" max="13823" width="6.44140625" style="4" customWidth="1"/>
    <col min="13824" max="13824" width="12.21875" style="4" customWidth="1"/>
    <col min="13825" max="13825" width="28.21875" style="4" customWidth="1"/>
    <col min="13826" max="13826" width="13.77734375" style="4" customWidth="1"/>
    <col min="13827" max="13827" width="5.6640625" style="4" customWidth="1"/>
    <col min="13828" max="13829" width="9.33203125" style="4" customWidth="1"/>
    <col min="13830" max="13830" width="13.109375" style="4" customWidth="1"/>
    <col min="13831" max="14051" width="9" style="4"/>
    <col min="14052" max="14052" width="5" style="4" customWidth="1"/>
    <col min="14053" max="14053" width="15" style="4" customWidth="1"/>
    <col min="14054" max="14055" width="14.6640625" style="4" customWidth="1"/>
    <col min="14056" max="14056" width="6.21875" style="4" customWidth="1"/>
    <col min="14057" max="14059" width="10.109375" style="4" customWidth="1"/>
    <col min="14060" max="14060" width="10.44140625" style="4" customWidth="1"/>
    <col min="14061" max="14078" width="9" style="4"/>
    <col min="14079" max="14079" width="6.44140625" style="4" customWidth="1"/>
    <col min="14080" max="14080" width="12.21875" style="4" customWidth="1"/>
    <col min="14081" max="14081" width="28.21875" style="4" customWidth="1"/>
    <col min="14082" max="14082" width="13.77734375" style="4" customWidth="1"/>
    <col min="14083" max="14083" width="5.6640625" style="4" customWidth="1"/>
    <col min="14084" max="14085" width="9.33203125" style="4" customWidth="1"/>
    <col min="14086" max="14086" width="13.109375" style="4" customWidth="1"/>
    <col min="14087" max="14307" width="9" style="4"/>
    <col min="14308" max="14308" width="5" style="4" customWidth="1"/>
    <col min="14309" max="14309" width="15" style="4" customWidth="1"/>
    <col min="14310" max="14311" width="14.6640625" style="4" customWidth="1"/>
    <col min="14312" max="14312" width="6.21875" style="4" customWidth="1"/>
    <col min="14313" max="14315" width="10.109375" style="4" customWidth="1"/>
    <col min="14316" max="14316" width="10.44140625" style="4" customWidth="1"/>
    <col min="14317" max="14334" width="9" style="4"/>
    <col min="14335" max="14335" width="6.44140625" style="4" customWidth="1"/>
    <col min="14336" max="14336" width="12.21875" style="4" customWidth="1"/>
    <col min="14337" max="14337" width="28.21875" style="4" customWidth="1"/>
    <col min="14338" max="14338" width="13.77734375" style="4" customWidth="1"/>
    <col min="14339" max="14339" width="5.6640625" style="4" customWidth="1"/>
    <col min="14340" max="14341" width="9.33203125" style="4" customWidth="1"/>
    <col min="14342" max="14342" width="13.109375" style="4" customWidth="1"/>
    <col min="14343" max="14563" width="9" style="4"/>
    <col min="14564" max="14564" width="5" style="4" customWidth="1"/>
    <col min="14565" max="14565" width="15" style="4" customWidth="1"/>
    <col min="14566" max="14567" width="14.6640625" style="4" customWidth="1"/>
    <col min="14568" max="14568" width="6.21875" style="4" customWidth="1"/>
    <col min="14569" max="14571" width="10.109375" style="4" customWidth="1"/>
    <col min="14572" max="14572" width="10.44140625" style="4" customWidth="1"/>
    <col min="14573" max="14590" width="9" style="4"/>
    <col min="14591" max="14591" width="6.44140625" style="4" customWidth="1"/>
    <col min="14592" max="14592" width="12.21875" style="4" customWidth="1"/>
    <col min="14593" max="14593" width="28.21875" style="4" customWidth="1"/>
    <col min="14594" max="14594" width="13.77734375" style="4" customWidth="1"/>
    <col min="14595" max="14595" width="5.6640625" style="4" customWidth="1"/>
    <col min="14596" max="14597" width="9.33203125" style="4" customWidth="1"/>
    <col min="14598" max="14598" width="13.109375" style="4" customWidth="1"/>
    <col min="14599" max="14819" width="9" style="4"/>
    <col min="14820" max="14820" width="5" style="4" customWidth="1"/>
    <col min="14821" max="14821" width="15" style="4" customWidth="1"/>
    <col min="14822" max="14823" width="14.6640625" style="4" customWidth="1"/>
    <col min="14824" max="14824" width="6.21875" style="4" customWidth="1"/>
    <col min="14825" max="14827" width="10.109375" style="4" customWidth="1"/>
    <col min="14828" max="14828" width="10.44140625" style="4" customWidth="1"/>
    <col min="14829" max="14846" width="9" style="4"/>
    <col min="14847" max="14847" width="6.44140625" style="4" customWidth="1"/>
    <col min="14848" max="14848" width="12.21875" style="4" customWidth="1"/>
    <col min="14849" max="14849" width="28.21875" style="4" customWidth="1"/>
    <col min="14850" max="14850" width="13.77734375" style="4" customWidth="1"/>
    <col min="14851" max="14851" width="5.6640625" style="4" customWidth="1"/>
    <col min="14852" max="14853" width="9.33203125" style="4" customWidth="1"/>
    <col min="14854" max="14854" width="13.109375" style="4" customWidth="1"/>
    <col min="14855" max="15075" width="9" style="4"/>
    <col min="15076" max="15076" width="5" style="4" customWidth="1"/>
    <col min="15077" max="15077" width="15" style="4" customWidth="1"/>
    <col min="15078" max="15079" width="14.6640625" style="4" customWidth="1"/>
    <col min="15080" max="15080" width="6.21875" style="4" customWidth="1"/>
    <col min="15081" max="15083" width="10.109375" style="4" customWidth="1"/>
    <col min="15084" max="15084" width="10.44140625" style="4" customWidth="1"/>
    <col min="15085" max="15102" width="9" style="4"/>
    <col min="15103" max="15103" width="6.44140625" style="4" customWidth="1"/>
    <col min="15104" max="15104" width="12.21875" style="4" customWidth="1"/>
    <col min="15105" max="15105" width="28.21875" style="4" customWidth="1"/>
    <col min="15106" max="15106" width="13.77734375" style="4" customWidth="1"/>
    <col min="15107" max="15107" width="5.6640625" style="4" customWidth="1"/>
    <col min="15108" max="15109" width="9.33203125" style="4" customWidth="1"/>
    <col min="15110" max="15110" width="13.109375" style="4" customWidth="1"/>
    <col min="15111" max="15331" width="9" style="4"/>
    <col min="15332" max="15332" width="5" style="4" customWidth="1"/>
    <col min="15333" max="15333" width="15" style="4" customWidth="1"/>
    <col min="15334" max="15335" width="14.6640625" style="4" customWidth="1"/>
    <col min="15336" max="15336" width="6.21875" style="4" customWidth="1"/>
    <col min="15337" max="15339" width="10.109375" style="4" customWidth="1"/>
    <col min="15340" max="15340" width="10.44140625" style="4" customWidth="1"/>
    <col min="15341" max="15358" width="9" style="4"/>
    <col min="15359" max="15359" width="6.44140625" style="4" customWidth="1"/>
    <col min="15360" max="15360" width="12.21875" style="4" customWidth="1"/>
    <col min="15361" max="15361" width="28.21875" style="4" customWidth="1"/>
    <col min="15362" max="15362" width="13.77734375" style="4" customWidth="1"/>
    <col min="15363" max="15363" width="5.6640625" style="4" customWidth="1"/>
    <col min="15364" max="15365" width="9.33203125" style="4" customWidth="1"/>
    <col min="15366" max="15366" width="13.109375" style="4" customWidth="1"/>
    <col min="15367" max="15587" width="9" style="4"/>
    <col min="15588" max="15588" width="5" style="4" customWidth="1"/>
    <col min="15589" max="15589" width="15" style="4" customWidth="1"/>
    <col min="15590" max="15591" width="14.6640625" style="4" customWidth="1"/>
    <col min="15592" max="15592" width="6.21875" style="4" customWidth="1"/>
    <col min="15593" max="15595" width="10.109375" style="4" customWidth="1"/>
    <col min="15596" max="15596" width="10.44140625" style="4" customWidth="1"/>
    <col min="15597" max="15614" width="9" style="4"/>
    <col min="15615" max="15615" width="6.44140625" style="4" customWidth="1"/>
    <col min="15616" max="15616" width="12.21875" style="4" customWidth="1"/>
    <col min="15617" max="15617" width="28.21875" style="4" customWidth="1"/>
    <col min="15618" max="15618" width="13.77734375" style="4" customWidth="1"/>
    <col min="15619" max="15619" width="5.6640625" style="4" customWidth="1"/>
    <col min="15620" max="15621" width="9.33203125" style="4" customWidth="1"/>
    <col min="15622" max="15622" width="13.109375" style="4" customWidth="1"/>
    <col min="15623" max="15843" width="9" style="4"/>
    <col min="15844" max="15844" width="5" style="4" customWidth="1"/>
    <col min="15845" max="15845" width="15" style="4" customWidth="1"/>
    <col min="15846" max="15847" width="14.6640625" style="4" customWidth="1"/>
    <col min="15848" max="15848" width="6.21875" style="4" customWidth="1"/>
    <col min="15849" max="15851" width="10.109375" style="4" customWidth="1"/>
    <col min="15852" max="15852" width="10.44140625" style="4" customWidth="1"/>
    <col min="15853" max="15870" width="9" style="4"/>
    <col min="15871" max="15871" width="6.44140625" style="4" customWidth="1"/>
    <col min="15872" max="15872" width="12.21875" style="4" customWidth="1"/>
    <col min="15873" max="15873" width="28.21875" style="4" customWidth="1"/>
    <col min="15874" max="15874" width="13.77734375" style="4" customWidth="1"/>
    <col min="15875" max="15875" width="5.6640625" style="4" customWidth="1"/>
    <col min="15876" max="15877" width="9.33203125" style="4" customWidth="1"/>
    <col min="15878" max="15878" width="13.109375" style="4" customWidth="1"/>
    <col min="15879" max="16099" width="9" style="4"/>
    <col min="16100" max="16100" width="5" style="4" customWidth="1"/>
    <col min="16101" max="16101" width="15" style="4" customWidth="1"/>
    <col min="16102" max="16103" width="14.6640625" style="4" customWidth="1"/>
    <col min="16104" max="16104" width="6.21875" style="4" customWidth="1"/>
    <col min="16105" max="16107" width="10.109375" style="4" customWidth="1"/>
    <col min="16108" max="16108" width="10.44140625" style="4" customWidth="1"/>
    <col min="16109" max="16126" width="9" style="4"/>
    <col min="16127" max="16127" width="6.44140625" style="4" customWidth="1"/>
    <col min="16128" max="16128" width="12.21875" style="4" customWidth="1"/>
    <col min="16129" max="16129" width="28.21875" style="4" customWidth="1"/>
    <col min="16130" max="16130" width="13.77734375" style="4" customWidth="1"/>
    <col min="16131" max="16131" width="5.6640625" style="4" customWidth="1"/>
    <col min="16132" max="16133" width="9.33203125" style="4" customWidth="1"/>
    <col min="16134" max="16134" width="13.109375" style="4" customWidth="1"/>
    <col min="16135" max="16355" width="9" style="4"/>
    <col min="16356" max="16356" width="5" style="4" customWidth="1"/>
    <col min="16357" max="16357" width="15" style="4" customWidth="1"/>
    <col min="16358" max="16359" width="14.6640625" style="4" customWidth="1"/>
    <col min="16360" max="16360" width="6.21875" style="4" customWidth="1"/>
    <col min="16361" max="16363" width="10.109375" style="4" customWidth="1"/>
    <col min="16364" max="16364" width="10.44140625" style="4" customWidth="1"/>
    <col min="16365" max="16384" width="9" style="4"/>
  </cols>
  <sheetData>
    <row r="1" spans="1:254" ht="22.2">
      <c r="A1" s="228" t="s">
        <v>84</v>
      </c>
      <c r="B1" s="228"/>
      <c r="C1" s="228"/>
      <c r="D1" s="228"/>
      <c r="E1" s="228"/>
      <c r="F1" s="228"/>
      <c r="G1" s="228"/>
      <c r="H1" s="22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</row>
    <row r="2" spans="1:254" ht="16.5" customHeight="1">
      <c r="A2" s="229" t="s">
        <v>1</v>
      </c>
      <c r="B2" s="229"/>
      <c r="C2" s="229"/>
      <c r="D2" s="229"/>
      <c r="E2" s="229"/>
      <c r="F2" s="229"/>
      <c r="G2" s="229"/>
      <c r="H2" s="229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</row>
    <row r="3" spans="1:254">
      <c r="A3" s="230" t="s">
        <v>2</v>
      </c>
      <c r="B3" s="230"/>
      <c r="C3" s="230"/>
      <c r="D3" s="230"/>
      <c r="E3" s="230"/>
      <c r="F3" s="230"/>
      <c r="G3" s="230"/>
      <c r="H3" s="23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</row>
    <row r="4" spans="1:254" ht="21" customHeight="1">
      <c r="A4" s="230" t="s">
        <v>3</v>
      </c>
      <c r="B4" s="230"/>
      <c r="C4" s="230"/>
      <c r="D4" s="230"/>
      <c r="E4" s="230"/>
      <c r="F4" s="230"/>
      <c r="G4" s="230"/>
      <c r="H4" s="230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</row>
    <row r="5" spans="1:254" ht="31.5" customHeight="1">
      <c r="A5" s="231" t="s">
        <v>4</v>
      </c>
      <c r="B5" s="231"/>
      <c r="C5" s="231"/>
      <c r="D5" s="231"/>
      <c r="E5" s="231"/>
      <c r="F5" s="231"/>
      <c r="G5" s="231"/>
      <c r="H5" s="231"/>
      <c r="I5" s="68"/>
      <c r="J5" s="68"/>
      <c r="K5" s="68"/>
      <c r="L5" s="68"/>
      <c r="M5" s="68"/>
      <c r="N5" s="68"/>
      <c r="O5" s="68"/>
      <c r="P5" s="68"/>
      <c r="Q5" s="68" t="s">
        <v>314</v>
      </c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</row>
    <row r="6" spans="1:254">
      <c r="A6" s="224" t="s">
        <v>5</v>
      </c>
      <c r="B6" s="224"/>
      <c r="C6" s="224"/>
      <c r="D6" s="224"/>
      <c r="E6" s="224"/>
      <c r="F6" s="224"/>
      <c r="G6" s="224"/>
      <c r="H6" s="224"/>
      <c r="I6" s="68"/>
      <c r="J6" s="68"/>
      <c r="K6" s="68"/>
      <c r="L6" s="68"/>
      <c r="M6" s="68"/>
      <c r="N6" s="68"/>
      <c r="O6" s="68"/>
      <c r="P6" s="237" t="s">
        <v>315</v>
      </c>
      <c r="Q6" s="238" t="s">
        <v>316</v>
      </c>
      <c r="R6" s="238" t="s">
        <v>317</v>
      </c>
      <c r="S6" s="242" t="s">
        <v>318</v>
      </c>
      <c r="T6" s="242"/>
      <c r="U6" s="242"/>
      <c r="V6" s="242"/>
      <c r="W6" s="242"/>
      <c r="X6" s="242"/>
      <c r="Y6" s="242"/>
      <c r="Z6" s="243" t="s">
        <v>319</v>
      </c>
      <c r="AA6" s="243"/>
      <c r="AB6" s="243"/>
      <c r="AC6" s="243"/>
      <c r="AD6" s="243"/>
      <c r="AE6" s="232" t="s">
        <v>320</v>
      </c>
      <c r="AF6" s="235" t="s">
        <v>321</v>
      </c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 t="s">
        <v>322</v>
      </c>
      <c r="AW6" s="235"/>
      <c r="AX6" s="235"/>
      <c r="AY6" s="235"/>
      <c r="AZ6" s="232" t="s">
        <v>323</v>
      </c>
      <c r="BA6" s="239" t="s">
        <v>324</v>
      </c>
      <c r="BB6" s="235"/>
      <c r="BC6" s="235"/>
      <c r="BD6" s="235"/>
      <c r="BE6" s="232" t="s">
        <v>325</v>
      </c>
      <c r="BF6" s="232" t="s">
        <v>326</v>
      </c>
      <c r="BG6" s="232" t="s">
        <v>327</v>
      </c>
      <c r="BH6" s="232" t="s">
        <v>328</v>
      </c>
      <c r="BI6" s="68"/>
    </row>
    <row r="7" spans="1:254" ht="21" customHeight="1">
      <c r="A7" s="214" t="s">
        <v>6</v>
      </c>
      <c r="B7" s="216" t="s">
        <v>7</v>
      </c>
      <c r="C7" s="218" t="s">
        <v>8</v>
      </c>
      <c r="D7" s="218" t="s">
        <v>9</v>
      </c>
      <c r="E7" s="220" t="s">
        <v>10</v>
      </c>
      <c r="F7" s="225" t="s">
        <v>11</v>
      </c>
      <c r="G7" s="225"/>
      <c r="H7" s="222" t="s">
        <v>12</v>
      </c>
      <c r="I7" s="68"/>
      <c r="J7" s="68"/>
      <c r="K7" s="68"/>
      <c r="L7" s="68"/>
      <c r="M7" s="225" t="s">
        <v>11</v>
      </c>
      <c r="N7" s="225"/>
      <c r="O7" s="68"/>
      <c r="P7" s="237"/>
      <c r="Q7" s="238"/>
      <c r="R7" s="238"/>
      <c r="S7" s="83"/>
      <c r="T7" s="83"/>
      <c r="U7" s="83"/>
      <c r="V7" s="83"/>
      <c r="W7" s="83"/>
      <c r="X7" s="83"/>
      <c r="Y7" s="83"/>
      <c r="Z7" s="86"/>
      <c r="AA7" s="86"/>
      <c r="AB7" s="86"/>
      <c r="AC7" s="86"/>
      <c r="AD7" s="86"/>
      <c r="AE7" s="233"/>
      <c r="AF7" s="87" t="s">
        <v>329</v>
      </c>
      <c r="AG7" s="90" t="s">
        <v>330</v>
      </c>
      <c r="AH7" s="90" t="s">
        <v>331</v>
      </c>
      <c r="AI7" s="90" t="s">
        <v>332</v>
      </c>
      <c r="AJ7" s="90" t="s">
        <v>333</v>
      </c>
      <c r="AK7" s="90" t="s">
        <v>334</v>
      </c>
      <c r="AL7" s="90" t="s">
        <v>335</v>
      </c>
      <c r="AM7" s="90" t="s">
        <v>336</v>
      </c>
      <c r="AN7" s="90" t="s">
        <v>337</v>
      </c>
      <c r="AO7" s="90" t="s">
        <v>338</v>
      </c>
      <c r="AP7" s="90" t="s">
        <v>339</v>
      </c>
      <c r="AQ7" s="90" t="s">
        <v>340</v>
      </c>
      <c r="AR7" s="90" t="s">
        <v>341</v>
      </c>
      <c r="AS7" s="90" t="s">
        <v>342</v>
      </c>
      <c r="AT7" s="90" t="s">
        <v>343</v>
      </c>
      <c r="AU7" s="90" t="s">
        <v>344</v>
      </c>
      <c r="AV7" s="90" t="s">
        <v>340</v>
      </c>
      <c r="AW7" s="90" t="s">
        <v>341</v>
      </c>
      <c r="AX7" s="90" t="s">
        <v>345</v>
      </c>
      <c r="AY7" s="95" t="s">
        <v>346</v>
      </c>
      <c r="AZ7" s="233"/>
      <c r="BA7" s="240"/>
      <c r="BB7" s="236" t="s">
        <v>347</v>
      </c>
      <c r="BC7" s="236"/>
      <c r="BD7" s="236"/>
      <c r="BE7" s="233"/>
      <c r="BF7" s="233"/>
      <c r="BG7" s="233"/>
      <c r="BH7" s="233"/>
      <c r="BI7" s="68"/>
    </row>
    <row r="8" spans="1:254" ht="21.75" customHeight="1">
      <c r="A8" s="215"/>
      <c r="B8" s="217"/>
      <c r="C8" s="219"/>
      <c r="D8" s="219"/>
      <c r="E8" s="221"/>
      <c r="F8" s="35" t="s">
        <v>14</v>
      </c>
      <c r="G8" s="35" t="s">
        <v>85</v>
      </c>
      <c r="H8" s="223"/>
      <c r="I8" s="68"/>
      <c r="J8" s="68" t="s">
        <v>348</v>
      </c>
      <c r="K8" s="68"/>
      <c r="L8" s="68"/>
      <c r="M8" s="35" t="s">
        <v>14</v>
      </c>
      <c r="N8" s="35" t="s">
        <v>85</v>
      </c>
      <c r="O8" s="68"/>
      <c r="P8" s="237"/>
      <c r="Q8" s="238"/>
      <c r="R8" s="238"/>
      <c r="S8" s="82" t="s">
        <v>349</v>
      </c>
      <c r="T8" s="83" t="s">
        <v>350</v>
      </c>
      <c r="U8" s="83" t="s">
        <v>351</v>
      </c>
      <c r="V8" s="84" t="s">
        <v>352</v>
      </c>
      <c r="W8" s="69" t="s">
        <v>353</v>
      </c>
      <c r="X8" s="83" t="s">
        <v>354</v>
      </c>
      <c r="Y8" s="83" t="s">
        <v>355</v>
      </c>
      <c r="Z8" s="83" t="s">
        <v>356</v>
      </c>
      <c r="AA8" s="83" t="s">
        <v>357</v>
      </c>
      <c r="AB8" s="83" t="s">
        <v>358</v>
      </c>
      <c r="AC8" s="83" t="s">
        <v>359</v>
      </c>
      <c r="AD8" s="83" t="s">
        <v>328</v>
      </c>
      <c r="AE8" s="234"/>
      <c r="AF8" s="87" t="s">
        <v>360</v>
      </c>
      <c r="AG8" s="91">
        <v>0.03</v>
      </c>
      <c r="AH8" s="91">
        <v>0.03</v>
      </c>
      <c r="AI8" s="91">
        <v>0.03</v>
      </c>
      <c r="AJ8" s="91">
        <v>0.04</v>
      </c>
      <c r="AK8" s="91">
        <v>0.04</v>
      </c>
      <c r="AL8" s="91">
        <v>0.04</v>
      </c>
      <c r="AM8" s="91">
        <v>0.05</v>
      </c>
      <c r="AN8" s="91">
        <v>7.0000000000000007E-2</v>
      </c>
      <c r="AO8" s="91">
        <v>7.4999999999999997E-2</v>
      </c>
      <c r="AP8" s="91">
        <v>0.08</v>
      </c>
      <c r="AQ8" s="91">
        <v>7.4999999999999997E-2</v>
      </c>
      <c r="AR8" s="92">
        <v>0.15</v>
      </c>
      <c r="AS8" s="91">
        <v>0.18</v>
      </c>
      <c r="AT8" s="92">
        <v>0.28000000000000003</v>
      </c>
      <c r="AU8" s="93"/>
      <c r="AV8" s="93"/>
      <c r="AW8" s="92">
        <v>0.2</v>
      </c>
      <c r="AX8" s="92">
        <v>0.25</v>
      </c>
      <c r="AY8" s="96">
        <v>0.53</v>
      </c>
      <c r="AZ8" s="234"/>
      <c r="BA8" s="241"/>
      <c r="BB8" s="97" t="s">
        <v>358</v>
      </c>
      <c r="BC8" s="97" t="s">
        <v>359</v>
      </c>
      <c r="BD8" s="97" t="s">
        <v>361</v>
      </c>
      <c r="BE8" s="234"/>
      <c r="BF8" s="234"/>
      <c r="BG8" s="234"/>
      <c r="BH8" s="234"/>
      <c r="BI8" s="68"/>
    </row>
    <row r="9" spans="1:254" s="33" customFormat="1" ht="15" customHeight="1">
      <c r="A9" s="36">
        <v>1</v>
      </c>
      <c r="B9" s="37"/>
      <c r="C9" s="38" t="s">
        <v>70</v>
      </c>
      <c r="D9" s="39" t="s">
        <v>71</v>
      </c>
      <c r="E9" s="40"/>
      <c r="F9" s="41" t="e">
        <f>VLOOKUP(D9,#REF!,3,0)</f>
        <v>#REF!</v>
      </c>
      <c r="G9" s="42">
        <v>1.4013</v>
      </c>
      <c r="H9" s="43"/>
      <c r="I9" s="70"/>
      <c r="J9" s="71">
        <v>1.2184999999999999</v>
      </c>
      <c r="K9" s="70"/>
      <c r="L9" s="70"/>
      <c r="M9" s="72"/>
      <c r="N9" s="72"/>
      <c r="O9" s="70"/>
      <c r="P9" s="73" t="s">
        <v>362</v>
      </c>
      <c r="Q9" s="73">
        <v>5.3</v>
      </c>
      <c r="R9" s="73">
        <v>3.35</v>
      </c>
      <c r="S9" s="73">
        <v>280</v>
      </c>
      <c r="T9" s="73">
        <v>110</v>
      </c>
      <c r="U9" s="73">
        <v>1</v>
      </c>
      <c r="V9" s="73">
        <v>7.8499999999999994E-6</v>
      </c>
      <c r="W9" s="73">
        <f t="shared" ref="W9:W14" si="0">S9*T9*U9*V9</f>
        <v>0.24177999999999997</v>
      </c>
      <c r="X9" s="73">
        <v>0.11799999999999999</v>
      </c>
      <c r="Y9" s="73">
        <f t="shared" ref="Y9:Y14" si="1">Q9*W9-R9*(W9-X9)</f>
        <v>0.86677099999999974</v>
      </c>
      <c r="Z9" s="73"/>
      <c r="AA9" s="73"/>
      <c r="AB9" s="73"/>
      <c r="AC9" s="73"/>
      <c r="AD9" s="73">
        <f t="shared" ref="AD9:AD14" si="2">AB9*AC9</f>
        <v>0</v>
      </c>
      <c r="AE9" s="88">
        <f t="shared" ref="AE9:AE14" si="3">Y9+AD9</f>
        <v>0.86677099999999974</v>
      </c>
      <c r="AF9" s="73" t="s">
        <v>363</v>
      </c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>
        <v>1</v>
      </c>
      <c r="AR9" s="73"/>
      <c r="AS9" s="73"/>
      <c r="AT9" s="73"/>
      <c r="AU9" s="73"/>
      <c r="AV9" s="73"/>
      <c r="AW9" s="73">
        <v>1</v>
      </c>
      <c r="AX9" s="73"/>
      <c r="AY9" s="73"/>
      <c r="AZ9" s="98">
        <f>SUMPRODUCT(AG8:AY8,AG9:AY9)</f>
        <v>0.27500000000000002</v>
      </c>
      <c r="BA9" s="73"/>
      <c r="BB9" s="73"/>
      <c r="BC9" s="94"/>
      <c r="BD9" s="73"/>
      <c r="BE9" s="100">
        <f t="shared" ref="BE9:BE14" si="4">BB9*BC9*BD9</f>
        <v>0</v>
      </c>
      <c r="BF9" s="88">
        <f t="shared" ref="BF9:BF14" si="5">AE9+AZ9+BE9</f>
        <v>1.1417709999999999</v>
      </c>
      <c r="BG9" s="101">
        <v>0.2</v>
      </c>
      <c r="BH9" s="88">
        <f t="shared" ref="BH9:BH14" si="6">BF9*(1+BG9)</f>
        <v>1.3701251999999997</v>
      </c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54" s="33" customFormat="1" ht="15" customHeight="1">
      <c r="A10" s="44">
        <v>2</v>
      </c>
      <c r="B10" s="45"/>
      <c r="C10" s="38" t="s">
        <v>72</v>
      </c>
      <c r="D10" s="39" t="s">
        <v>73</v>
      </c>
      <c r="E10" s="46"/>
      <c r="F10" s="41" t="e">
        <f>VLOOKUP(D10,#REF!,3,0)</f>
        <v>#REF!</v>
      </c>
      <c r="G10" s="42">
        <v>1.4013</v>
      </c>
      <c r="H10" s="47"/>
      <c r="I10" s="70"/>
      <c r="J10" s="71">
        <v>1.2184999999999999</v>
      </c>
      <c r="K10" s="70"/>
      <c r="L10" s="70"/>
      <c r="M10" s="41"/>
      <c r="N10" s="41"/>
      <c r="O10" s="70"/>
      <c r="P10" s="73" t="s">
        <v>362</v>
      </c>
      <c r="Q10" s="73">
        <v>5.3</v>
      </c>
      <c r="R10" s="73">
        <v>3.35</v>
      </c>
      <c r="S10" s="73">
        <v>280</v>
      </c>
      <c r="T10" s="73">
        <v>100</v>
      </c>
      <c r="U10" s="73">
        <v>1</v>
      </c>
      <c r="V10" s="73">
        <v>7.8499999999999994E-6</v>
      </c>
      <c r="W10" s="73">
        <f t="shared" si="0"/>
        <v>0.2198</v>
      </c>
      <c r="X10" s="73"/>
      <c r="Y10" s="73">
        <f t="shared" si="1"/>
        <v>0.42860999999999982</v>
      </c>
      <c r="Z10" s="73"/>
      <c r="AA10" s="73"/>
      <c r="AB10" s="73"/>
      <c r="AC10" s="73"/>
      <c r="AD10" s="73">
        <f t="shared" si="2"/>
        <v>0</v>
      </c>
      <c r="AE10" s="88">
        <f t="shared" si="3"/>
        <v>0.42860999999999982</v>
      </c>
      <c r="AF10" s="73" t="s">
        <v>363</v>
      </c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>
        <v>1</v>
      </c>
      <c r="AR10" s="73"/>
      <c r="AS10" s="73"/>
      <c r="AT10" s="73"/>
      <c r="AU10" s="73"/>
      <c r="AV10" s="73"/>
      <c r="AW10" s="73">
        <v>1</v>
      </c>
      <c r="AX10" s="73"/>
      <c r="AY10" s="73"/>
      <c r="AZ10" s="98">
        <f>SUMPRODUCT(AG8:AY8,AG10:AY10)</f>
        <v>0.27500000000000002</v>
      </c>
      <c r="BA10" s="73"/>
      <c r="BB10" s="73"/>
      <c r="BC10" s="94"/>
      <c r="BD10" s="73"/>
      <c r="BE10" s="100">
        <f t="shared" si="4"/>
        <v>0</v>
      </c>
      <c r="BF10" s="88">
        <f t="shared" si="5"/>
        <v>0.70360999999999985</v>
      </c>
      <c r="BG10" s="101">
        <v>0.2</v>
      </c>
      <c r="BH10" s="88">
        <f t="shared" si="6"/>
        <v>0.84433199999999975</v>
      </c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54" s="33" customFormat="1" ht="15" customHeight="1">
      <c r="A11" s="44">
        <v>3</v>
      </c>
      <c r="B11" s="45"/>
      <c r="C11" s="38" t="s">
        <v>74</v>
      </c>
      <c r="D11" s="39" t="s">
        <v>75</v>
      </c>
      <c r="E11" s="46"/>
      <c r="F11" s="41" t="e">
        <f>VLOOKUP(D11,#REF!,3,0)</f>
        <v>#REF!</v>
      </c>
      <c r="G11" s="42" t="e">
        <f>F11*1.15</f>
        <v>#REF!</v>
      </c>
      <c r="H11" s="47"/>
      <c r="I11" s="70"/>
      <c r="J11" s="71">
        <v>3.5114999999999998</v>
      </c>
      <c r="K11" s="70"/>
      <c r="L11" s="70"/>
      <c r="M11" s="41"/>
      <c r="N11" s="41"/>
      <c r="O11" s="70"/>
      <c r="P11" s="73" t="s">
        <v>364</v>
      </c>
      <c r="Q11" s="73">
        <v>6.1</v>
      </c>
      <c r="R11" s="73">
        <v>3.35</v>
      </c>
      <c r="S11" s="73">
        <v>225</v>
      </c>
      <c r="T11" s="73">
        <v>110</v>
      </c>
      <c r="U11" s="73">
        <v>2.5</v>
      </c>
      <c r="V11" s="73">
        <v>7.8499999999999994E-6</v>
      </c>
      <c r="W11" s="73">
        <f t="shared" si="0"/>
        <v>0.48571874999999998</v>
      </c>
      <c r="X11" s="73"/>
      <c r="Y11" s="73">
        <f t="shared" si="1"/>
        <v>1.3357265624999999</v>
      </c>
      <c r="Z11" s="73"/>
      <c r="AA11" s="73"/>
      <c r="AB11" s="73"/>
      <c r="AC11" s="73"/>
      <c r="AD11" s="73">
        <f t="shared" si="2"/>
        <v>0</v>
      </c>
      <c r="AE11" s="88">
        <f t="shared" si="3"/>
        <v>1.3357265624999999</v>
      </c>
      <c r="AF11" s="73" t="s">
        <v>363</v>
      </c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>
        <v>1</v>
      </c>
      <c r="AR11" s="73">
        <v>1</v>
      </c>
      <c r="AS11" s="73"/>
      <c r="AT11" s="73"/>
      <c r="AU11" s="73"/>
      <c r="AV11" s="73"/>
      <c r="AW11" s="73"/>
      <c r="AX11" s="73">
        <v>1</v>
      </c>
      <c r="AY11" s="73"/>
      <c r="AZ11" s="98">
        <f>SUMPRODUCT(AG8:AY8,AG11:AY11)</f>
        <v>0.47499999999999998</v>
      </c>
      <c r="BA11" s="73"/>
      <c r="BB11" s="73"/>
      <c r="BC11" s="94"/>
      <c r="BD11" s="73"/>
      <c r="BE11" s="100">
        <f t="shared" si="4"/>
        <v>0</v>
      </c>
      <c r="BF11" s="88">
        <f t="shared" si="5"/>
        <v>1.8107265624999997</v>
      </c>
      <c r="BG11" s="101">
        <v>0.2</v>
      </c>
      <c r="BH11" s="88">
        <f t="shared" si="6"/>
        <v>2.1728718749999998</v>
      </c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</row>
    <row r="12" spans="1:254" s="33" customFormat="1" ht="15" customHeight="1">
      <c r="A12" s="44">
        <v>4</v>
      </c>
      <c r="B12" s="45"/>
      <c r="C12" s="38" t="s">
        <v>76</v>
      </c>
      <c r="D12" s="39" t="s">
        <v>77</v>
      </c>
      <c r="E12" s="46"/>
      <c r="F12" s="41" t="e">
        <f>VLOOKUP(D12,#REF!,3,0)</f>
        <v>#REF!</v>
      </c>
      <c r="G12" s="42" t="e">
        <f>F12*1.15</f>
        <v>#REF!</v>
      </c>
      <c r="H12" s="47"/>
      <c r="I12" s="70"/>
      <c r="J12" s="71">
        <v>3.5114999999999998</v>
      </c>
      <c r="K12" s="70"/>
      <c r="L12" s="70"/>
      <c r="M12" s="41"/>
      <c r="N12" s="41"/>
      <c r="O12" s="70"/>
      <c r="P12" s="73" t="s">
        <v>364</v>
      </c>
      <c r="Q12" s="73">
        <v>6.1</v>
      </c>
      <c r="R12" s="73">
        <v>3.35</v>
      </c>
      <c r="S12" s="73">
        <v>225</v>
      </c>
      <c r="T12" s="73">
        <v>110</v>
      </c>
      <c r="U12" s="73">
        <v>2.5</v>
      </c>
      <c r="V12" s="73">
        <v>7.8499999999999994E-6</v>
      </c>
      <c r="W12" s="73">
        <f t="shared" si="0"/>
        <v>0.48571874999999998</v>
      </c>
      <c r="X12" s="73"/>
      <c r="Y12" s="73">
        <f t="shared" si="1"/>
        <v>1.3357265624999999</v>
      </c>
      <c r="Z12" s="73"/>
      <c r="AA12" s="73"/>
      <c r="AB12" s="73"/>
      <c r="AC12" s="73"/>
      <c r="AD12" s="73">
        <f t="shared" si="2"/>
        <v>0</v>
      </c>
      <c r="AE12" s="88">
        <f t="shared" si="3"/>
        <v>1.3357265624999999</v>
      </c>
      <c r="AF12" s="73" t="s">
        <v>363</v>
      </c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>
        <v>1</v>
      </c>
      <c r="AR12" s="73">
        <v>1</v>
      </c>
      <c r="AS12" s="73"/>
      <c r="AT12" s="73"/>
      <c r="AU12" s="73"/>
      <c r="AV12" s="73"/>
      <c r="AW12" s="73"/>
      <c r="AX12" s="73">
        <v>1</v>
      </c>
      <c r="AY12" s="73"/>
      <c r="AZ12" s="98">
        <f>SUMPRODUCT(AG8:AY8,AG12:AY12)</f>
        <v>0.47499999999999998</v>
      </c>
      <c r="BA12" s="73"/>
      <c r="BB12" s="73"/>
      <c r="BC12" s="94"/>
      <c r="BD12" s="73"/>
      <c r="BE12" s="100">
        <f t="shared" si="4"/>
        <v>0</v>
      </c>
      <c r="BF12" s="88">
        <f t="shared" si="5"/>
        <v>1.8107265624999997</v>
      </c>
      <c r="BG12" s="101">
        <v>0.2</v>
      </c>
      <c r="BH12" s="88">
        <f t="shared" si="6"/>
        <v>2.1728718749999998</v>
      </c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</row>
    <row r="13" spans="1:254" s="33" customFormat="1" ht="15" customHeight="1">
      <c r="A13" s="44">
        <v>5</v>
      </c>
      <c r="B13" s="45"/>
      <c r="C13" s="38" t="s">
        <v>86</v>
      </c>
      <c r="D13" s="39" t="s">
        <v>79</v>
      </c>
      <c r="E13" s="46"/>
      <c r="F13" s="41" t="e">
        <f>VLOOKUP(D13,#REF!,3,0)</f>
        <v>#REF!</v>
      </c>
      <c r="G13" s="42" t="e">
        <f>F13*1.15</f>
        <v>#REF!</v>
      </c>
      <c r="H13" s="48"/>
      <c r="I13" s="70"/>
      <c r="J13" s="71"/>
      <c r="K13" s="70"/>
      <c r="L13" s="70"/>
      <c r="M13" s="41"/>
      <c r="N13" s="41"/>
      <c r="O13" s="70"/>
      <c r="P13" s="73" t="s">
        <v>365</v>
      </c>
      <c r="Q13" s="73">
        <v>5.7</v>
      </c>
      <c r="R13" s="73">
        <v>3.35</v>
      </c>
      <c r="S13" s="73">
        <v>120</v>
      </c>
      <c r="T13" s="73">
        <v>200</v>
      </c>
      <c r="U13" s="73">
        <v>2</v>
      </c>
      <c r="V13" s="73">
        <v>7.8499999999999994E-6</v>
      </c>
      <c r="W13" s="73">
        <f t="shared" si="0"/>
        <v>0.37679999999999997</v>
      </c>
      <c r="X13" s="73"/>
      <c r="Y13" s="73">
        <f t="shared" si="1"/>
        <v>0.88548000000000004</v>
      </c>
      <c r="Z13" s="73"/>
      <c r="AA13" s="73"/>
      <c r="AB13" s="73"/>
      <c r="AC13" s="73"/>
      <c r="AD13" s="73">
        <f t="shared" si="2"/>
        <v>0</v>
      </c>
      <c r="AE13" s="88">
        <f t="shared" si="3"/>
        <v>0.88548000000000004</v>
      </c>
      <c r="AF13" s="73" t="s">
        <v>363</v>
      </c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>
        <v>1</v>
      </c>
      <c r="AR13" s="73">
        <v>1</v>
      </c>
      <c r="AS13" s="73"/>
      <c r="AT13" s="73"/>
      <c r="AU13" s="73"/>
      <c r="AV13" s="73"/>
      <c r="AW13" s="73"/>
      <c r="AX13" s="73"/>
      <c r="AY13" s="73"/>
      <c r="AZ13" s="98">
        <f>SUMPRODUCT(AG8:AY8,AG13:AY13)</f>
        <v>0.22499999999999998</v>
      </c>
      <c r="BA13" s="73"/>
      <c r="BB13" s="73"/>
      <c r="BC13" s="94"/>
      <c r="BD13" s="73"/>
      <c r="BE13" s="100">
        <f t="shared" si="4"/>
        <v>0</v>
      </c>
      <c r="BF13" s="88">
        <f t="shared" si="5"/>
        <v>1.1104799999999999</v>
      </c>
      <c r="BG13" s="101">
        <v>0.2</v>
      </c>
      <c r="BH13" s="88">
        <f t="shared" si="6"/>
        <v>1.3325759999999998</v>
      </c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</row>
    <row r="14" spans="1:254" s="34" customFormat="1" ht="15" customHeight="1">
      <c r="A14" s="49">
        <v>6</v>
      </c>
      <c r="B14" s="50"/>
      <c r="C14" s="51" t="s">
        <v>87</v>
      </c>
      <c r="D14" s="52" t="s">
        <v>88</v>
      </c>
      <c r="E14" s="53"/>
      <c r="F14" s="54" t="e">
        <f>VLOOKUP(D14,#REF!,3,0)</f>
        <v>#REF!</v>
      </c>
      <c r="G14" s="55" t="e">
        <f>F14*1.15</f>
        <v>#REF!</v>
      </c>
      <c r="H14" s="56"/>
      <c r="I14" s="74"/>
      <c r="J14" s="75"/>
      <c r="K14" s="74"/>
      <c r="L14" s="74"/>
      <c r="M14" s="54"/>
      <c r="N14" s="54"/>
      <c r="O14" s="74"/>
      <c r="P14" s="76" t="s">
        <v>365</v>
      </c>
      <c r="Q14" s="76">
        <v>5.7</v>
      </c>
      <c r="R14" s="76">
        <v>3.35</v>
      </c>
      <c r="S14" s="76">
        <v>120</v>
      </c>
      <c r="T14" s="76">
        <v>200</v>
      </c>
      <c r="U14" s="76">
        <v>2</v>
      </c>
      <c r="V14" s="76">
        <v>7.8499999999999994E-6</v>
      </c>
      <c r="W14" s="76">
        <f t="shared" si="0"/>
        <v>0.37679999999999997</v>
      </c>
      <c r="X14" s="76"/>
      <c r="Y14" s="76">
        <f t="shared" si="1"/>
        <v>0.88548000000000004</v>
      </c>
      <c r="Z14" s="76"/>
      <c r="AA14" s="76"/>
      <c r="AB14" s="76"/>
      <c r="AC14" s="76"/>
      <c r="AD14" s="76">
        <f t="shared" si="2"/>
        <v>0</v>
      </c>
      <c r="AE14" s="89">
        <f t="shared" si="3"/>
        <v>0.88548000000000004</v>
      </c>
      <c r="AF14" s="76" t="s">
        <v>363</v>
      </c>
      <c r="AG14" s="76"/>
      <c r="AH14" s="76"/>
      <c r="AI14" s="76"/>
      <c r="AJ14" s="76"/>
      <c r="AK14" s="76"/>
      <c r="AL14" s="76"/>
      <c r="AM14" s="76"/>
      <c r="AN14" s="76"/>
      <c r="AO14" s="76"/>
      <c r="AP14" s="76">
        <v>2</v>
      </c>
      <c r="AQ14" s="76">
        <v>1</v>
      </c>
      <c r="AR14" s="76"/>
      <c r="AS14" s="76"/>
      <c r="AT14" s="76"/>
      <c r="AU14" s="76"/>
      <c r="AV14" s="76"/>
      <c r="AW14" s="76">
        <v>1</v>
      </c>
      <c r="AX14" s="76"/>
      <c r="AY14" s="76"/>
      <c r="AZ14" s="99">
        <f>SUMPRODUCT(AG8:AY8,AG14:AY14)</f>
        <v>0.435</v>
      </c>
      <c r="BA14" s="76"/>
      <c r="BB14" s="76"/>
      <c r="BC14" s="94"/>
      <c r="BD14" s="76"/>
      <c r="BE14" s="102">
        <f t="shared" si="4"/>
        <v>0</v>
      </c>
      <c r="BF14" s="89">
        <f t="shared" si="5"/>
        <v>1.3204800000000001</v>
      </c>
      <c r="BG14" s="103">
        <v>0.2</v>
      </c>
      <c r="BH14" s="89">
        <f t="shared" si="6"/>
        <v>1.584576</v>
      </c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spans="1:254" s="33" customFormat="1" ht="15" customHeight="1">
      <c r="A15" s="44">
        <v>7</v>
      </c>
      <c r="B15" s="45"/>
      <c r="C15" s="38" t="s">
        <v>89</v>
      </c>
      <c r="D15" s="39" t="s">
        <v>90</v>
      </c>
      <c r="E15" s="46"/>
      <c r="F15" s="41" t="e">
        <f>VLOOKUP(D15,#REF!,3,0)</f>
        <v>#REF!</v>
      </c>
      <c r="G15" s="42">
        <v>3.161</v>
      </c>
      <c r="H15" s="48"/>
      <c r="I15" s="70"/>
      <c r="J15" s="71"/>
      <c r="K15" s="70"/>
      <c r="L15" s="70"/>
      <c r="M15" s="41"/>
      <c r="N15" s="41"/>
      <c r="O15" s="70"/>
      <c r="P15" s="77"/>
      <c r="Q15" s="77"/>
      <c r="R15" s="77"/>
      <c r="S15" s="77"/>
      <c r="T15" s="77"/>
      <c r="U15" s="77"/>
      <c r="V15" s="76">
        <v>7.8499999999999994E-6</v>
      </c>
      <c r="W15" s="76">
        <f t="shared" ref="W15:W56" si="7">S15*T15*U15*V15</f>
        <v>0</v>
      </c>
      <c r="X15" s="77"/>
      <c r="Y15" s="76">
        <f t="shared" ref="Y15:Y56" si="8">Q15*W15-R15*(W15-X15)</f>
        <v>0</v>
      </c>
      <c r="Z15" s="77"/>
      <c r="AA15" s="77"/>
      <c r="AB15" s="77"/>
      <c r="AC15" s="77"/>
      <c r="AD15" s="77"/>
      <c r="AE15" s="89">
        <f t="shared" ref="AE15:AE56" si="9">Y15+AD15</f>
        <v>0</v>
      </c>
      <c r="AF15" s="77" t="s">
        <v>363</v>
      </c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102">
        <f t="shared" ref="BE15:BE56" si="10">BB15*BC15*BD15</f>
        <v>0</v>
      </c>
      <c r="BF15" s="89">
        <f t="shared" ref="BF15:BF56" si="11">AE15+AZ15+BE15</f>
        <v>0</v>
      </c>
      <c r="BG15" s="101">
        <v>0.2</v>
      </c>
      <c r="BH15" s="88">
        <f t="shared" ref="BH15:BH56" si="12">BF15*(1+BG15)</f>
        <v>0</v>
      </c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spans="1:254" s="33" customFormat="1" ht="15" customHeight="1">
      <c r="A16" s="44">
        <v>8</v>
      </c>
      <c r="B16" s="45"/>
      <c r="C16" s="38" t="s">
        <v>91</v>
      </c>
      <c r="D16" s="39" t="s">
        <v>92</v>
      </c>
      <c r="E16" s="46"/>
      <c r="F16" s="41" t="e">
        <f>VLOOKUP(D16,#REF!,3,0)</f>
        <v>#REF!</v>
      </c>
      <c r="G16" s="42">
        <v>0.80220000000000002</v>
      </c>
      <c r="H16" s="48"/>
      <c r="I16" s="70"/>
      <c r="J16" s="71"/>
      <c r="K16" s="70"/>
      <c r="L16" s="70"/>
      <c r="M16" s="41"/>
      <c r="N16" s="41"/>
      <c r="O16" s="70"/>
      <c r="P16" s="77"/>
      <c r="Q16" s="77"/>
      <c r="R16" s="77"/>
      <c r="S16" s="77"/>
      <c r="T16" s="77"/>
      <c r="U16" s="77"/>
      <c r="V16" s="76">
        <v>7.8499999999999994E-6</v>
      </c>
      <c r="W16" s="76">
        <f t="shared" si="7"/>
        <v>0</v>
      </c>
      <c r="X16" s="77"/>
      <c r="Y16" s="76">
        <f t="shared" si="8"/>
        <v>0</v>
      </c>
      <c r="Z16" s="77"/>
      <c r="AA16" s="77"/>
      <c r="AB16" s="77"/>
      <c r="AC16" s="77"/>
      <c r="AD16" s="77"/>
      <c r="AE16" s="89">
        <f t="shared" si="9"/>
        <v>0</v>
      </c>
      <c r="AF16" s="77" t="s">
        <v>363</v>
      </c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102">
        <f t="shared" si="10"/>
        <v>0</v>
      </c>
      <c r="BF16" s="89">
        <f t="shared" si="11"/>
        <v>0</v>
      </c>
      <c r="BG16" s="101">
        <v>0.2</v>
      </c>
      <c r="BH16" s="88">
        <f t="shared" si="12"/>
        <v>0</v>
      </c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spans="1:254" s="33" customFormat="1" ht="15" customHeight="1">
      <c r="A17" s="44">
        <v>9</v>
      </c>
      <c r="B17" s="45"/>
      <c r="C17" s="38" t="s">
        <v>93</v>
      </c>
      <c r="D17" s="39" t="s">
        <v>94</v>
      </c>
      <c r="E17" s="46"/>
      <c r="F17" s="41" t="e">
        <f>VLOOKUP(D17,#REF!,3,0)</f>
        <v>#REF!</v>
      </c>
      <c r="G17" s="42">
        <v>0.80220000000000002</v>
      </c>
      <c r="H17" s="48"/>
      <c r="I17" s="70"/>
      <c r="J17" s="71"/>
      <c r="K17" s="70"/>
      <c r="L17" s="70"/>
      <c r="M17" s="41"/>
      <c r="N17" s="41"/>
      <c r="O17" s="70"/>
      <c r="P17" s="77"/>
      <c r="Q17" s="77"/>
      <c r="R17" s="77"/>
      <c r="S17" s="77"/>
      <c r="T17" s="77"/>
      <c r="U17" s="77"/>
      <c r="V17" s="76">
        <v>7.8499999999999994E-6</v>
      </c>
      <c r="W17" s="76">
        <f t="shared" si="7"/>
        <v>0</v>
      </c>
      <c r="X17" s="77"/>
      <c r="Y17" s="76">
        <f t="shared" si="8"/>
        <v>0</v>
      </c>
      <c r="Z17" s="77"/>
      <c r="AA17" s="77"/>
      <c r="AB17" s="77"/>
      <c r="AC17" s="77"/>
      <c r="AD17" s="77"/>
      <c r="AE17" s="89">
        <f t="shared" si="9"/>
        <v>0</v>
      </c>
      <c r="AF17" s="77" t="s">
        <v>363</v>
      </c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102">
        <f t="shared" si="10"/>
        <v>0</v>
      </c>
      <c r="BF17" s="89">
        <f t="shared" si="11"/>
        <v>0</v>
      </c>
      <c r="BG17" s="101">
        <v>0.2</v>
      </c>
      <c r="BH17" s="88">
        <f t="shared" si="12"/>
        <v>0</v>
      </c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spans="1:254" s="33" customFormat="1" ht="15" customHeight="1">
      <c r="A18" s="44">
        <v>10</v>
      </c>
      <c r="B18" s="45"/>
      <c r="C18" s="38" t="s">
        <v>80</v>
      </c>
      <c r="D18" s="39" t="s">
        <v>81</v>
      </c>
      <c r="E18" s="46"/>
      <c r="F18" s="41" t="e">
        <f>VLOOKUP(D18,#REF!,3,0)</f>
        <v>#REF!</v>
      </c>
      <c r="G18" s="42" t="e">
        <f>F18*1.15</f>
        <v>#REF!</v>
      </c>
      <c r="H18" s="48"/>
      <c r="I18" s="70"/>
      <c r="J18" s="71"/>
      <c r="K18" s="70"/>
      <c r="L18" s="70"/>
      <c r="M18" s="41"/>
      <c r="N18" s="41"/>
      <c r="O18" s="70"/>
      <c r="P18" s="77"/>
      <c r="Q18" s="77"/>
      <c r="R18" s="77"/>
      <c r="S18" s="77"/>
      <c r="T18" s="77"/>
      <c r="U18" s="77"/>
      <c r="V18" s="76">
        <v>7.8499999999999994E-6</v>
      </c>
      <c r="W18" s="76">
        <f t="shared" si="7"/>
        <v>0</v>
      </c>
      <c r="X18" s="77"/>
      <c r="Y18" s="76">
        <f t="shared" si="8"/>
        <v>0</v>
      </c>
      <c r="Z18" s="77"/>
      <c r="AA18" s="77"/>
      <c r="AB18" s="77"/>
      <c r="AC18" s="77"/>
      <c r="AD18" s="77"/>
      <c r="AE18" s="89">
        <f t="shared" si="9"/>
        <v>0</v>
      </c>
      <c r="AF18" s="77" t="s">
        <v>363</v>
      </c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102">
        <f t="shared" si="10"/>
        <v>0</v>
      </c>
      <c r="BF18" s="89">
        <f t="shared" si="11"/>
        <v>0</v>
      </c>
      <c r="BG18" s="101">
        <v>0.2</v>
      </c>
      <c r="BH18" s="88">
        <f t="shared" si="12"/>
        <v>0</v>
      </c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spans="1:254" s="33" customFormat="1" ht="15" customHeight="1">
      <c r="A19" s="44">
        <v>11</v>
      </c>
      <c r="B19" s="45"/>
      <c r="C19" s="38" t="s">
        <v>82</v>
      </c>
      <c r="D19" s="39" t="s">
        <v>83</v>
      </c>
      <c r="E19" s="46"/>
      <c r="F19" s="41" t="e">
        <f>VLOOKUP(D19,#REF!,3,0)</f>
        <v>#REF!</v>
      </c>
      <c r="G19" s="42" t="e">
        <f>F19*1.15</f>
        <v>#REF!</v>
      </c>
      <c r="H19" s="48"/>
      <c r="I19" s="70"/>
      <c r="J19" s="71"/>
      <c r="K19" s="70"/>
      <c r="L19" s="70"/>
      <c r="M19" s="41"/>
      <c r="N19" s="41"/>
      <c r="O19" s="70"/>
      <c r="P19" s="77"/>
      <c r="Q19" s="77"/>
      <c r="R19" s="77"/>
      <c r="S19" s="77"/>
      <c r="T19" s="77"/>
      <c r="U19" s="77"/>
      <c r="V19" s="76">
        <v>7.8499999999999994E-6</v>
      </c>
      <c r="W19" s="76">
        <f t="shared" si="7"/>
        <v>0</v>
      </c>
      <c r="X19" s="77"/>
      <c r="Y19" s="76">
        <f t="shared" si="8"/>
        <v>0</v>
      </c>
      <c r="Z19" s="77"/>
      <c r="AA19" s="77"/>
      <c r="AB19" s="77"/>
      <c r="AC19" s="77"/>
      <c r="AD19" s="77"/>
      <c r="AE19" s="89">
        <f t="shared" si="9"/>
        <v>0</v>
      </c>
      <c r="AF19" s="77" t="s">
        <v>363</v>
      </c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102">
        <f t="shared" si="10"/>
        <v>0</v>
      </c>
      <c r="BF19" s="89">
        <f t="shared" si="11"/>
        <v>0</v>
      </c>
      <c r="BG19" s="101">
        <v>0.2</v>
      </c>
      <c r="BH19" s="88">
        <f t="shared" si="12"/>
        <v>0</v>
      </c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spans="1:254" s="33" customFormat="1" ht="15" customHeight="1">
      <c r="A20" s="44">
        <v>12</v>
      </c>
      <c r="B20" s="45"/>
      <c r="C20" s="38" t="s">
        <v>95</v>
      </c>
      <c r="D20" s="39" t="s">
        <v>96</v>
      </c>
      <c r="E20" s="46"/>
      <c r="F20" s="41" t="e">
        <f>VLOOKUP(D20,#REF!,3,0)</f>
        <v>#REF!</v>
      </c>
      <c r="G20" s="42">
        <v>6.0622999999999996</v>
      </c>
      <c r="H20" s="48"/>
      <c r="I20" s="70"/>
      <c r="J20" s="71"/>
      <c r="K20" s="70"/>
      <c r="L20" s="70"/>
      <c r="M20" s="41"/>
      <c r="N20" s="41"/>
      <c r="O20" s="70"/>
      <c r="P20" s="77"/>
      <c r="Q20" s="77"/>
      <c r="R20" s="77"/>
      <c r="S20" s="77"/>
      <c r="T20" s="77"/>
      <c r="U20" s="77"/>
      <c r="V20" s="76">
        <v>7.8499999999999994E-6</v>
      </c>
      <c r="W20" s="76">
        <f t="shared" si="7"/>
        <v>0</v>
      </c>
      <c r="X20" s="77"/>
      <c r="Y20" s="76">
        <f t="shared" si="8"/>
        <v>0</v>
      </c>
      <c r="Z20" s="77"/>
      <c r="AA20" s="77"/>
      <c r="AB20" s="77"/>
      <c r="AC20" s="77"/>
      <c r="AD20" s="77"/>
      <c r="AE20" s="89">
        <f t="shared" si="9"/>
        <v>0</v>
      </c>
      <c r="AF20" s="77" t="s">
        <v>363</v>
      </c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102">
        <f t="shared" si="10"/>
        <v>0</v>
      </c>
      <c r="BF20" s="89">
        <f t="shared" si="11"/>
        <v>0</v>
      </c>
      <c r="BG20" s="101">
        <v>0.2</v>
      </c>
      <c r="BH20" s="88">
        <f t="shared" si="12"/>
        <v>0</v>
      </c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254" s="33" customFormat="1" ht="15" customHeight="1">
      <c r="A21" s="44">
        <v>13</v>
      </c>
      <c r="B21" s="45"/>
      <c r="C21" s="38" t="s">
        <v>97</v>
      </c>
      <c r="D21" s="39" t="s">
        <v>98</v>
      </c>
      <c r="E21" s="46"/>
      <c r="F21" s="41" t="e">
        <f>VLOOKUP(D21,#REF!,3,0)</f>
        <v>#REF!</v>
      </c>
      <c r="G21" s="42">
        <v>6.0622999999999996</v>
      </c>
      <c r="H21" s="48"/>
      <c r="I21" s="70"/>
      <c r="J21" s="71"/>
      <c r="K21" s="70"/>
      <c r="L21" s="70"/>
      <c r="M21" s="41"/>
      <c r="N21" s="41"/>
      <c r="O21" s="70"/>
      <c r="P21" s="77"/>
      <c r="Q21" s="77"/>
      <c r="R21" s="77"/>
      <c r="S21" s="77"/>
      <c r="T21" s="77"/>
      <c r="U21" s="77"/>
      <c r="V21" s="76">
        <v>7.8499999999999994E-6</v>
      </c>
      <c r="W21" s="76">
        <f t="shared" si="7"/>
        <v>0</v>
      </c>
      <c r="X21" s="77"/>
      <c r="Y21" s="76">
        <f t="shared" si="8"/>
        <v>0</v>
      </c>
      <c r="Z21" s="77"/>
      <c r="AA21" s="77"/>
      <c r="AB21" s="77"/>
      <c r="AC21" s="77"/>
      <c r="AD21" s="77"/>
      <c r="AE21" s="89">
        <f t="shared" si="9"/>
        <v>0</v>
      </c>
      <c r="AF21" s="77" t="s">
        <v>363</v>
      </c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102">
        <f t="shared" si="10"/>
        <v>0</v>
      </c>
      <c r="BF21" s="89">
        <f t="shared" si="11"/>
        <v>0</v>
      </c>
      <c r="BG21" s="101">
        <v>0.2</v>
      </c>
      <c r="BH21" s="88">
        <f t="shared" si="12"/>
        <v>0</v>
      </c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254" s="33" customFormat="1" ht="15" customHeight="1">
      <c r="A22" s="44">
        <v>14</v>
      </c>
      <c r="B22" s="45"/>
      <c r="C22" s="38" t="s">
        <v>99</v>
      </c>
      <c r="D22" s="39" t="s">
        <v>100</v>
      </c>
      <c r="E22" s="46"/>
      <c r="F22" s="41" t="e">
        <f>VLOOKUP(D22,#REF!,3,0)</f>
        <v>#REF!</v>
      </c>
      <c r="G22" s="42" t="e">
        <f>F22*1.15</f>
        <v>#REF!</v>
      </c>
      <c r="H22" s="48"/>
      <c r="I22" s="70"/>
      <c r="J22" s="71"/>
      <c r="K22" s="70"/>
      <c r="L22" s="70"/>
      <c r="M22" s="41"/>
      <c r="N22" s="41"/>
      <c r="O22" s="70"/>
      <c r="P22" s="77"/>
      <c r="Q22" s="77"/>
      <c r="R22" s="77"/>
      <c r="S22" s="77"/>
      <c r="T22" s="77"/>
      <c r="U22" s="77"/>
      <c r="V22" s="76">
        <v>7.8499999999999994E-6</v>
      </c>
      <c r="W22" s="76">
        <f t="shared" si="7"/>
        <v>0</v>
      </c>
      <c r="X22" s="77"/>
      <c r="Y22" s="76">
        <f t="shared" si="8"/>
        <v>0</v>
      </c>
      <c r="Z22" s="77"/>
      <c r="AA22" s="77"/>
      <c r="AB22" s="77"/>
      <c r="AC22" s="77"/>
      <c r="AD22" s="77"/>
      <c r="AE22" s="89">
        <f t="shared" si="9"/>
        <v>0</v>
      </c>
      <c r="AF22" s="77" t="s">
        <v>363</v>
      </c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102">
        <f t="shared" si="10"/>
        <v>0</v>
      </c>
      <c r="BF22" s="89">
        <f t="shared" si="11"/>
        <v>0</v>
      </c>
      <c r="BG22" s="101">
        <v>0.2</v>
      </c>
      <c r="BH22" s="88">
        <f t="shared" si="12"/>
        <v>0</v>
      </c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</row>
    <row r="23" spans="1:254" s="33" customFormat="1" ht="15" customHeight="1">
      <c r="A23" s="44">
        <v>23</v>
      </c>
      <c r="B23" s="45"/>
      <c r="C23" s="57" t="s">
        <v>117</v>
      </c>
      <c r="D23" s="57" t="s">
        <v>118</v>
      </c>
      <c r="E23" s="46"/>
      <c r="F23" s="41" t="e">
        <f>VLOOKUP(D23,#REF!,3,0)</f>
        <v>#REF!</v>
      </c>
      <c r="G23" s="42">
        <v>0.4247824</v>
      </c>
      <c r="H23" s="48"/>
      <c r="I23" s="70"/>
      <c r="J23" s="71"/>
      <c r="K23" s="70"/>
      <c r="L23" s="70"/>
      <c r="M23" s="41"/>
      <c r="N23" s="41"/>
      <c r="O23" s="70"/>
      <c r="P23" s="77"/>
      <c r="Q23" s="77"/>
      <c r="R23" s="77"/>
      <c r="S23" s="77"/>
      <c r="T23" s="77"/>
      <c r="U23" s="77"/>
      <c r="V23" s="76">
        <v>7.8499999999999994E-6</v>
      </c>
      <c r="W23" s="76">
        <f t="shared" si="7"/>
        <v>0</v>
      </c>
      <c r="X23" s="77"/>
      <c r="Y23" s="76">
        <f t="shared" si="8"/>
        <v>0</v>
      </c>
      <c r="Z23" s="77"/>
      <c r="AA23" s="77"/>
      <c r="AB23" s="77"/>
      <c r="AC23" s="77"/>
      <c r="AD23" s="77"/>
      <c r="AE23" s="89">
        <f t="shared" si="9"/>
        <v>0</v>
      </c>
      <c r="AF23" s="77" t="s">
        <v>363</v>
      </c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102">
        <f t="shared" si="10"/>
        <v>0</v>
      </c>
      <c r="BF23" s="89">
        <f t="shared" si="11"/>
        <v>0</v>
      </c>
      <c r="BG23" s="101">
        <v>0.2</v>
      </c>
      <c r="BH23" s="88">
        <f t="shared" si="12"/>
        <v>0</v>
      </c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</row>
    <row r="24" spans="1:254" s="33" customFormat="1" ht="15" customHeight="1">
      <c r="A24" s="44">
        <v>24</v>
      </c>
      <c r="B24" s="45"/>
      <c r="C24" s="57" t="s">
        <v>119</v>
      </c>
      <c r="D24" s="57" t="s">
        <v>120</v>
      </c>
      <c r="E24" s="46"/>
      <c r="F24" s="41" t="e">
        <f>VLOOKUP(D24,#REF!,3,0)</f>
        <v>#REF!</v>
      </c>
      <c r="G24" s="42">
        <v>3.1903299999999999</v>
      </c>
      <c r="H24" s="48"/>
      <c r="I24" s="70"/>
      <c r="J24" s="71"/>
      <c r="K24" s="70"/>
      <c r="L24" s="70"/>
      <c r="M24" s="41"/>
      <c r="N24" s="41"/>
      <c r="O24" s="70"/>
      <c r="P24" s="77"/>
      <c r="Q24" s="77"/>
      <c r="R24" s="77"/>
      <c r="S24" s="77"/>
      <c r="T24" s="77"/>
      <c r="U24" s="77"/>
      <c r="V24" s="76">
        <v>7.8499999999999994E-6</v>
      </c>
      <c r="W24" s="76">
        <f t="shared" si="7"/>
        <v>0</v>
      </c>
      <c r="X24" s="77"/>
      <c r="Y24" s="76">
        <f t="shared" si="8"/>
        <v>0</v>
      </c>
      <c r="Z24" s="77"/>
      <c r="AA24" s="77"/>
      <c r="AB24" s="77"/>
      <c r="AC24" s="77"/>
      <c r="AD24" s="77"/>
      <c r="AE24" s="89">
        <f t="shared" si="9"/>
        <v>0</v>
      </c>
      <c r="AF24" s="77" t="s">
        <v>363</v>
      </c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102">
        <f t="shared" si="10"/>
        <v>0</v>
      </c>
      <c r="BF24" s="89">
        <f t="shared" si="11"/>
        <v>0</v>
      </c>
      <c r="BG24" s="101">
        <v>0.2</v>
      </c>
      <c r="BH24" s="88">
        <f t="shared" si="12"/>
        <v>0</v>
      </c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spans="1:254" s="33" customFormat="1" ht="15" customHeight="1">
      <c r="A25" s="44">
        <v>25</v>
      </c>
      <c r="B25" s="45"/>
      <c r="C25" s="57" t="s">
        <v>121</v>
      </c>
      <c r="D25" s="57" t="s">
        <v>122</v>
      </c>
      <c r="E25" s="46"/>
      <c r="F25" s="41" t="e">
        <f>VLOOKUP(D25,#REF!,3,0)</f>
        <v>#REF!</v>
      </c>
      <c r="G25" s="42">
        <v>0.4247824</v>
      </c>
      <c r="H25" s="48"/>
      <c r="I25" s="70"/>
      <c r="J25" s="71"/>
      <c r="K25" s="70"/>
      <c r="L25" s="70"/>
      <c r="M25" s="41"/>
      <c r="N25" s="41"/>
      <c r="O25" s="70"/>
      <c r="P25" s="77"/>
      <c r="Q25" s="77"/>
      <c r="R25" s="77"/>
      <c r="S25" s="77"/>
      <c r="T25" s="77"/>
      <c r="U25" s="77"/>
      <c r="V25" s="76">
        <v>7.8499999999999994E-6</v>
      </c>
      <c r="W25" s="76">
        <f t="shared" si="7"/>
        <v>0</v>
      </c>
      <c r="X25" s="77"/>
      <c r="Y25" s="76">
        <f t="shared" si="8"/>
        <v>0</v>
      </c>
      <c r="Z25" s="77"/>
      <c r="AA25" s="77"/>
      <c r="AB25" s="77"/>
      <c r="AC25" s="77"/>
      <c r="AD25" s="77"/>
      <c r="AE25" s="89">
        <f t="shared" si="9"/>
        <v>0</v>
      </c>
      <c r="AF25" s="77" t="s">
        <v>363</v>
      </c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102">
        <f t="shared" si="10"/>
        <v>0</v>
      </c>
      <c r="BF25" s="89">
        <f t="shared" si="11"/>
        <v>0</v>
      </c>
      <c r="BG25" s="101">
        <v>0.2</v>
      </c>
      <c r="BH25" s="88">
        <f t="shared" si="12"/>
        <v>0</v>
      </c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spans="1:254" s="33" customFormat="1" ht="15" customHeight="1">
      <c r="A26" s="44">
        <v>42</v>
      </c>
      <c r="B26" s="45"/>
      <c r="C26" s="58" t="s">
        <v>155</v>
      </c>
      <c r="D26" s="58" t="s">
        <v>156</v>
      </c>
      <c r="E26" s="46"/>
      <c r="F26" s="41" t="e">
        <f>VLOOKUP(D26,#REF!,3,0)</f>
        <v>#REF!</v>
      </c>
      <c r="G26" s="42">
        <v>1.4913119500000001</v>
      </c>
      <c r="H26" s="48"/>
      <c r="I26" s="70"/>
      <c r="J26" s="71"/>
      <c r="K26" s="70"/>
      <c r="L26" s="70"/>
      <c r="M26" s="41"/>
      <c r="N26" s="41"/>
      <c r="O26" s="70"/>
      <c r="P26" s="77"/>
      <c r="Q26" s="77"/>
      <c r="R26" s="77"/>
      <c r="S26" s="77"/>
      <c r="T26" s="77"/>
      <c r="U26" s="77"/>
      <c r="V26" s="76">
        <v>7.8499999999999994E-6</v>
      </c>
      <c r="W26" s="76">
        <f t="shared" si="7"/>
        <v>0</v>
      </c>
      <c r="X26" s="77"/>
      <c r="Y26" s="76">
        <f t="shared" si="8"/>
        <v>0</v>
      </c>
      <c r="Z26" s="77"/>
      <c r="AA26" s="77"/>
      <c r="AB26" s="77"/>
      <c r="AC26" s="77"/>
      <c r="AD26" s="77"/>
      <c r="AE26" s="89">
        <f t="shared" si="9"/>
        <v>0</v>
      </c>
      <c r="AF26" s="77" t="s">
        <v>363</v>
      </c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102">
        <f t="shared" si="10"/>
        <v>0</v>
      </c>
      <c r="BF26" s="89">
        <f t="shared" si="11"/>
        <v>0</v>
      </c>
      <c r="BG26" s="101">
        <v>0.2</v>
      </c>
      <c r="BH26" s="88">
        <f t="shared" si="12"/>
        <v>0</v>
      </c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spans="1:254" s="33" customFormat="1" ht="15" customHeight="1">
      <c r="A27" s="44">
        <v>43</v>
      </c>
      <c r="B27" s="45"/>
      <c r="C27" s="58" t="s">
        <v>157</v>
      </c>
      <c r="D27" s="58" t="s">
        <v>158</v>
      </c>
      <c r="E27" s="46"/>
      <c r="F27" s="41" t="e">
        <f>VLOOKUP(D27,#REF!,3,0)</f>
        <v>#REF!</v>
      </c>
      <c r="G27" s="42">
        <v>0.99112175000000002</v>
      </c>
      <c r="H27" s="48"/>
      <c r="I27" s="70"/>
      <c r="J27" s="71"/>
      <c r="K27" s="70"/>
      <c r="L27" s="70"/>
      <c r="M27" s="41"/>
      <c r="N27" s="41"/>
      <c r="O27" s="70"/>
      <c r="P27" s="77"/>
      <c r="Q27" s="77"/>
      <c r="R27" s="77"/>
      <c r="S27" s="77"/>
      <c r="T27" s="77"/>
      <c r="U27" s="77"/>
      <c r="V27" s="76">
        <v>7.8499999999999994E-6</v>
      </c>
      <c r="W27" s="76">
        <f t="shared" si="7"/>
        <v>0</v>
      </c>
      <c r="X27" s="77"/>
      <c r="Y27" s="76">
        <f t="shared" si="8"/>
        <v>0</v>
      </c>
      <c r="Z27" s="77"/>
      <c r="AA27" s="77"/>
      <c r="AB27" s="77"/>
      <c r="AC27" s="77"/>
      <c r="AD27" s="77"/>
      <c r="AE27" s="89">
        <f t="shared" si="9"/>
        <v>0</v>
      </c>
      <c r="AF27" s="77" t="s">
        <v>363</v>
      </c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102">
        <f t="shared" si="10"/>
        <v>0</v>
      </c>
      <c r="BF27" s="89">
        <f t="shared" si="11"/>
        <v>0</v>
      </c>
      <c r="BG27" s="101">
        <v>0.2</v>
      </c>
      <c r="BH27" s="88">
        <f t="shared" si="12"/>
        <v>0</v>
      </c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spans="1:254" s="33" customFormat="1" ht="15" customHeight="1">
      <c r="A28" s="44">
        <v>44</v>
      </c>
      <c r="B28" s="45"/>
      <c r="C28" s="58" t="s">
        <v>159</v>
      </c>
      <c r="D28" s="58" t="s">
        <v>160</v>
      </c>
      <c r="E28" s="46"/>
      <c r="F28" s="41" t="e">
        <f>VLOOKUP(D28,#REF!,3,0)</f>
        <v>#REF!</v>
      </c>
      <c r="G28" s="42">
        <v>0.56633935000000002</v>
      </c>
      <c r="H28" s="48"/>
      <c r="I28" s="70"/>
      <c r="J28" s="71"/>
      <c r="K28" s="70"/>
      <c r="L28" s="70"/>
      <c r="M28" s="41"/>
      <c r="N28" s="41"/>
      <c r="O28" s="70"/>
      <c r="P28" s="77"/>
      <c r="Q28" s="77"/>
      <c r="R28" s="77"/>
      <c r="S28" s="77"/>
      <c r="T28" s="77"/>
      <c r="U28" s="77"/>
      <c r="V28" s="76">
        <v>7.8499999999999994E-6</v>
      </c>
      <c r="W28" s="76">
        <f t="shared" si="7"/>
        <v>0</v>
      </c>
      <c r="X28" s="77"/>
      <c r="Y28" s="76">
        <f t="shared" si="8"/>
        <v>0</v>
      </c>
      <c r="Z28" s="77"/>
      <c r="AA28" s="77"/>
      <c r="AB28" s="77"/>
      <c r="AC28" s="77"/>
      <c r="AD28" s="77"/>
      <c r="AE28" s="89">
        <f t="shared" si="9"/>
        <v>0</v>
      </c>
      <c r="AF28" s="77" t="s">
        <v>363</v>
      </c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102">
        <f t="shared" si="10"/>
        <v>0</v>
      </c>
      <c r="BF28" s="89">
        <f t="shared" si="11"/>
        <v>0</v>
      </c>
      <c r="BG28" s="101">
        <v>0.2</v>
      </c>
      <c r="BH28" s="88">
        <f t="shared" si="12"/>
        <v>0</v>
      </c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spans="1:254" s="33" customFormat="1" ht="15" customHeight="1">
      <c r="A29" s="44">
        <v>45</v>
      </c>
      <c r="B29" s="45"/>
      <c r="C29" s="58" t="s">
        <v>161</v>
      </c>
      <c r="D29" s="59" t="s">
        <v>162</v>
      </c>
      <c r="E29" s="46"/>
      <c r="F29" s="41" t="e">
        <f>VLOOKUP(D29,#REF!,3,0)</f>
        <v>#REF!</v>
      </c>
      <c r="G29" s="42">
        <v>1.7555738999999999</v>
      </c>
      <c r="H29" s="48"/>
      <c r="I29" s="70"/>
      <c r="J29" s="71"/>
      <c r="K29" s="70"/>
      <c r="L29" s="70"/>
      <c r="M29" s="41"/>
      <c r="N29" s="41"/>
      <c r="O29" s="70"/>
      <c r="P29" s="77"/>
      <c r="Q29" s="77"/>
      <c r="R29" s="77"/>
      <c r="S29" s="77"/>
      <c r="T29" s="77"/>
      <c r="U29" s="77"/>
      <c r="V29" s="76">
        <v>7.8499999999999994E-6</v>
      </c>
      <c r="W29" s="76">
        <f t="shared" si="7"/>
        <v>0</v>
      </c>
      <c r="X29" s="77"/>
      <c r="Y29" s="76">
        <f t="shared" si="8"/>
        <v>0</v>
      </c>
      <c r="Z29" s="77"/>
      <c r="AA29" s="77"/>
      <c r="AB29" s="77"/>
      <c r="AC29" s="77"/>
      <c r="AD29" s="77"/>
      <c r="AE29" s="89">
        <f t="shared" si="9"/>
        <v>0</v>
      </c>
      <c r="AF29" s="77" t="s">
        <v>363</v>
      </c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102">
        <f t="shared" si="10"/>
        <v>0</v>
      </c>
      <c r="BF29" s="89">
        <f t="shared" si="11"/>
        <v>0</v>
      </c>
      <c r="BG29" s="101">
        <v>0.2</v>
      </c>
      <c r="BH29" s="88">
        <f t="shared" si="12"/>
        <v>0</v>
      </c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spans="1:254" s="33" customFormat="1" ht="15" customHeight="1">
      <c r="A30" s="44">
        <v>46</v>
      </c>
      <c r="B30" s="45"/>
      <c r="C30" s="58" t="s">
        <v>163</v>
      </c>
      <c r="D30" s="59" t="s">
        <v>164</v>
      </c>
      <c r="E30" s="46"/>
      <c r="F30" s="41" t="e">
        <f>VLOOKUP(D30,#REF!,3,0)</f>
        <v>#REF!</v>
      </c>
      <c r="G30" s="42">
        <v>1.7555738999999999</v>
      </c>
      <c r="H30" s="48"/>
      <c r="I30" s="70"/>
      <c r="J30" s="71"/>
      <c r="K30" s="70"/>
      <c r="L30" s="70"/>
      <c r="M30" s="41"/>
      <c r="N30" s="41"/>
      <c r="O30" s="70"/>
      <c r="P30" s="77"/>
      <c r="Q30" s="77"/>
      <c r="R30" s="77"/>
      <c r="S30" s="77"/>
      <c r="T30" s="77"/>
      <c r="U30" s="77"/>
      <c r="V30" s="76">
        <v>7.8499999999999994E-6</v>
      </c>
      <c r="W30" s="76">
        <f t="shared" si="7"/>
        <v>0</v>
      </c>
      <c r="X30" s="77"/>
      <c r="Y30" s="76">
        <f t="shared" si="8"/>
        <v>0</v>
      </c>
      <c r="Z30" s="77"/>
      <c r="AA30" s="77"/>
      <c r="AB30" s="77"/>
      <c r="AC30" s="77"/>
      <c r="AD30" s="77"/>
      <c r="AE30" s="89">
        <f t="shared" si="9"/>
        <v>0</v>
      </c>
      <c r="AF30" s="77" t="s">
        <v>363</v>
      </c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102">
        <f t="shared" si="10"/>
        <v>0</v>
      </c>
      <c r="BF30" s="89">
        <f t="shared" si="11"/>
        <v>0</v>
      </c>
      <c r="BG30" s="101">
        <v>0.2</v>
      </c>
      <c r="BH30" s="88">
        <f t="shared" si="12"/>
        <v>0</v>
      </c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spans="1:254" s="33" customFormat="1" ht="15" customHeight="1">
      <c r="A31" s="44">
        <v>47</v>
      </c>
      <c r="B31" s="45"/>
      <c r="C31" s="58" t="s">
        <v>165</v>
      </c>
      <c r="D31" s="59" t="s">
        <v>166</v>
      </c>
      <c r="E31" s="46"/>
      <c r="F31" s="41" t="e">
        <f>VLOOKUP(D31,#REF!,3,0)</f>
        <v>#REF!</v>
      </c>
      <c r="G31" s="42">
        <v>3.0864769500000002</v>
      </c>
      <c r="H31" s="48"/>
      <c r="I31" s="70"/>
      <c r="J31" s="71"/>
      <c r="K31" s="70"/>
      <c r="L31" s="70"/>
      <c r="M31" s="41"/>
      <c r="N31" s="41"/>
      <c r="O31" s="70"/>
      <c r="P31" s="77"/>
      <c r="Q31" s="77"/>
      <c r="R31" s="77"/>
      <c r="S31" s="77"/>
      <c r="T31" s="77"/>
      <c r="U31" s="77"/>
      <c r="V31" s="76">
        <v>7.8499999999999994E-6</v>
      </c>
      <c r="W31" s="76">
        <f t="shared" si="7"/>
        <v>0</v>
      </c>
      <c r="X31" s="77"/>
      <c r="Y31" s="76">
        <f t="shared" si="8"/>
        <v>0</v>
      </c>
      <c r="Z31" s="77"/>
      <c r="AA31" s="77"/>
      <c r="AB31" s="77"/>
      <c r="AC31" s="77"/>
      <c r="AD31" s="77"/>
      <c r="AE31" s="89">
        <f t="shared" si="9"/>
        <v>0</v>
      </c>
      <c r="AF31" s="77" t="s">
        <v>363</v>
      </c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102">
        <f t="shared" si="10"/>
        <v>0</v>
      </c>
      <c r="BF31" s="89">
        <f t="shared" si="11"/>
        <v>0</v>
      </c>
      <c r="BG31" s="101">
        <v>0.2</v>
      </c>
      <c r="BH31" s="88">
        <f t="shared" si="12"/>
        <v>0</v>
      </c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spans="1:254" s="33" customFormat="1" ht="15" customHeight="1">
      <c r="A32" s="44">
        <v>55</v>
      </c>
      <c r="B32" s="45"/>
      <c r="C32" s="58" t="s">
        <v>181</v>
      </c>
      <c r="D32" s="58" t="s">
        <v>182</v>
      </c>
      <c r="E32" s="46"/>
      <c r="F32" s="41" t="e">
        <f>VLOOKUP(D32,#REF!,3,0)</f>
        <v>#REF!</v>
      </c>
      <c r="G32" s="42">
        <v>0.67019240000000002</v>
      </c>
      <c r="H32" s="48"/>
      <c r="I32" s="70"/>
      <c r="J32" s="71"/>
      <c r="K32" s="70"/>
      <c r="L32" s="70"/>
      <c r="M32" s="41"/>
      <c r="N32" s="41"/>
      <c r="O32" s="70"/>
      <c r="P32" s="77"/>
      <c r="Q32" s="77"/>
      <c r="R32" s="77"/>
      <c r="S32" s="77"/>
      <c r="T32" s="77"/>
      <c r="U32" s="77"/>
      <c r="V32" s="76">
        <v>7.8499999999999994E-6</v>
      </c>
      <c r="W32" s="76">
        <f t="shared" si="7"/>
        <v>0</v>
      </c>
      <c r="X32" s="77"/>
      <c r="Y32" s="76">
        <f t="shared" si="8"/>
        <v>0</v>
      </c>
      <c r="Z32" s="77"/>
      <c r="AA32" s="77"/>
      <c r="AB32" s="77"/>
      <c r="AC32" s="77"/>
      <c r="AD32" s="77"/>
      <c r="AE32" s="89">
        <f t="shared" si="9"/>
        <v>0</v>
      </c>
      <c r="AF32" s="77" t="s">
        <v>363</v>
      </c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102">
        <f t="shared" si="10"/>
        <v>0</v>
      </c>
      <c r="BF32" s="89">
        <f t="shared" si="11"/>
        <v>0</v>
      </c>
      <c r="BG32" s="101">
        <v>0.2</v>
      </c>
      <c r="BH32" s="88">
        <f t="shared" si="12"/>
        <v>0</v>
      </c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spans="1:254" s="33" customFormat="1" ht="15" customHeight="1">
      <c r="A33" s="44">
        <v>56</v>
      </c>
      <c r="B33" s="45"/>
      <c r="C33" s="58" t="s">
        <v>183</v>
      </c>
      <c r="D33" s="58" t="s">
        <v>184</v>
      </c>
      <c r="E33" s="46"/>
      <c r="F33" s="41" t="e">
        <f>VLOOKUP(D33,#REF!,3,0)</f>
        <v>#REF!</v>
      </c>
      <c r="G33" s="42">
        <v>0.858935</v>
      </c>
      <c r="H33" s="48"/>
      <c r="I33" s="70"/>
      <c r="J33" s="71"/>
      <c r="K33" s="70"/>
      <c r="L33" s="70"/>
      <c r="M33" s="41"/>
      <c r="N33" s="41"/>
      <c r="O33" s="70"/>
      <c r="P33" s="77"/>
      <c r="Q33" s="77"/>
      <c r="R33" s="77"/>
      <c r="S33" s="77"/>
      <c r="T33" s="77"/>
      <c r="U33" s="77"/>
      <c r="V33" s="76">
        <v>7.8499999999999994E-6</v>
      </c>
      <c r="W33" s="76">
        <f t="shared" si="7"/>
        <v>0</v>
      </c>
      <c r="X33" s="77"/>
      <c r="Y33" s="76">
        <f t="shared" si="8"/>
        <v>0</v>
      </c>
      <c r="Z33" s="77"/>
      <c r="AA33" s="77"/>
      <c r="AB33" s="77"/>
      <c r="AC33" s="77"/>
      <c r="AD33" s="77"/>
      <c r="AE33" s="89">
        <f t="shared" si="9"/>
        <v>0</v>
      </c>
      <c r="AF33" s="77" t="s">
        <v>363</v>
      </c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102">
        <f t="shared" si="10"/>
        <v>0</v>
      </c>
      <c r="BF33" s="89">
        <f t="shared" si="11"/>
        <v>0</v>
      </c>
      <c r="BG33" s="101">
        <v>0.2</v>
      </c>
      <c r="BH33" s="88">
        <f t="shared" si="12"/>
        <v>0</v>
      </c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spans="1:254" s="33" customFormat="1" ht="15" customHeight="1">
      <c r="A34" s="44">
        <v>60</v>
      </c>
      <c r="B34" s="45"/>
      <c r="C34" s="58" t="s">
        <v>191</v>
      </c>
      <c r="D34" s="58" t="s">
        <v>192</v>
      </c>
      <c r="E34" s="46"/>
      <c r="F34" s="41" t="e">
        <f>VLOOKUP(D34,#REF!,3,0)</f>
        <v>#REF!</v>
      </c>
      <c r="G34" s="42">
        <v>3.07710675</v>
      </c>
      <c r="H34" s="48"/>
      <c r="I34" s="70"/>
      <c r="J34" s="71"/>
      <c r="K34" s="70"/>
      <c r="L34" s="70"/>
      <c r="M34" s="41"/>
      <c r="N34" s="41"/>
      <c r="O34" s="70"/>
      <c r="P34" s="77"/>
      <c r="Q34" s="77"/>
      <c r="R34" s="77"/>
      <c r="S34" s="77"/>
      <c r="T34" s="77"/>
      <c r="U34" s="77"/>
      <c r="V34" s="76">
        <v>7.8499999999999994E-6</v>
      </c>
      <c r="W34" s="76">
        <f t="shared" si="7"/>
        <v>0</v>
      </c>
      <c r="X34" s="77"/>
      <c r="Y34" s="76">
        <f t="shared" si="8"/>
        <v>0</v>
      </c>
      <c r="Z34" s="77"/>
      <c r="AA34" s="77"/>
      <c r="AB34" s="77"/>
      <c r="AC34" s="77"/>
      <c r="AD34" s="77"/>
      <c r="AE34" s="89">
        <f t="shared" si="9"/>
        <v>0</v>
      </c>
      <c r="AF34" s="77" t="s">
        <v>363</v>
      </c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102">
        <f t="shared" si="10"/>
        <v>0</v>
      </c>
      <c r="BF34" s="89">
        <f t="shared" si="11"/>
        <v>0</v>
      </c>
      <c r="BG34" s="101">
        <v>0.2</v>
      </c>
      <c r="BH34" s="88">
        <f t="shared" si="12"/>
        <v>0</v>
      </c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spans="1:254" s="33" customFormat="1" ht="15" customHeight="1">
      <c r="A35" s="44">
        <v>61</v>
      </c>
      <c r="B35" s="45"/>
      <c r="C35" s="58" t="s">
        <v>193</v>
      </c>
      <c r="D35" s="58" t="s">
        <v>194</v>
      </c>
      <c r="E35" s="46"/>
      <c r="F35" s="41" t="e">
        <f>VLOOKUP(D35,#REF!,3,0)</f>
        <v>#REF!</v>
      </c>
      <c r="G35" s="42">
        <v>4.8043550000000002</v>
      </c>
      <c r="H35" s="48"/>
      <c r="I35" s="70"/>
      <c r="J35" s="71"/>
      <c r="K35" s="70"/>
      <c r="L35" s="70"/>
      <c r="M35" s="41"/>
      <c r="N35" s="41"/>
      <c r="O35" s="70"/>
      <c r="P35" s="77"/>
      <c r="Q35" s="77"/>
      <c r="R35" s="77"/>
      <c r="S35" s="77"/>
      <c r="T35" s="77"/>
      <c r="U35" s="77"/>
      <c r="V35" s="76">
        <v>7.8499999999999994E-6</v>
      </c>
      <c r="W35" s="76">
        <f t="shared" si="7"/>
        <v>0</v>
      </c>
      <c r="X35" s="77"/>
      <c r="Y35" s="76">
        <f t="shared" si="8"/>
        <v>0</v>
      </c>
      <c r="Z35" s="77"/>
      <c r="AA35" s="77"/>
      <c r="AB35" s="77"/>
      <c r="AC35" s="77"/>
      <c r="AD35" s="77"/>
      <c r="AE35" s="89">
        <f t="shared" si="9"/>
        <v>0</v>
      </c>
      <c r="AF35" s="77" t="s">
        <v>363</v>
      </c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102">
        <f t="shared" si="10"/>
        <v>0</v>
      </c>
      <c r="BF35" s="89">
        <f t="shared" si="11"/>
        <v>0</v>
      </c>
      <c r="BG35" s="101">
        <v>0.2</v>
      </c>
      <c r="BH35" s="88">
        <f t="shared" si="12"/>
        <v>0</v>
      </c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254" s="33" customFormat="1" ht="15" customHeight="1">
      <c r="A36" s="44">
        <v>62</v>
      </c>
      <c r="B36" s="45"/>
      <c r="C36" s="58" t="s">
        <v>195</v>
      </c>
      <c r="D36" s="58" t="s">
        <v>196</v>
      </c>
      <c r="E36" s="46"/>
      <c r="F36" s="41" t="e">
        <f>VLOOKUP(D36,#REF!,3,0)</f>
        <v>#REF!</v>
      </c>
      <c r="G36" s="42">
        <v>1.52904</v>
      </c>
      <c r="H36" s="48"/>
      <c r="I36" s="70"/>
      <c r="J36" s="71"/>
      <c r="K36" s="70"/>
      <c r="L36" s="70"/>
      <c r="M36" s="41"/>
      <c r="N36" s="41"/>
      <c r="O36" s="70"/>
      <c r="P36" s="77" t="s">
        <v>364</v>
      </c>
      <c r="Q36" s="77">
        <v>6.1</v>
      </c>
      <c r="R36" s="77">
        <v>3.35</v>
      </c>
      <c r="S36" s="77">
        <v>164</v>
      </c>
      <c r="T36" s="77">
        <v>67</v>
      </c>
      <c r="U36" s="77">
        <v>3</v>
      </c>
      <c r="V36" s="76">
        <v>7.8499999999999994E-6</v>
      </c>
      <c r="W36" s="76">
        <f t="shared" si="7"/>
        <v>0.25876739999999998</v>
      </c>
      <c r="X36" s="77">
        <v>0.12</v>
      </c>
      <c r="Y36" s="76">
        <f t="shared" si="8"/>
        <v>1.1136103499999999</v>
      </c>
      <c r="Z36" s="77"/>
      <c r="AA36" s="77"/>
      <c r="AB36" s="77"/>
      <c r="AC36" s="77"/>
      <c r="AD36" s="77"/>
      <c r="AE36" s="89">
        <f t="shared" si="9"/>
        <v>1.1136103499999999</v>
      </c>
      <c r="AF36" s="77" t="s">
        <v>363</v>
      </c>
      <c r="AG36" s="77"/>
      <c r="AH36" s="77"/>
      <c r="AI36" s="77">
        <v>1</v>
      </c>
      <c r="AJ36" s="77"/>
      <c r="AK36" s="77"/>
      <c r="AL36" s="77"/>
      <c r="AM36" s="77">
        <v>1</v>
      </c>
      <c r="AN36" s="77">
        <v>1</v>
      </c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99">
        <f>SUMPRODUCT(AG8:AY8,AG36:AY36)</f>
        <v>0.15000000000000002</v>
      </c>
      <c r="BA36" s="77"/>
      <c r="BB36" s="77"/>
      <c r="BC36" s="77"/>
      <c r="BD36" s="77"/>
      <c r="BE36" s="102">
        <f t="shared" si="10"/>
        <v>0</v>
      </c>
      <c r="BF36" s="89">
        <f t="shared" si="11"/>
        <v>1.26361035</v>
      </c>
      <c r="BG36" s="101">
        <v>0.2</v>
      </c>
      <c r="BH36" s="88">
        <f t="shared" si="12"/>
        <v>1.5163324199999999</v>
      </c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254" s="33" customFormat="1" ht="15" customHeight="1">
      <c r="A37" s="44">
        <v>63</v>
      </c>
      <c r="B37" s="45"/>
      <c r="C37" s="58" t="s">
        <v>197</v>
      </c>
      <c r="D37" s="58" t="s">
        <v>198</v>
      </c>
      <c r="E37" s="46"/>
      <c r="F37" s="41" t="e">
        <f>VLOOKUP(D37,#REF!,3,0)</f>
        <v>#REF!</v>
      </c>
      <c r="G37" s="42">
        <v>1.52904</v>
      </c>
      <c r="H37" s="48"/>
      <c r="I37" s="70"/>
      <c r="J37" s="71"/>
      <c r="K37" s="70"/>
      <c r="L37" s="70"/>
      <c r="M37" s="41"/>
      <c r="N37" s="41"/>
      <c r="O37" s="70"/>
      <c r="P37" s="77" t="s">
        <v>364</v>
      </c>
      <c r="Q37" s="77">
        <v>6.1</v>
      </c>
      <c r="R37" s="77">
        <v>3.35</v>
      </c>
      <c r="S37" s="77">
        <v>164</v>
      </c>
      <c r="T37" s="77">
        <v>67</v>
      </c>
      <c r="U37" s="77">
        <v>3</v>
      </c>
      <c r="V37" s="76">
        <v>7.8499999999999994E-6</v>
      </c>
      <c r="W37" s="76">
        <f t="shared" si="7"/>
        <v>0.25876739999999998</v>
      </c>
      <c r="X37" s="77">
        <v>0.12</v>
      </c>
      <c r="Y37" s="76">
        <f t="shared" si="8"/>
        <v>1.1136103499999999</v>
      </c>
      <c r="Z37" s="77"/>
      <c r="AA37" s="77"/>
      <c r="AB37" s="77"/>
      <c r="AC37" s="77"/>
      <c r="AD37" s="77"/>
      <c r="AE37" s="89">
        <f t="shared" si="9"/>
        <v>1.1136103499999999</v>
      </c>
      <c r="AF37" s="77" t="s">
        <v>363</v>
      </c>
      <c r="AG37" s="77"/>
      <c r="AH37" s="77"/>
      <c r="AI37" s="77">
        <v>1</v>
      </c>
      <c r="AJ37" s="77"/>
      <c r="AK37" s="77"/>
      <c r="AL37" s="77"/>
      <c r="AM37" s="77">
        <v>1</v>
      </c>
      <c r="AN37" s="77">
        <v>1</v>
      </c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99">
        <f>SUMPRODUCT(AG8:AY8,AG37:AY37)</f>
        <v>0.15000000000000002</v>
      </c>
      <c r="BA37" s="77"/>
      <c r="BB37" s="77"/>
      <c r="BC37" s="77"/>
      <c r="BD37" s="77"/>
      <c r="BE37" s="102">
        <f t="shared" si="10"/>
        <v>0</v>
      </c>
      <c r="BF37" s="89">
        <f t="shared" si="11"/>
        <v>1.26361035</v>
      </c>
      <c r="BG37" s="101">
        <v>0.2</v>
      </c>
      <c r="BH37" s="88">
        <f t="shared" si="12"/>
        <v>1.5163324199999999</v>
      </c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</row>
    <row r="38" spans="1:254" s="33" customFormat="1" ht="15" customHeight="1">
      <c r="A38" s="44">
        <v>66</v>
      </c>
      <c r="B38" s="45"/>
      <c r="C38" s="60" t="s">
        <v>203</v>
      </c>
      <c r="D38" s="61" t="s">
        <v>204</v>
      </c>
      <c r="E38" s="46"/>
      <c r="F38" s="41" t="e">
        <f>VLOOKUP(D38,#REF!,3,0)</f>
        <v>#REF!</v>
      </c>
      <c r="G38" s="42">
        <v>2.3125430499999999</v>
      </c>
      <c r="H38" s="48"/>
      <c r="I38" s="70"/>
      <c r="J38" s="71"/>
      <c r="K38" s="70"/>
      <c r="L38" s="70"/>
      <c r="M38" s="41"/>
      <c r="N38" s="41"/>
      <c r="O38" s="70"/>
      <c r="P38" s="77"/>
      <c r="Q38" s="77"/>
      <c r="R38" s="77"/>
      <c r="S38" s="77"/>
      <c r="T38" s="77"/>
      <c r="U38" s="77"/>
      <c r="V38" s="76">
        <v>7.8499999999999994E-6</v>
      </c>
      <c r="W38" s="76">
        <f t="shared" si="7"/>
        <v>0</v>
      </c>
      <c r="X38" s="77"/>
      <c r="Y38" s="76">
        <f t="shared" si="8"/>
        <v>0</v>
      </c>
      <c r="Z38" s="77"/>
      <c r="AA38" s="77"/>
      <c r="AB38" s="77"/>
      <c r="AC38" s="77"/>
      <c r="AD38" s="77"/>
      <c r="AE38" s="89">
        <f t="shared" si="9"/>
        <v>0</v>
      </c>
      <c r="AF38" s="77" t="s">
        <v>363</v>
      </c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102">
        <f t="shared" si="10"/>
        <v>0</v>
      </c>
      <c r="BF38" s="89">
        <f t="shared" si="11"/>
        <v>0</v>
      </c>
      <c r="BG38" s="101">
        <v>0.2</v>
      </c>
      <c r="BH38" s="88">
        <f t="shared" si="12"/>
        <v>0</v>
      </c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</row>
    <row r="39" spans="1:254" s="33" customFormat="1" ht="15" customHeight="1">
      <c r="A39" s="44">
        <v>67</v>
      </c>
      <c r="B39" s="45"/>
      <c r="C39" s="60" t="s">
        <v>205</v>
      </c>
      <c r="D39" s="61" t="s">
        <v>206</v>
      </c>
      <c r="E39" s="46"/>
      <c r="F39" s="41" t="e">
        <f>VLOOKUP(D39,#REF!,3,0)</f>
        <v>#REF!</v>
      </c>
      <c r="G39" s="42">
        <v>2.3125430499999999</v>
      </c>
      <c r="H39" s="48"/>
      <c r="I39" s="70"/>
      <c r="J39" s="71"/>
      <c r="K39" s="70"/>
      <c r="L39" s="70"/>
      <c r="M39" s="41"/>
      <c r="N39" s="41"/>
      <c r="O39" s="70"/>
      <c r="P39" s="77"/>
      <c r="Q39" s="77"/>
      <c r="R39" s="77"/>
      <c r="S39" s="77"/>
      <c r="T39" s="77"/>
      <c r="U39" s="77"/>
      <c r="V39" s="76">
        <v>7.8499999999999994E-6</v>
      </c>
      <c r="W39" s="76">
        <f t="shared" si="7"/>
        <v>0</v>
      </c>
      <c r="X39" s="77"/>
      <c r="Y39" s="76">
        <f t="shared" si="8"/>
        <v>0</v>
      </c>
      <c r="Z39" s="77"/>
      <c r="AA39" s="77"/>
      <c r="AB39" s="77"/>
      <c r="AC39" s="77"/>
      <c r="AD39" s="77"/>
      <c r="AE39" s="89">
        <f t="shared" si="9"/>
        <v>0</v>
      </c>
      <c r="AF39" s="77" t="s">
        <v>363</v>
      </c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102">
        <f t="shared" si="10"/>
        <v>0</v>
      </c>
      <c r="BF39" s="89">
        <f t="shared" si="11"/>
        <v>0</v>
      </c>
      <c r="BG39" s="101">
        <v>0.2</v>
      </c>
      <c r="BH39" s="88">
        <f t="shared" si="12"/>
        <v>0</v>
      </c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</row>
    <row r="40" spans="1:254" s="33" customFormat="1" ht="15" customHeight="1">
      <c r="A40" s="44">
        <v>68</v>
      </c>
      <c r="B40" s="45"/>
      <c r="C40" s="62" t="s">
        <v>207</v>
      </c>
      <c r="D40" s="62" t="s">
        <v>208</v>
      </c>
      <c r="E40" s="46"/>
      <c r="F40" s="41" t="e">
        <f>VLOOKUP(D40,#REF!,3,0)</f>
        <v>#REF!</v>
      </c>
      <c r="G40" s="42">
        <v>4.5589369499999997</v>
      </c>
      <c r="H40" s="48"/>
      <c r="I40" s="70"/>
      <c r="J40" s="71"/>
      <c r="K40" s="70"/>
      <c r="L40" s="70"/>
      <c r="M40" s="41"/>
      <c r="N40" s="41"/>
      <c r="O40" s="70"/>
      <c r="P40" s="77"/>
      <c r="Q40" s="77"/>
      <c r="R40" s="77"/>
      <c r="S40" s="77"/>
      <c r="T40" s="77"/>
      <c r="U40" s="77"/>
      <c r="V40" s="76">
        <v>7.8499999999999994E-6</v>
      </c>
      <c r="W40" s="76">
        <f t="shared" si="7"/>
        <v>0</v>
      </c>
      <c r="X40" s="77"/>
      <c r="Y40" s="76">
        <f t="shared" si="8"/>
        <v>0</v>
      </c>
      <c r="Z40" s="77"/>
      <c r="AA40" s="77"/>
      <c r="AB40" s="77"/>
      <c r="AC40" s="77"/>
      <c r="AD40" s="77"/>
      <c r="AE40" s="89">
        <f t="shared" si="9"/>
        <v>0</v>
      </c>
      <c r="AF40" s="77" t="s">
        <v>363</v>
      </c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102">
        <f t="shared" si="10"/>
        <v>0</v>
      </c>
      <c r="BF40" s="89">
        <f t="shared" si="11"/>
        <v>0</v>
      </c>
      <c r="BG40" s="101">
        <v>0.2</v>
      </c>
      <c r="BH40" s="88">
        <f t="shared" si="12"/>
        <v>0</v>
      </c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70"/>
      <c r="IG40" s="70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</row>
    <row r="41" spans="1:254" s="33" customFormat="1" ht="15" customHeight="1">
      <c r="A41" s="44">
        <v>69</v>
      </c>
      <c r="B41" s="45"/>
      <c r="C41" s="62" t="s">
        <v>209</v>
      </c>
      <c r="D41" s="62" t="s">
        <v>210</v>
      </c>
      <c r="E41" s="46"/>
      <c r="F41" s="41" t="e">
        <f>VLOOKUP(D41,#REF!,3,0)</f>
        <v>#REF!</v>
      </c>
      <c r="G41" s="42">
        <v>5.4651449999999997</v>
      </c>
      <c r="H41" s="48"/>
      <c r="I41" s="70"/>
      <c r="J41" s="71"/>
      <c r="K41" s="70"/>
      <c r="L41" s="70"/>
      <c r="M41" s="41"/>
      <c r="N41" s="41"/>
      <c r="O41" s="70"/>
      <c r="P41" s="77"/>
      <c r="Q41" s="77"/>
      <c r="R41" s="77"/>
      <c r="S41" s="77"/>
      <c r="T41" s="77"/>
      <c r="U41" s="77"/>
      <c r="V41" s="76">
        <v>7.8499999999999994E-6</v>
      </c>
      <c r="W41" s="76">
        <f t="shared" si="7"/>
        <v>0</v>
      </c>
      <c r="X41" s="77"/>
      <c r="Y41" s="76">
        <f t="shared" si="8"/>
        <v>0</v>
      </c>
      <c r="Z41" s="77"/>
      <c r="AA41" s="77"/>
      <c r="AB41" s="77"/>
      <c r="AC41" s="77"/>
      <c r="AD41" s="77"/>
      <c r="AE41" s="89">
        <f t="shared" si="9"/>
        <v>0</v>
      </c>
      <c r="AF41" s="77" t="s">
        <v>363</v>
      </c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102">
        <f t="shared" si="10"/>
        <v>0</v>
      </c>
      <c r="BF41" s="89">
        <f t="shared" si="11"/>
        <v>0</v>
      </c>
      <c r="BG41" s="101">
        <v>0.2</v>
      </c>
      <c r="BH41" s="88">
        <f t="shared" si="12"/>
        <v>0</v>
      </c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</row>
    <row r="42" spans="1:254" s="33" customFormat="1" ht="15" customHeight="1">
      <c r="A42" s="44">
        <v>70</v>
      </c>
      <c r="B42" s="45"/>
      <c r="C42" s="62" t="s">
        <v>211</v>
      </c>
      <c r="D42" s="62" t="s">
        <v>212</v>
      </c>
      <c r="E42" s="46"/>
      <c r="F42" s="41" t="e">
        <f>VLOOKUP(D42,#REF!,3,0)</f>
        <v>#REF!</v>
      </c>
      <c r="G42" s="42">
        <v>0</v>
      </c>
      <c r="H42" s="48"/>
      <c r="I42" s="70"/>
      <c r="J42" s="71"/>
      <c r="K42" s="70"/>
      <c r="L42" s="70"/>
      <c r="M42" s="41"/>
      <c r="N42" s="41"/>
      <c r="O42" s="70"/>
      <c r="P42" s="77"/>
      <c r="Q42" s="77"/>
      <c r="R42" s="77"/>
      <c r="S42" s="77"/>
      <c r="T42" s="77"/>
      <c r="U42" s="77"/>
      <c r="V42" s="76">
        <v>7.8499999999999994E-6</v>
      </c>
      <c r="W42" s="76">
        <f t="shared" si="7"/>
        <v>0</v>
      </c>
      <c r="X42" s="77"/>
      <c r="Y42" s="76">
        <f t="shared" si="8"/>
        <v>0</v>
      </c>
      <c r="Z42" s="77"/>
      <c r="AA42" s="77"/>
      <c r="AB42" s="77"/>
      <c r="AC42" s="77"/>
      <c r="AD42" s="77"/>
      <c r="AE42" s="89">
        <f t="shared" si="9"/>
        <v>0</v>
      </c>
      <c r="AF42" s="77" t="s">
        <v>363</v>
      </c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102">
        <f t="shared" si="10"/>
        <v>0</v>
      </c>
      <c r="BF42" s="89">
        <f t="shared" si="11"/>
        <v>0</v>
      </c>
      <c r="BG42" s="101">
        <v>0.2</v>
      </c>
      <c r="BH42" s="88">
        <f t="shared" si="12"/>
        <v>0</v>
      </c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70"/>
      <c r="HC42" s="70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70"/>
      <c r="HR42" s="70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70"/>
      <c r="IG42" s="70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</row>
    <row r="43" spans="1:254" s="33" customFormat="1" ht="15" customHeight="1">
      <c r="A43" s="44">
        <v>71</v>
      </c>
      <c r="B43" s="45"/>
      <c r="C43" s="62" t="s">
        <v>213</v>
      </c>
      <c r="D43" s="62" t="s">
        <v>214</v>
      </c>
      <c r="E43" s="46"/>
      <c r="F43" s="41" t="e">
        <f>VLOOKUP(D43,#REF!,3,0)</f>
        <v>#REF!</v>
      </c>
      <c r="G43" s="42">
        <v>0</v>
      </c>
      <c r="H43" s="48"/>
      <c r="I43" s="70"/>
      <c r="J43" s="71"/>
      <c r="K43" s="70"/>
      <c r="L43" s="70"/>
      <c r="M43" s="41"/>
      <c r="N43" s="41"/>
      <c r="O43" s="70"/>
      <c r="P43" s="77"/>
      <c r="Q43" s="77"/>
      <c r="R43" s="77"/>
      <c r="S43" s="77"/>
      <c r="T43" s="77"/>
      <c r="U43" s="77"/>
      <c r="V43" s="76">
        <v>7.8499999999999994E-6</v>
      </c>
      <c r="W43" s="76">
        <f t="shared" si="7"/>
        <v>0</v>
      </c>
      <c r="X43" s="77"/>
      <c r="Y43" s="76">
        <f t="shared" si="8"/>
        <v>0</v>
      </c>
      <c r="Z43" s="77"/>
      <c r="AA43" s="77"/>
      <c r="AB43" s="77"/>
      <c r="AC43" s="77"/>
      <c r="AD43" s="77"/>
      <c r="AE43" s="89">
        <f t="shared" si="9"/>
        <v>0</v>
      </c>
      <c r="AF43" s="77" t="s">
        <v>363</v>
      </c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102">
        <f t="shared" si="10"/>
        <v>0</v>
      </c>
      <c r="BF43" s="89">
        <f t="shared" si="11"/>
        <v>0</v>
      </c>
      <c r="BG43" s="101">
        <v>0.2</v>
      </c>
      <c r="BH43" s="88">
        <f t="shared" si="12"/>
        <v>0</v>
      </c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</row>
    <row r="44" spans="1:254" s="33" customFormat="1" ht="15" customHeight="1">
      <c r="A44" s="44">
        <v>72</v>
      </c>
      <c r="B44" s="45"/>
      <c r="C44" s="62" t="s">
        <v>215</v>
      </c>
      <c r="D44" s="62" t="s">
        <v>216</v>
      </c>
      <c r="E44" s="46"/>
      <c r="F44" s="41" t="e">
        <f>VLOOKUP(D44,#REF!,3,0)</f>
        <v>#REF!</v>
      </c>
      <c r="G44" s="42">
        <v>2.9732536999999999</v>
      </c>
      <c r="H44" s="48"/>
      <c r="I44" s="70"/>
      <c r="J44" s="71"/>
      <c r="K44" s="70"/>
      <c r="L44" s="70"/>
      <c r="M44" s="41"/>
      <c r="N44" s="41"/>
      <c r="O44" s="70"/>
      <c r="P44" s="77"/>
      <c r="Q44" s="77"/>
      <c r="R44" s="77"/>
      <c r="S44" s="77"/>
      <c r="T44" s="77"/>
      <c r="U44" s="77"/>
      <c r="V44" s="76">
        <v>7.8499999999999994E-6</v>
      </c>
      <c r="W44" s="76">
        <f t="shared" si="7"/>
        <v>0</v>
      </c>
      <c r="X44" s="77"/>
      <c r="Y44" s="76">
        <f t="shared" si="8"/>
        <v>0</v>
      </c>
      <c r="Z44" s="77"/>
      <c r="AA44" s="77"/>
      <c r="AB44" s="77"/>
      <c r="AC44" s="77"/>
      <c r="AD44" s="77"/>
      <c r="AE44" s="89">
        <f t="shared" si="9"/>
        <v>0</v>
      </c>
      <c r="AF44" s="77" t="s">
        <v>363</v>
      </c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102">
        <f t="shared" si="10"/>
        <v>0</v>
      </c>
      <c r="BF44" s="89">
        <f t="shared" si="11"/>
        <v>0</v>
      </c>
      <c r="BG44" s="101">
        <v>0.2</v>
      </c>
      <c r="BH44" s="88">
        <f t="shared" si="12"/>
        <v>0</v>
      </c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</row>
    <row r="45" spans="1:254" s="33" customFormat="1" ht="15" customHeight="1">
      <c r="A45" s="44">
        <v>109</v>
      </c>
      <c r="B45" s="45"/>
      <c r="C45" s="63" t="s">
        <v>289</v>
      </c>
      <c r="D45" s="64" t="s">
        <v>290</v>
      </c>
      <c r="E45" s="46"/>
      <c r="F45" s="41" t="e">
        <f>VLOOKUP(D45,#REF!,3,0)</f>
        <v>#REF!</v>
      </c>
      <c r="G45" s="42">
        <v>0.35684500000000002</v>
      </c>
      <c r="H45" s="48"/>
      <c r="I45" s="70"/>
      <c r="J45" s="71"/>
      <c r="K45" s="70"/>
      <c r="L45" s="70"/>
      <c r="M45" s="78"/>
      <c r="N45" s="41"/>
      <c r="O45" s="70"/>
      <c r="P45" s="77"/>
      <c r="Q45" s="77"/>
      <c r="R45" s="77"/>
      <c r="S45" s="77"/>
      <c r="T45" s="77"/>
      <c r="U45" s="77"/>
      <c r="V45" s="76">
        <v>7.8499999999999994E-6</v>
      </c>
      <c r="W45" s="76">
        <f t="shared" si="7"/>
        <v>0</v>
      </c>
      <c r="X45" s="77"/>
      <c r="Y45" s="76">
        <f t="shared" si="8"/>
        <v>0</v>
      </c>
      <c r="Z45" s="77"/>
      <c r="AA45" s="77"/>
      <c r="AB45" s="77"/>
      <c r="AC45" s="77"/>
      <c r="AD45" s="77"/>
      <c r="AE45" s="89">
        <f t="shared" si="9"/>
        <v>0</v>
      </c>
      <c r="AF45" s="77" t="s">
        <v>363</v>
      </c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102">
        <f t="shared" si="10"/>
        <v>0</v>
      </c>
      <c r="BF45" s="89">
        <f t="shared" si="11"/>
        <v>0</v>
      </c>
      <c r="BG45" s="101">
        <v>0.2</v>
      </c>
      <c r="BH45" s="88">
        <f t="shared" si="12"/>
        <v>0</v>
      </c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</row>
    <row r="46" spans="1:254" s="33" customFormat="1" ht="15" customHeight="1">
      <c r="A46" s="44">
        <v>110</v>
      </c>
      <c r="B46" s="45"/>
      <c r="C46" s="63" t="s">
        <v>291</v>
      </c>
      <c r="D46" s="64" t="s">
        <v>292</v>
      </c>
      <c r="E46" s="46"/>
      <c r="F46" s="41" t="e">
        <f>VLOOKUP(D46,#REF!,3,0)</f>
        <v>#REF!</v>
      </c>
      <c r="G46" s="42">
        <v>0.71242499999999997</v>
      </c>
      <c r="H46" s="48"/>
      <c r="I46" s="70"/>
      <c r="J46" s="71"/>
      <c r="K46" s="70"/>
      <c r="L46" s="70"/>
      <c r="M46" s="78"/>
      <c r="N46" s="41"/>
      <c r="O46" s="70"/>
      <c r="P46" s="77"/>
      <c r="Q46" s="77"/>
      <c r="R46" s="77"/>
      <c r="S46" s="77"/>
      <c r="T46" s="77"/>
      <c r="U46" s="77"/>
      <c r="V46" s="76">
        <v>7.8499999999999994E-6</v>
      </c>
      <c r="W46" s="76">
        <f t="shared" si="7"/>
        <v>0</v>
      </c>
      <c r="X46" s="77"/>
      <c r="Y46" s="76">
        <f t="shared" si="8"/>
        <v>0</v>
      </c>
      <c r="Z46" s="77"/>
      <c r="AA46" s="77"/>
      <c r="AB46" s="77"/>
      <c r="AC46" s="77"/>
      <c r="AD46" s="77"/>
      <c r="AE46" s="89">
        <f t="shared" si="9"/>
        <v>0</v>
      </c>
      <c r="AF46" s="77" t="s">
        <v>363</v>
      </c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102">
        <f t="shared" si="10"/>
        <v>0</v>
      </c>
      <c r="BF46" s="89">
        <f t="shared" si="11"/>
        <v>0</v>
      </c>
      <c r="BG46" s="101">
        <v>0.2</v>
      </c>
      <c r="BH46" s="88">
        <f t="shared" si="12"/>
        <v>0</v>
      </c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</row>
    <row r="47" spans="1:254" s="33" customFormat="1" ht="15" customHeight="1">
      <c r="A47" s="44">
        <v>111</v>
      </c>
      <c r="B47" s="45"/>
      <c r="C47" s="63" t="s">
        <v>293</v>
      </c>
      <c r="D47" s="64" t="s">
        <v>294</v>
      </c>
      <c r="E47" s="46"/>
      <c r="F47" s="41" t="e">
        <f>VLOOKUP(D47,#REF!,3,0)</f>
        <v>#REF!</v>
      </c>
      <c r="G47" s="42">
        <v>1.227395</v>
      </c>
      <c r="H47" s="48"/>
      <c r="I47" s="70"/>
      <c r="J47" s="71"/>
      <c r="K47" s="70"/>
      <c r="L47" s="70"/>
      <c r="M47" s="78"/>
      <c r="N47" s="41"/>
      <c r="O47" s="70"/>
      <c r="P47" s="77"/>
      <c r="Q47" s="77"/>
      <c r="R47" s="77"/>
      <c r="S47" s="77"/>
      <c r="T47" s="77"/>
      <c r="U47" s="77"/>
      <c r="V47" s="76">
        <v>7.8499999999999994E-6</v>
      </c>
      <c r="W47" s="76">
        <f t="shared" si="7"/>
        <v>0</v>
      </c>
      <c r="X47" s="77"/>
      <c r="Y47" s="76">
        <f t="shared" si="8"/>
        <v>0</v>
      </c>
      <c r="Z47" s="77"/>
      <c r="AA47" s="77"/>
      <c r="AB47" s="77"/>
      <c r="AC47" s="77"/>
      <c r="AD47" s="77"/>
      <c r="AE47" s="89">
        <f t="shared" si="9"/>
        <v>0</v>
      </c>
      <c r="AF47" s="77" t="s">
        <v>363</v>
      </c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102">
        <f t="shared" si="10"/>
        <v>0</v>
      </c>
      <c r="BF47" s="89">
        <f t="shared" si="11"/>
        <v>0</v>
      </c>
      <c r="BG47" s="101">
        <v>0.2</v>
      </c>
      <c r="BH47" s="88">
        <f t="shared" si="12"/>
        <v>0</v>
      </c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</row>
    <row r="48" spans="1:254" s="33" customFormat="1" ht="15" customHeight="1">
      <c r="A48" s="44">
        <v>112</v>
      </c>
      <c r="B48" s="45"/>
      <c r="C48" s="63" t="s">
        <v>295</v>
      </c>
      <c r="D48" s="64" t="s">
        <v>296</v>
      </c>
      <c r="E48" s="46"/>
      <c r="F48" s="41" t="e">
        <f>VLOOKUP(D48,#REF!,3,0)</f>
        <v>#REF!</v>
      </c>
      <c r="G48" s="42">
        <v>8.4346750000000004</v>
      </c>
      <c r="H48" s="48"/>
      <c r="I48" s="70"/>
      <c r="J48" s="71"/>
      <c r="K48" s="70"/>
      <c r="L48" s="70"/>
      <c r="M48" s="78"/>
      <c r="N48" s="41"/>
      <c r="O48" s="70"/>
      <c r="P48" s="77"/>
      <c r="Q48" s="77"/>
      <c r="R48" s="77"/>
      <c r="S48" s="77"/>
      <c r="T48" s="77"/>
      <c r="U48" s="77"/>
      <c r="V48" s="76">
        <v>7.8499999999999994E-6</v>
      </c>
      <c r="W48" s="76">
        <f t="shared" si="7"/>
        <v>0</v>
      </c>
      <c r="X48" s="77"/>
      <c r="Y48" s="76">
        <f t="shared" si="8"/>
        <v>0</v>
      </c>
      <c r="Z48" s="77"/>
      <c r="AA48" s="77"/>
      <c r="AB48" s="77"/>
      <c r="AC48" s="77"/>
      <c r="AD48" s="77"/>
      <c r="AE48" s="89">
        <f t="shared" si="9"/>
        <v>0</v>
      </c>
      <c r="AF48" s="77" t="s">
        <v>363</v>
      </c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102">
        <f t="shared" si="10"/>
        <v>0</v>
      </c>
      <c r="BF48" s="89">
        <f t="shared" si="11"/>
        <v>0</v>
      </c>
      <c r="BG48" s="101">
        <v>0.2</v>
      </c>
      <c r="BH48" s="88">
        <f t="shared" si="12"/>
        <v>0</v>
      </c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</row>
    <row r="49" spans="1:254" s="33" customFormat="1" ht="15" customHeight="1">
      <c r="A49" s="44">
        <v>113</v>
      </c>
      <c r="B49" s="45"/>
      <c r="C49" s="63" t="s">
        <v>297</v>
      </c>
      <c r="D49" s="64" t="s">
        <v>298</v>
      </c>
      <c r="E49" s="46"/>
      <c r="F49" s="41" t="e">
        <f>VLOOKUP(D49,#REF!,3,0)</f>
        <v>#REF!</v>
      </c>
      <c r="G49" s="42">
        <v>3.9181650000000001</v>
      </c>
      <c r="H49" s="48"/>
      <c r="I49" s="70"/>
      <c r="J49" s="71"/>
      <c r="K49" s="70"/>
      <c r="L49" s="70"/>
      <c r="M49" s="78"/>
      <c r="N49" s="41"/>
      <c r="O49" s="70"/>
      <c r="P49" s="77"/>
      <c r="Q49" s="77"/>
      <c r="R49" s="77"/>
      <c r="S49" s="77"/>
      <c r="T49" s="77"/>
      <c r="U49" s="77"/>
      <c r="V49" s="76">
        <v>7.8499999999999994E-6</v>
      </c>
      <c r="W49" s="76">
        <f t="shared" si="7"/>
        <v>0</v>
      </c>
      <c r="X49" s="77"/>
      <c r="Y49" s="76">
        <f t="shared" si="8"/>
        <v>0</v>
      </c>
      <c r="Z49" s="77"/>
      <c r="AA49" s="77"/>
      <c r="AB49" s="77"/>
      <c r="AC49" s="77"/>
      <c r="AD49" s="77"/>
      <c r="AE49" s="89">
        <f t="shared" si="9"/>
        <v>0</v>
      </c>
      <c r="AF49" s="77" t="s">
        <v>363</v>
      </c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102">
        <f t="shared" si="10"/>
        <v>0</v>
      </c>
      <c r="BF49" s="89">
        <f t="shared" si="11"/>
        <v>0</v>
      </c>
      <c r="BG49" s="101">
        <v>0.2</v>
      </c>
      <c r="BH49" s="88">
        <f t="shared" si="12"/>
        <v>0</v>
      </c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</row>
    <row r="50" spans="1:254" s="33" customFormat="1" ht="15" customHeight="1">
      <c r="A50" s="44">
        <v>114</v>
      </c>
      <c r="B50" s="45"/>
      <c r="C50" s="63" t="s">
        <v>299</v>
      </c>
      <c r="D50" s="64" t="s">
        <v>300</v>
      </c>
      <c r="E50" s="46"/>
      <c r="F50" s="41" t="e">
        <f>VLOOKUP(D50,#REF!,3,0)</f>
        <v>#REF!</v>
      </c>
      <c r="G50" s="42">
        <v>8.1308450000000008</v>
      </c>
      <c r="H50" s="48"/>
      <c r="I50" s="70"/>
      <c r="J50" s="71"/>
      <c r="K50" s="70"/>
      <c r="L50" s="70"/>
      <c r="M50" s="78"/>
      <c r="N50" s="41"/>
      <c r="O50" s="70"/>
      <c r="P50" s="77"/>
      <c r="Q50" s="77"/>
      <c r="R50" s="77"/>
      <c r="S50" s="77"/>
      <c r="T50" s="77"/>
      <c r="U50" s="77"/>
      <c r="V50" s="76">
        <v>7.8499999999999994E-6</v>
      </c>
      <c r="W50" s="76">
        <f t="shared" si="7"/>
        <v>0</v>
      </c>
      <c r="X50" s="77"/>
      <c r="Y50" s="76">
        <f t="shared" si="8"/>
        <v>0</v>
      </c>
      <c r="Z50" s="77"/>
      <c r="AA50" s="77"/>
      <c r="AB50" s="77"/>
      <c r="AC50" s="77"/>
      <c r="AD50" s="77"/>
      <c r="AE50" s="89">
        <f t="shared" si="9"/>
        <v>0</v>
      </c>
      <c r="AF50" s="77" t="s">
        <v>363</v>
      </c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102">
        <f t="shared" si="10"/>
        <v>0</v>
      </c>
      <c r="BF50" s="89">
        <f t="shared" si="11"/>
        <v>0</v>
      </c>
      <c r="BG50" s="101">
        <v>0.2</v>
      </c>
      <c r="BH50" s="88">
        <f t="shared" si="12"/>
        <v>0</v>
      </c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</row>
    <row r="51" spans="1:254" s="33" customFormat="1" ht="15" customHeight="1">
      <c r="A51" s="44">
        <v>115</v>
      </c>
      <c r="B51" s="45"/>
      <c r="C51" s="63" t="s">
        <v>301</v>
      </c>
      <c r="D51" s="64" t="s">
        <v>302</v>
      </c>
      <c r="E51" s="46"/>
      <c r="F51" s="41" t="e">
        <f>VLOOKUP(D51,#REF!,3,0)</f>
        <v>#REF!</v>
      </c>
      <c r="G51" s="42">
        <v>9.1840150000000005</v>
      </c>
      <c r="H51" s="48"/>
      <c r="I51" s="70"/>
      <c r="J51" s="71"/>
      <c r="K51" s="70"/>
      <c r="L51" s="70"/>
      <c r="M51" s="78"/>
      <c r="N51" s="41"/>
      <c r="O51" s="70"/>
      <c r="P51" s="77"/>
      <c r="Q51" s="77"/>
      <c r="R51" s="77"/>
      <c r="S51" s="77"/>
      <c r="T51" s="77"/>
      <c r="U51" s="77"/>
      <c r="V51" s="76">
        <v>7.8499999999999994E-6</v>
      </c>
      <c r="W51" s="76">
        <f t="shared" si="7"/>
        <v>0</v>
      </c>
      <c r="X51" s="77"/>
      <c r="Y51" s="76">
        <f t="shared" si="8"/>
        <v>0</v>
      </c>
      <c r="Z51" s="77"/>
      <c r="AA51" s="77"/>
      <c r="AB51" s="77"/>
      <c r="AC51" s="77"/>
      <c r="AD51" s="77"/>
      <c r="AE51" s="89">
        <f t="shared" si="9"/>
        <v>0</v>
      </c>
      <c r="AF51" s="77" t="s">
        <v>363</v>
      </c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102">
        <f t="shared" si="10"/>
        <v>0</v>
      </c>
      <c r="BF51" s="89">
        <f t="shared" si="11"/>
        <v>0</v>
      </c>
      <c r="BG51" s="101">
        <v>0.2</v>
      </c>
      <c r="BH51" s="88">
        <f t="shared" si="12"/>
        <v>0</v>
      </c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</row>
    <row r="52" spans="1:254" s="33" customFormat="1" ht="15" customHeight="1">
      <c r="A52" s="44">
        <v>116</v>
      </c>
      <c r="B52" s="45"/>
      <c r="C52" s="63" t="s">
        <v>303</v>
      </c>
      <c r="D52" s="64" t="s">
        <v>304</v>
      </c>
      <c r="E52" s="46"/>
      <c r="F52" s="41" t="e">
        <f>VLOOKUP(D52,#REF!,3,0)</f>
        <v>#REF!</v>
      </c>
      <c r="G52" s="42">
        <v>8.1308450000000008</v>
      </c>
      <c r="H52" s="48"/>
      <c r="I52" s="70"/>
      <c r="J52" s="71"/>
      <c r="K52" s="70"/>
      <c r="L52" s="70"/>
      <c r="M52" s="78"/>
      <c r="N52" s="41"/>
      <c r="O52" s="70"/>
      <c r="P52" s="77"/>
      <c r="Q52" s="77"/>
      <c r="R52" s="77"/>
      <c r="S52" s="77"/>
      <c r="T52" s="77"/>
      <c r="U52" s="77"/>
      <c r="V52" s="76">
        <v>7.8499999999999994E-6</v>
      </c>
      <c r="W52" s="76">
        <f t="shared" si="7"/>
        <v>0</v>
      </c>
      <c r="X52" s="77"/>
      <c r="Y52" s="76">
        <f t="shared" si="8"/>
        <v>0</v>
      </c>
      <c r="Z52" s="77"/>
      <c r="AA52" s="77"/>
      <c r="AB52" s="77"/>
      <c r="AC52" s="77"/>
      <c r="AD52" s="77"/>
      <c r="AE52" s="89">
        <f t="shared" si="9"/>
        <v>0</v>
      </c>
      <c r="AF52" s="77" t="s">
        <v>363</v>
      </c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102">
        <f t="shared" si="10"/>
        <v>0</v>
      </c>
      <c r="BF52" s="89">
        <f t="shared" si="11"/>
        <v>0</v>
      </c>
      <c r="BG52" s="101">
        <v>0.2</v>
      </c>
      <c r="BH52" s="88">
        <f t="shared" si="12"/>
        <v>0</v>
      </c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</row>
    <row r="53" spans="1:254" s="33" customFormat="1" ht="15" customHeight="1">
      <c r="A53" s="44">
        <v>117</v>
      </c>
      <c r="B53" s="45"/>
      <c r="C53" s="63" t="s">
        <v>305</v>
      </c>
      <c r="D53" s="64" t="s">
        <v>306</v>
      </c>
      <c r="E53" s="46"/>
      <c r="F53" s="41" t="e">
        <f>VLOOKUP(D53,#REF!,3,0)</f>
        <v>#REF!</v>
      </c>
      <c r="G53" s="42">
        <v>4.0922749999999999</v>
      </c>
      <c r="H53" s="48"/>
      <c r="I53" s="70"/>
      <c r="J53" s="71"/>
      <c r="K53" s="70"/>
      <c r="L53" s="70"/>
      <c r="M53" s="78"/>
      <c r="N53" s="41"/>
      <c r="O53" s="70"/>
      <c r="P53" s="77"/>
      <c r="Q53" s="77"/>
      <c r="R53" s="77"/>
      <c r="S53" s="77"/>
      <c r="T53" s="77"/>
      <c r="U53" s="77"/>
      <c r="V53" s="76">
        <v>7.8499999999999994E-6</v>
      </c>
      <c r="W53" s="76">
        <f t="shared" si="7"/>
        <v>0</v>
      </c>
      <c r="X53" s="77"/>
      <c r="Y53" s="76">
        <f t="shared" si="8"/>
        <v>0</v>
      </c>
      <c r="Z53" s="77"/>
      <c r="AA53" s="77"/>
      <c r="AB53" s="77"/>
      <c r="AC53" s="77"/>
      <c r="AD53" s="77"/>
      <c r="AE53" s="89">
        <f t="shared" si="9"/>
        <v>0</v>
      </c>
      <c r="AF53" s="77" t="s">
        <v>363</v>
      </c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102">
        <f t="shared" si="10"/>
        <v>0</v>
      </c>
      <c r="BF53" s="89">
        <f t="shared" si="11"/>
        <v>0</v>
      </c>
      <c r="BG53" s="101">
        <v>0.2</v>
      </c>
      <c r="BH53" s="88">
        <f t="shared" si="12"/>
        <v>0</v>
      </c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</row>
    <row r="54" spans="1:254" s="33" customFormat="1" ht="15" customHeight="1">
      <c r="A54" s="44">
        <v>118</v>
      </c>
      <c r="B54" s="45"/>
      <c r="C54" s="63" t="s">
        <v>307</v>
      </c>
      <c r="D54" s="64" t="s">
        <v>308</v>
      </c>
      <c r="E54" s="46"/>
      <c r="F54" s="41" t="e">
        <f>VLOOKUP(D54,#REF!,3,0)</f>
        <v>#REF!</v>
      </c>
      <c r="G54" s="42">
        <v>5.97241</v>
      </c>
      <c r="H54" s="48"/>
      <c r="I54" s="70"/>
      <c r="J54" s="71"/>
      <c r="K54" s="70"/>
      <c r="L54" s="70"/>
      <c r="M54" s="78"/>
      <c r="N54" s="41"/>
      <c r="O54" s="70"/>
      <c r="P54" s="77"/>
      <c r="Q54" s="77"/>
      <c r="R54" s="77"/>
      <c r="S54" s="77"/>
      <c r="T54" s="77"/>
      <c r="U54" s="77"/>
      <c r="V54" s="76">
        <v>7.8499999999999994E-6</v>
      </c>
      <c r="W54" s="76">
        <f t="shared" si="7"/>
        <v>0</v>
      </c>
      <c r="X54" s="77"/>
      <c r="Y54" s="76">
        <f t="shared" si="8"/>
        <v>0</v>
      </c>
      <c r="Z54" s="77"/>
      <c r="AA54" s="77"/>
      <c r="AB54" s="77"/>
      <c r="AC54" s="77"/>
      <c r="AD54" s="77"/>
      <c r="AE54" s="89">
        <f t="shared" si="9"/>
        <v>0</v>
      </c>
      <c r="AF54" s="77" t="s">
        <v>363</v>
      </c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102">
        <f t="shared" si="10"/>
        <v>0</v>
      </c>
      <c r="BF54" s="89">
        <f t="shared" si="11"/>
        <v>0</v>
      </c>
      <c r="BG54" s="101">
        <v>0.2</v>
      </c>
      <c r="BH54" s="88">
        <f t="shared" si="12"/>
        <v>0</v>
      </c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</row>
    <row r="55" spans="1:254" s="33" customFormat="1" ht="15" customHeight="1">
      <c r="A55" s="44">
        <v>119</v>
      </c>
      <c r="B55" s="45"/>
      <c r="C55" s="63" t="s">
        <v>309</v>
      </c>
      <c r="D55" s="64" t="s">
        <v>310</v>
      </c>
      <c r="E55" s="46"/>
      <c r="F55" s="41" t="e">
        <f>VLOOKUP(D55,#REF!,3,0)</f>
        <v>#REF!</v>
      </c>
      <c r="G55" s="42">
        <v>5.97241</v>
      </c>
      <c r="H55" s="48"/>
      <c r="I55" s="70"/>
      <c r="J55" s="71"/>
      <c r="K55" s="70"/>
      <c r="L55" s="70"/>
      <c r="M55" s="78"/>
      <c r="N55" s="41"/>
      <c r="O55" s="70"/>
      <c r="P55" s="77"/>
      <c r="Q55" s="77"/>
      <c r="R55" s="77"/>
      <c r="S55" s="77"/>
      <c r="T55" s="77"/>
      <c r="U55" s="77"/>
      <c r="V55" s="76">
        <v>7.8499999999999994E-6</v>
      </c>
      <c r="W55" s="76">
        <f t="shared" si="7"/>
        <v>0</v>
      </c>
      <c r="X55" s="77"/>
      <c r="Y55" s="76">
        <f t="shared" si="8"/>
        <v>0</v>
      </c>
      <c r="Z55" s="77"/>
      <c r="AA55" s="77"/>
      <c r="AB55" s="77"/>
      <c r="AC55" s="77"/>
      <c r="AD55" s="77"/>
      <c r="AE55" s="89">
        <f t="shared" si="9"/>
        <v>0</v>
      </c>
      <c r="AF55" s="77" t="s">
        <v>363</v>
      </c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102">
        <f t="shared" si="10"/>
        <v>0</v>
      </c>
      <c r="BF55" s="89">
        <f t="shared" si="11"/>
        <v>0</v>
      </c>
      <c r="BG55" s="101">
        <v>0.2</v>
      </c>
      <c r="BH55" s="88">
        <f t="shared" si="12"/>
        <v>0</v>
      </c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</row>
    <row r="56" spans="1:254" s="33" customFormat="1" ht="15" customHeight="1">
      <c r="A56" s="44">
        <v>120</v>
      </c>
      <c r="B56" s="45"/>
      <c r="C56" s="63" t="s">
        <v>311</v>
      </c>
      <c r="D56" s="64" t="s">
        <v>312</v>
      </c>
      <c r="E56" s="46"/>
      <c r="F56" s="41" t="e">
        <f>VLOOKUP(D56,#REF!,3,0)</f>
        <v>#REF!</v>
      </c>
      <c r="G56" s="42">
        <v>1.3642449999999999</v>
      </c>
      <c r="H56" s="48"/>
      <c r="I56" s="70"/>
      <c r="J56" s="71"/>
      <c r="K56" s="70"/>
      <c r="L56" s="70"/>
      <c r="M56" s="78"/>
      <c r="N56" s="41"/>
      <c r="O56" s="70"/>
      <c r="P56" s="77"/>
      <c r="Q56" s="77"/>
      <c r="R56" s="77"/>
      <c r="S56" s="77"/>
      <c r="T56" s="77"/>
      <c r="U56" s="77"/>
      <c r="V56" s="76">
        <v>7.8499999999999994E-6</v>
      </c>
      <c r="W56" s="76">
        <f t="shared" si="7"/>
        <v>0</v>
      </c>
      <c r="X56" s="77"/>
      <c r="Y56" s="76">
        <f t="shared" si="8"/>
        <v>0</v>
      </c>
      <c r="Z56" s="77"/>
      <c r="AA56" s="77"/>
      <c r="AB56" s="77"/>
      <c r="AC56" s="77"/>
      <c r="AD56" s="77"/>
      <c r="AE56" s="89">
        <f t="shared" si="9"/>
        <v>0</v>
      </c>
      <c r="AF56" s="77" t="s">
        <v>363</v>
      </c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102">
        <f t="shared" si="10"/>
        <v>0</v>
      </c>
      <c r="BF56" s="89">
        <f t="shared" si="11"/>
        <v>0</v>
      </c>
      <c r="BG56" s="101">
        <v>0.2</v>
      </c>
      <c r="BH56" s="88">
        <f t="shared" si="12"/>
        <v>0</v>
      </c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</row>
    <row r="57" spans="1:254" s="3" customFormat="1" ht="15" customHeight="1">
      <c r="A57" s="20"/>
      <c r="B57" s="18"/>
      <c r="C57" s="22"/>
      <c r="D57" s="21"/>
      <c r="E57" s="19"/>
      <c r="F57" s="65"/>
      <c r="G57" s="25"/>
      <c r="H57" s="66"/>
      <c r="I57" s="24"/>
      <c r="J57" s="79"/>
      <c r="K57" s="24"/>
      <c r="L57" s="24"/>
      <c r="M57" s="65"/>
      <c r="N57" s="25"/>
      <c r="O57" s="24"/>
      <c r="P57" s="24"/>
      <c r="Q57" s="24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77" t="s">
        <v>363</v>
      </c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10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</row>
    <row r="58" spans="1:254" s="3" customFormat="1" ht="15" customHeight="1">
      <c r="A58" s="20"/>
      <c r="B58" s="18"/>
      <c r="C58" s="22"/>
      <c r="D58" s="21"/>
      <c r="E58" s="19"/>
      <c r="F58" s="25"/>
      <c r="G58" s="25"/>
      <c r="H58" s="66"/>
      <c r="I58" s="24"/>
      <c r="J58" s="79"/>
      <c r="K58" s="24"/>
      <c r="L58" s="24"/>
      <c r="M58" s="80"/>
      <c r="N58" s="80"/>
      <c r="O58" s="24"/>
      <c r="P58" s="24"/>
      <c r="Q58" s="24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77" t="s">
        <v>363</v>
      </c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</row>
    <row r="59" spans="1:254" s="3" customFormat="1" ht="23.25" customHeight="1">
      <c r="A59" s="20"/>
      <c r="B59" s="18"/>
      <c r="C59" s="22"/>
      <c r="D59" s="21"/>
      <c r="E59" s="19"/>
      <c r="F59" s="25"/>
      <c r="G59" s="25"/>
      <c r="H59" s="67"/>
      <c r="I59" s="24"/>
      <c r="J59" s="79"/>
      <c r="K59" s="24"/>
      <c r="L59" s="24"/>
      <c r="M59" s="81"/>
      <c r="N59" s="81"/>
      <c r="O59" s="24"/>
      <c r="P59" s="24"/>
      <c r="Q59" s="24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77" t="s">
        <v>363</v>
      </c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</row>
    <row r="60" spans="1:254" s="3" customFormat="1" ht="27" customHeight="1">
      <c r="A60" s="20"/>
      <c r="B60" s="18"/>
      <c r="C60" s="22"/>
      <c r="D60" s="21"/>
      <c r="E60" s="19"/>
      <c r="F60" s="25"/>
      <c r="G60" s="25"/>
      <c r="H60" s="67"/>
      <c r="I60" s="24"/>
      <c r="J60" s="79"/>
      <c r="K60" s="24"/>
      <c r="L60" s="24"/>
      <c r="M60" s="25"/>
      <c r="N60" s="25"/>
      <c r="O60" s="24"/>
      <c r="P60" s="24"/>
      <c r="Q60" s="24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77" t="s">
        <v>363</v>
      </c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</row>
    <row r="61" spans="1:254" s="3" customFormat="1" ht="15" customHeight="1">
      <c r="A61" s="20"/>
      <c r="B61" s="18"/>
      <c r="C61" s="18"/>
      <c r="D61" s="21"/>
      <c r="E61" s="19"/>
      <c r="F61" s="25"/>
      <c r="G61" s="25"/>
      <c r="H61" s="67"/>
      <c r="I61" s="24"/>
      <c r="J61" s="79"/>
      <c r="K61" s="24"/>
      <c r="L61" s="24"/>
      <c r="M61" s="25"/>
      <c r="N61" s="25"/>
      <c r="O61" s="24"/>
      <c r="P61" s="24"/>
      <c r="Q61" s="24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77" t="s">
        <v>363</v>
      </c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</row>
    <row r="62" spans="1:254" s="3" customFormat="1" ht="26.25" customHeight="1">
      <c r="A62" s="20"/>
      <c r="B62" s="18"/>
      <c r="C62" s="18"/>
      <c r="D62" s="21"/>
      <c r="E62" s="19"/>
      <c r="F62" s="25"/>
      <c r="G62" s="25"/>
      <c r="H62" s="67"/>
      <c r="I62" s="24"/>
      <c r="J62" s="79"/>
      <c r="K62" s="24"/>
      <c r="L62" s="24"/>
      <c r="M62" s="25"/>
      <c r="N62" s="25"/>
      <c r="O62" s="24"/>
      <c r="P62" s="24"/>
      <c r="Q62" s="24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77" t="s">
        <v>363</v>
      </c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</row>
    <row r="63" spans="1:254" s="3" customFormat="1" ht="26.25" customHeight="1">
      <c r="A63" s="20"/>
      <c r="B63" s="18"/>
      <c r="C63" s="22"/>
      <c r="D63" s="21"/>
      <c r="E63" s="19"/>
      <c r="F63" s="25"/>
      <c r="G63" s="25"/>
      <c r="H63" s="67"/>
      <c r="I63" s="24"/>
      <c r="J63" s="79"/>
      <c r="K63" s="24"/>
      <c r="L63" s="24"/>
      <c r="M63" s="25"/>
      <c r="N63" s="25"/>
      <c r="O63" s="24"/>
      <c r="P63" s="24"/>
      <c r="Q63" s="24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77" t="s">
        <v>363</v>
      </c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</row>
    <row r="64" spans="1:254" s="3" customFormat="1" ht="15" customHeight="1">
      <c r="A64" s="20"/>
      <c r="B64" s="18"/>
      <c r="C64" s="22"/>
      <c r="D64" s="21"/>
      <c r="E64" s="19"/>
      <c r="F64" s="25"/>
      <c r="G64" s="25"/>
      <c r="H64" s="66"/>
      <c r="I64" s="24"/>
      <c r="J64" s="79"/>
      <c r="K64" s="24"/>
      <c r="L64" s="24"/>
      <c r="M64" s="25"/>
      <c r="N64" s="25"/>
      <c r="O64" s="24"/>
      <c r="P64" s="24"/>
      <c r="Q64" s="24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77" t="s">
        <v>363</v>
      </c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</row>
    <row r="65" spans="1:253" s="3" customFormat="1" ht="15" customHeight="1">
      <c r="A65" s="20"/>
      <c r="B65" s="18"/>
      <c r="C65" s="22"/>
      <c r="D65" s="21"/>
      <c r="E65" s="19"/>
      <c r="F65" s="25"/>
      <c r="G65" s="25"/>
      <c r="H65" s="66"/>
      <c r="I65" s="24"/>
      <c r="J65" s="79"/>
      <c r="K65" s="24"/>
      <c r="L65" s="24"/>
      <c r="M65" s="25"/>
      <c r="N65" s="25"/>
      <c r="O65" s="24"/>
      <c r="P65" s="24"/>
      <c r="Q65" s="24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77" t="s">
        <v>363</v>
      </c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</row>
    <row r="66" spans="1:253" s="3" customFormat="1" ht="15" customHeight="1">
      <c r="A66" s="20"/>
      <c r="B66" s="18"/>
      <c r="C66" s="22"/>
      <c r="D66" s="21"/>
      <c r="E66" s="19"/>
      <c r="F66" s="25"/>
      <c r="G66" s="25"/>
      <c r="H66" s="66"/>
      <c r="I66" s="24"/>
      <c r="J66" s="79"/>
      <c r="K66" s="24"/>
      <c r="L66" s="24"/>
      <c r="M66" s="25"/>
      <c r="N66" s="25"/>
      <c r="O66" s="24"/>
      <c r="P66" s="24"/>
      <c r="Q66" s="24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77" t="s">
        <v>363</v>
      </c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</row>
    <row r="67" spans="1:253" s="3" customFormat="1" ht="15" customHeight="1">
      <c r="A67" s="20"/>
      <c r="B67" s="18"/>
      <c r="C67" s="22"/>
      <c r="D67" s="21"/>
      <c r="E67" s="19"/>
      <c r="F67" s="25"/>
      <c r="G67" s="25"/>
      <c r="H67" s="66"/>
      <c r="I67" s="24"/>
      <c r="J67" s="79"/>
      <c r="K67" s="24"/>
      <c r="L67" s="24"/>
      <c r="M67" s="25"/>
      <c r="N67" s="25"/>
      <c r="O67" s="24"/>
      <c r="P67" s="24"/>
      <c r="Q67" s="24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77" t="s">
        <v>363</v>
      </c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</row>
    <row r="68" spans="1:253" s="3" customFormat="1" ht="15" customHeight="1">
      <c r="A68" s="20"/>
      <c r="B68" s="18"/>
      <c r="C68" s="22"/>
      <c r="D68" s="21"/>
      <c r="E68" s="19"/>
      <c r="F68" s="25"/>
      <c r="G68" s="25"/>
      <c r="H68" s="66"/>
      <c r="I68" s="24"/>
      <c r="J68" s="79"/>
      <c r="K68" s="24"/>
      <c r="L68" s="24"/>
      <c r="M68" s="25"/>
      <c r="N68" s="25"/>
      <c r="O68" s="24"/>
      <c r="P68" s="24"/>
      <c r="Q68" s="24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77" t="s">
        <v>363</v>
      </c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</row>
    <row r="69" spans="1:253" s="3" customFormat="1" ht="15" customHeight="1">
      <c r="A69" s="20"/>
      <c r="B69" s="18"/>
      <c r="C69" s="22"/>
      <c r="D69" s="21"/>
      <c r="E69" s="19"/>
      <c r="F69" s="25"/>
      <c r="G69" s="25"/>
      <c r="H69" s="66"/>
      <c r="I69" s="24"/>
      <c r="J69" s="79"/>
      <c r="K69" s="24"/>
      <c r="L69" s="24"/>
      <c r="M69" s="25"/>
      <c r="N69" s="25"/>
      <c r="O69" s="24"/>
      <c r="P69" s="24"/>
      <c r="Q69" s="24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77" t="s">
        <v>363</v>
      </c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</row>
    <row r="70" spans="1:253" s="3" customFormat="1" ht="15" customHeight="1">
      <c r="A70" s="20"/>
      <c r="B70" s="18"/>
      <c r="C70" s="22"/>
      <c r="D70" s="21"/>
      <c r="E70" s="19"/>
      <c r="F70" s="25"/>
      <c r="G70" s="25"/>
      <c r="H70" s="67"/>
      <c r="I70" s="24"/>
      <c r="J70" s="79"/>
      <c r="K70" s="24"/>
      <c r="L70" s="24"/>
      <c r="M70" s="81"/>
      <c r="N70" s="81"/>
      <c r="O70" s="24"/>
      <c r="P70" s="24"/>
      <c r="Q70" s="24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77" t="s">
        <v>363</v>
      </c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</row>
    <row r="71" spans="1:253" s="3" customFormat="1" ht="15" customHeight="1">
      <c r="A71" s="20"/>
      <c r="B71" s="18"/>
      <c r="C71" s="22"/>
      <c r="D71" s="21"/>
      <c r="E71" s="19"/>
      <c r="F71" s="25"/>
      <c r="G71" s="25"/>
      <c r="H71" s="67"/>
      <c r="I71" s="24"/>
      <c r="J71" s="79"/>
      <c r="K71" s="24"/>
      <c r="L71" s="24"/>
      <c r="M71" s="25"/>
      <c r="N71" s="25"/>
      <c r="O71" s="24"/>
      <c r="P71" s="24"/>
      <c r="Q71" s="24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77" t="s">
        <v>363</v>
      </c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</row>
    <row r="72" spans="1:253" s="3" customFormat="1" ht="15" customHeight="1">
      <c r="A72" s="20"/>
      <c r="B72" s="18"/>
      <c r="C72" s="18"/>
      <c r="D72" s="21"/>
      <c r="E72" s="19"/>
      <c r="F72" s="25"/>
      <c r="G72" s="25"/>
      <c r="H72" s="67"/>
      <c r="I72" s="24"/>
      <c r="J72" s="79"/>
      <c r="K72" s="24"/>
      <c r="L72" s="24"/>
      <c r="M72" s="25"/>
      <c r="N72" s="25"/>
      <c r="O72" s="24"/>
      <c r="P72" s="24"/>
      <c r="Q72" s="24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77" t="s">
        <v>363</v>
      </c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</row>
    <row r="73" spans="1:253" s="3" customFormat="1" ht="15" customHeight="1">
      <c r="A73" s="20"/>
      <c r="B73" s="18"/>
      <c r="C73" s="18"/>
      <c r="D73" s="21"/>
      <c r="E73" s="19"/>
      <c r="F73" s="25"/>
      <c r="G73" s="25"/>
      <c r="H73" s="67"/>
      <c r="I73" s="24"/>
      <c r="J73" s="79"/>
      <c r="K73" s="24"/>
      <c r="L73" s="24"/>
      <c r="M73" s="25"/>
      <c r="N73" s="25"/>
      <c r="O73" s="24"/>
      <c r="P73" s="24"/>
      <c r="Q73" s="24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77" t="s">
        <v>363</v>
      </c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</row>
    <row r="74" spans="1:253" s="3" customFormat="1" ht="15" customHeight="1">
      <c r="A74" s="20"/>
      <c r="B74" s="18"/>
      <c r="C74" s="22"/>
      <c r="D74" s="21"/>
      <c r="E74" s="19"/>
      <c r="F74" s="25"/>
      <c r="G74" s="25"/>
      <c r="H74" s="67"/>
      <c r="I74" s="24"/>
      <c r="J74" s="79"/>
      <c r="K74" s="24"/>
      <c r="L74" s="24"/>
      <c r="M74" s="25"/>
      <c r="N74" s="25"/>
      <c r="O74" s="24"/>
      <c r="P74" s="24"/>
      <c r="Q74" s="24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77" t="s">
        <v>363</v>
      </c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</row>
    <row r="75" spans="1:253" s="3" customFormat="1" ht="15" customHeight="1">
      <c r="A75" s="20"/>
      <c r="B75" s="18"/>
      <c r="C75" s="22"/>
      <c r="D75" s="21"/>
      <c r="E75" s="19"/>
      <c r="F75" s="25"/>
      <c r="G75" s="25"/>
      <c r="H75" s="66"/>
      <c r="I75" s="24"/>
      <c r="J75" s="79"/>
      <c r="K75" s="24"/>
      <c r="L75" s="24"/>
      <c r="M75" s="25"/>
      <c r="N75" s="25"/>
      <c r="O75" s="24"/>
      <c r="P75" s="24"/>
      <c r="Q75" s="24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77" t="s">
        <v>363</v>
      </c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</row>
    <row r="76" spans="1:253" s="3" customFormat="1" ht="15" customHeight="1">
      <c r="A76" s="105"/>
      <c r="B76" s="29"/>
      <c r="C76" s="30"/>
      <c r="D76" s="31"/>
      <c r="E76" s="106"/>
      <c r="F76" s="80"/>
      <c r="G76" s="80"/>
      <c r="H76" s="107"/>
      <c r="I76" s="24"/>
      <c r="J76" s="79"/>
      <c r="K76" s="24"/>
      <c r="L76" s="24"/>
      <c r="M76" s="25"/>
      <c r="N76" s="25"/>
      <c r="O76" s="24"/>
      <c r="P76" s="24"/>
      <c r="Q76" s="24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77" t="s">
        <v>363</v>
      </c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</row>
    <row r="77" spans="1:253" s="28" customFormat="1" ht="30.75" customHeight="1">
      <c r="A77" s="226" t="s">
        <v>22</v>
      </c>
      <c r="B77" s="226"/>
      <c r="C77" s="226"/>
      <c r="D77" s="226"/>
      <c r="E77" s="226"/>
      <c r="F77" s="226"/>
      <c r="G77" s="226"/>
      <c r="H77" s="226"/>
      <c r="J77" s="117"/>
    </row>
    <row r="78" spans="1:253" s="28" customFormat="1" ht="35.25" customHeight="1">
      <c r="A78" s="227" t="s">
        <v>313</v>
      </c>
      <c r="B78" s="227"/>
      <c r="C78" s="227"/>
      <c r="D78" s="227"/>
      <c r="E78" s="227"/>
      <c r="F78" s="227"/>
      <c r="G78" s="227"/>
      <c r="H78" s="227"/>
      <c r="J78" s="117"/>
    </row>
    <row r="79" spans="1:253" s="28" customFormat="1" ht="41.25" customHeight="1">
      <c r="A79" s="227" t="s">
        <v>24</v>
      </c>
      <c r="B79" s="227"/>
      <c r="C79" s="227"/>
      <c r="D79" s="227"/>
      <c r="E79" s="227"/>
      <c r="F79" s="227"/>
      <c r="G79" s="227"/>
      <c r="H79" s="227"/>
      <c r="J79" s="117"/>
    </row>
    <row r="80" spans="1:253" s="28" customFormat="1" ht="24" customHeight="1">
      <c r="A80" s="213" t="s">
        <v>25</v>
      </c>
      <c r="B80" s="213"/>
      <c r="C80" s="213"/>
      <c r="D80" s="213"/>
      <c r="E80" s="213"/>
      <c r="F80" s="213"/>
      <c r="G80" s="213"/>
      <c r="H80" s="213"/>
      <c r="J80" s="117"/>
    </row>
    <row r="81" spans="1:10" s="28" customFormat="1">
      <c r="A81" s="108"/>
      <c r="B81" s="109"/>
      <c r="C81" s="110"/>
      <c r="D81" s="108"/>
      <c r="E81" s="108"/>
      <c r="F81" s="111"/>
      <c r="G81" s="111"/>
      <c r="H81" s="112"/>
      <c r="J81" s="117"/>
    </row>
    <row r="82" spans="1:10" s="28" customFormat="1">
      <c r="A82" s="113" t="s">
        <v>26</v>
      </c>
      <c r="B82" s="114"/>
      <c r="C82" s="110"/>
      <c r="D82" s="115" t="s">
        <v>27</v>
      </c>
      <c r="E82" s="116"/>
      <c r="F82" s="117"/>
      <c r="G82" s="117"/>
      <c r="H82" s="118"/>
      <c r="J82" s="117"/>
    </row>
    <row r="83" spans="1:10" s="28" customFormat="1">
      <c r="A83" s="113"/>
      <c r="B83" s="114"/>
      <c r="C83" s="110"/>
      <c r="D83" s="115"/>
      <c r="E83" s="116"/>
      <c r="F83" s="117"/>
      <c r="G83" s="117"/>
      <c r="H83" s="118"/>
      <c r="J83" s="117"/>
    </row>
    <row r="84" spans="1:10" s="28" customFormat="1">
      <c r="A84" s="113" t="s">
        <v>28</v>
      </c>
      <c r="B84" s="113"/>
      <c r="C84" s="110"/>
      <c r="D84" s="113" t="s">
        <v>28</v>
      </c>
      <c r="E84" s="108"/>
      <c r="F84" s="117"/>
      <c r="G84" s="117"/>
      <c r="H84" s="118"/>
      <c r="J84" s="117"/>
    </row>
    <row r="85" spans="1:10" s="28" customFormat="1" ht="14.4">
      <c r="B85" s="32"/>
      <c r="C85" s="3"/>
      <c r="F85" s="117"/>
      <c r="G85" s="117"/>
      <c r="H85" s="118"/>
      <c r="J85" s="117"/>
    </row>
    <row r="86" spans="1:10">
      <c r="B86" s="23"/>
      <c r="J86" s="26"/>
    </row>
    <row r="87" spans="1:10">
      <c r="B87" s="23"/>
      <c r="J87" s="26"/>
    </row>
    <row r="88" spans="1:10">
      <c r="B88" s="23"/>
      <c r="J88" s="26"/>
    </row>
    <row r="89" spans="1:10">
      <c r="B89" s="23"/>
      <c r="J89" s="26"/>
    </row>
    <row r="90" spans="1:10">
      <c r="B90" s="23"/>
      <c r="J90" s="26"/>
    </row>
    <row r="91" spans="1:10">
      <c r="B91" s="23"/>
      <c r="J91" s="26"/>
    </row>
    <row r="92" spans="1:10">
      <c r="B92" s="23"/>
      <c r="J92" s="26"/>
    </row>
    <row r="93" spans="1:10">
      <c r="B93" s="23"/>
      <c r="J93" s="26"/>
    </row>
    <row r="94" spans="1:10">
      <c r="B94" s="23"/>
      <c r="J94" s="26"/>
    </row>
    <row r="95" spans="1:10">
      <c r="B95" s="23"/>
      <c r="J95" s="26"/>
    </row>
    <row r="96" spans="1:10">
      <c r="B96" s="23"/>
      <c r="J96" s="26"/>
    </row>
    <row r="97" spans="2:10">
      <c r="B97" s="23"/>
      <c r="J97" s="26"/>
    </row>
    <row r="98" spans="2:10">
      <c r="B98" s="23"/>
      <c r="J98" s="26"/>
    </row>
    <row r="99" spans="2:10">
      <c r="B99" s="23"/>
      <c r="J99" s="26"/>
    </row>
    <row r="100" spans="2:10">
      <c r="B100" s="23"/>
      <c r="J100" s="26"/>
    </row>
    <row r="101" spans="2:10">
      <c r="B101" s="23"/>
      <c r="J101" s="26"/>
    </row>
    <row r="102" spans="2:10">
      <c r="B102" s="23"/>
      <c r="J102" s="26"/>
    </row>
    <row r="103" spans="2:10">
      <c r="B103" s="23"/>
      <c r="J103" s="26"/>
    </row>
    <row r="104" spans="2:10">
      <c r="B104" s="23"/>
      <c r="J104" s="26"/>
    </row>
    <row r="105" spans="2:10">
      <c r="B105" s="23"/>
      <c r="J105" s="26"/>
    </row>
    <row r="106" spans="2:10">
      <c r="B106" s="23"/>
      <c r="J106" s="26"/>
    </row>
    <row r="107" spans="2:10">
      <c r="B107" s="23"/>
      <c r="J107" s="26"/>
    </row>
    <row r="108" spans="2:10">
      <c r="J108" s="26"/>
    </row>
    <row r="109" spans="2:10">
      <c r="J109" s="26"/>
    </row>
    <row r="110" spans="2:10">
      <c r="J110" s="26"/>
    </row>
    <row r="111" spans="2:10">
      <c r="J111" s="26"/>
    </row>
    <row r="112" spans="2:10">
      <c r="J112" s="26"/>
    </row>
    <row r="113" spans="10:10">
      <c r="J113" s="26"/>
    </row>
    <row r="114" spans="10:10">
      <c r="J114" s="26"/>
    </row>
    <row r="115" spans="10:10">
      <c r="J115" s="26"/>
    </row>
    <row r="116" spans="10:10">
      <c r="J116" s="26"/>
    </row>
    <row r="117" spans="10:10">
      <c r="J117" s="26"/>
    </row>
    <row r="118" spans="10:10">
      <c r="J118" s="26"/>
    </row>
    <row r="119" spans="10:10">
      <c r="J119" s="26"/>
    </row>
    <row r="120" spans="10:10">
      <c r="J120" s="26"/>
    </row>
    <row r="121" spans="10:10">
      <c r="J121" s="26"/>
    </row>
    <row r="122" spans="10:10">
      <c r="J122" s="26"/>
    </row>
    <row r="123" spans="10:10">
      <c r="J123" s="26"/>
    </row>
    <row r="124" spans="10:10">
      <c r="J124" s="26"/>
    </row>
    <row r="125" spans="10:10">
      <c r="J125" s="26"/>
    </row>
    <row r="126" spans="10:10">
      <c r="J126" s="26"/>
    </row>
    <row r="127" spans="10:10">
      <c r="J127" s="26"/>
    </row>
    <row r="128" spans="10:10">
      <c r="J128" s="26"/>
    </row>
    <row r="129" spans="10:10">
      <c r="J129" s="26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  <row r="137" spans="10:10">
      <c r="J137" s="26"/>
    </row>
    <row r="138" spans="10:10">
      <c r="J138" s="26"/>
    </row>
    <row r="139" spans="10:10">
      <c r="J139" s="26"/>
    </row>
    <row r="140" spans="10:10">
      <c r="J140" s="26"/>
    </row>
    <row r="141" spans="10:10">
      <c r="J141" s="26"/>
    </row>
    <row r="142" spans="10:10">
      <c r="J142" s="26"/>
    </row>
    <row r="143" spans="10:10">
      <c r="J143" s="26"/>
    </row>
    <row r="144" spans="10:10">
      <c r="J144" s="26"/>
    </row>
    <row r="145" spans="10:10">
      <c r="J145" s="26"/>
    </row>
    <row r="146" spans="10:10">
      <c r="J146" s="26"/>
    </row>
    <row r="147" spans="10:10">
      <c r="J147" s="26"/>
    </row>
    <row r="148" spans="10:10">
      <c r="J148" s="26"/>
    </row>
    <row r="149" spans="10:10">
      <c r="J149" s="26"/>
    </row>
    <row r="150" spans="10:10">
      <c r="J150" s="26"/>
    </row>
    <row r="151" spans="10:10">
      <c r="J151" s="26"/>
    </row>
    <row r="152" spans="10:10">
      <c r="J152" s="26"/>
    </row>
    <row r="153" spans="10:10">
      <c r="J153" s="26"/>
    </row>
    <row r="154" spans="10:10">
      <c r="J154" s="26"/>
    </row>
    <row r="155" spans="10:10">
      <c r="J155" s="26"/>
    </row>
    <row r="156" spans="10:10">
      <c r="J156" s="26"/>
    </row>
    <row r="157" spans="10:10">
      <c r="J157" s="26"/>
    </row>
    <row r="158" spans="10:10">
      <c r="J158" s="26"/>
    </row>
    <row r="159" spans="10:10">
      <c r="J159" s="26"/>
    </row>
    <row r="160" spans="10:10">
      <c r="J160" s="26"/>
    </row>
    <row r="161" spans="10:10">
      <c r="J161" s="26"/>
    </row>
    <row r="162" spans="10:10">
      <c r="J162" s="26"/>
    </row>
    <row r="163" spans="10:10">
      <c r="J163" s="26"/>
    </row>
    <row r="164" spans="10:10">
      <c r="J164" s="26"/>
    </row>
    <row r="165" spans="10:10">
      <c r="J165" s="26"/>
    </row>
    <row r="166" spans="10:10">
      <c r="J166" s="26"/>
    </row>
    <row r="167" spans="10:10">
      <c r="J167" s="27"/>
    </row>
    <row r="168" spans="10:10">
      <c r="J168" s="27"/>
    </row>
    <row r="169" spans="10:10">
      <c r="J169" s="27"/>
    </row>
    <row r="170" spans="10:10">
      <c r="J170" s="27"/>
    </row>
    <row r="171" spans="10:10">
      <c r="J171" s="27"/>
    </row>
    <row r="172" spans="10:10">
      <c r="J172" s="27"/>
    </row>
    <row r="173" spans="10:10">
      <c r="J173" s="27"/>
    </row>
    <row r="174" spans="10:10">
      <c r="J174" s="27"/>
    </row>
    <row r="175" spans="10:10">
      <c r="J175" s="27"/>
    </row>
  </sheetData>
  <mergeCells count="34">
    <mergeCell ref="Z6:AD6"/>
    <mergeCell ref="AF6:AU6"/>
    <mergeCell ref="AV6:AY6"/>
    <mergeCell ref="A1:H1"/>
    <mergeCell ref="A2:H2"/>
    <mergeCell ref="A3:H3"/>
    <mergeCell ref="A4:H4"/>
    <mergeCell ref="A5:H5"/>
    <mergeCell ref="A79:H79"/>
    <mergeCell ref="A80:H80"/>
    <mergeCell ref="A7:A8"/>
    <mergeCell ref="B7:B8"/>
    <mergeCell ref="C7:C8"/>
    <mergeCell ref="D7:D8"/>
    <mergeCell ref="E7:E8"/>
    <mergeCell ref="H7:H8"/>
    <mergeCell ref="F7:G7"/>
    <mergeCell ref="A77:H77"/>
    <mergeCell ref="BE6:BE8"/>
    <mergeCell ref="BF6:BF8"/>
    <mergeCell ref="BG6:BG8"/>
    <mergeCell ref="BH6:BH8"/>
    <mergeCell ref="A78:H78"/>
    <mergeCell ref="BB6:BD6"/>
    <mergeCell ref="M7:N7"/>
    <mergeCell ref="BB7:BD7"/>
    <mergeCell ref="P6:P8"/>
    <mergeCell ref="Q6:Q8"/>
    <mergeCell ref="R6:R8"/>
    <mergeCell ref="AE6:AE8"/>
    <mergeCell ref="AZ6:AZ8"/>
    <mergeCell ref="BA6:BA8"/>
    <mergeCell ref="A6:H6"/>
    <mergeCell ref="S6:Y6"/>
  </mergeCells>
  <phoneticPr fontId="36" type="noConversion"/>
  <conditionalFormatting sqref="BB7">
    <cfRule type="duplicateValues" dxfId="8" priority="14"/>
  </conditionalFormatting>
  <conditionalFormatting sqref="D44">
    <cfRule type="duplicateValues" dxfId="7" priority="7" stopIfTrue="1"/>
  </conditionalFormatting>
  <conditionalFormatting sqref="D1:D1048576">
    <cfRule type="duplicateValues" dxfId="6" priority="9"/>
  </conditionalFormatting>
  <conditionalFormatting sqref="D36:D37">
    <cfRule type="duplicateValues" dxfId="5" priority="4" stopIfTrue="1"/>
  </conditionalFormatting>
  <conditionalFormatting sqref="D38:D39">
    <cfRule type="duplicateValues" dxfId="4" priority="3" stopIfTrue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DO122"/>
  <sheetViews>
    <sheetView tabSelected="1" view="pageBreakPreview" zoomScale="60" zoomScaleNormal="80" workbookViewId="0">
      <pane xSplit="20" ySplit="2" topLeftCell="Z3" activePane="bottomRight" state="frozen"/>
      <selection pane="topRight"/>
      <selection pane="bottomLeft"/>
      <selection pane="bottomRight" activeCell="C40" sqref="C40"/>
    </sheetView>
  </sheetViews>
  <sheetFormatPr defaultColWidth="9" defaultRowHeight="15.6"/>
  <cols>
    <col min="1" max="1" width="6.21875" style="4" customWidth="1"/>
    <col min="2" max="3" width="11.77734375" style="5" customWidth="1"/>
    <col min="4" max="4" width="9.109375" style="6" customWidth="1"/>
    <col min="5" max="6" width="10.109375" style="6" customWidth="1"/>
    <col min="7" max="7" width="16.77734375" style="4" customWidth="1"/>
    <col min="8" max="8" width="7.77734375" style="4" customWidth="1"/>
    <col min="9" max="9" width="4.21875" style="4" customWidth="1"/>
    <col min="10" max="10" width="15.21875" style="7" customWidth="1"/>
    <col min="11" max="11" width="12" style="8" customWidth="1"/>
    <col min="12" max="12" width="8.88671875" style="8" customWidth="1"/>
    <col min="13" max="13" width="7.109375" style="8" customWidth="1"/>
    <col min="14" max="15" width="8.6640625" style="8" customWidth="1"/>
    <col min="16" max="16" width="10" style="8" customWidth="1"/>
    <col min="17" max="17" width="9.21875" style="8" customWidth="1"/>
    <col min="18" max="18" width="8.88671875" style="4" customWidth="1"/>
    <col min="19" max="19" width="6.88671875" style="4" customWidth="1"/>
    <col min="20" max="20" width="11.6640625" style="4" bestFit="1" customWidth="1"/>
    <col min="21" max="22" width="11.109375" style="4" customWidth="1"/>
    <col min="23" max="23" width="8.88671875" style="4" customWidth="1"/>
    <col min="24" max="24" width="11.77734375" style="9" customWidth="1"/>
    <col min="25" max="27" width="8.88671875" style="9" customWidth="1"/>
    <col min="28" max="28" width="10.21875" style="9" customWidth="1"/>
    <col min="29" max="29" width="8.88671875" style="9" customWidth="1"/>
    <col min="30" max="30" width="15.33203125" style="33" customWidth="1"/>
    <col min="31" max="31" width="8.77734375" style="33" customWidth="1"/>
    <col min="32" max="32" width="11.6640625" style="4" customWidth="1"/>
    <col min="33" max="33" width="11" style="4" customWidth="1"/>
    <col min="34" max="34" width="9.21875" style="4" customWidth="1"/>
    <col min="35" max="35" width="8.44140625" style="4" customWidth="1"/>
    <col min="36" max="36" width="5.5546875" style="4" hidden="1" customWidth="1"/>
    <col min="37" max="37" width="4.6640625" style="157" hidden="1" customWidth="1"/>
    <col min="38" max="38" width="6.6640625" style="4" hidden="1" customWidth="1"/>
    <col min="39" max="39" width="8.21875" style="4" hidden="1" customWidth="1"/>
    <col min="40" max="40" width="10.88671875" style="4" hidden="1" customWidth="1"/>
    <col min="41" max="41" width="0" style="4" hidden="1" customWidth="1"/>
    <col min="42" max="195" width="9" style="4"/>
    <col min="196" max="196" width="5" style="4" customWidth="1"/>
    <col min="197" max="197" width="15" style="4" customWidth="1"/>
    <col min="198" max="199" width="14.6640625" style="4" customWidth="1"/>
    <col min="200" max="200" width="6.21875" style="4" customWidth="1"/>
    <col min="201" max="203" width="10.109375" style="4" customWidth="1"/>
    <col min="204" max="204" width="10.44140625" style="4" customWidth="1"/>
    <col min="205" max="222" width="9" style="4"/>
    <col min="223" max="223" width="6.44140625" style="4" customWidth="1"/>
    <col min="224" max="224" width="12.21875" style="4" customWidth="1"/>
    <col min="225" max="225" width="28.21875" style="4" customWidth="1"/>
    <col min="226" max="226" width="13.77734375" style="4" customWidth="1"/>
    <col min="227" max="227" width="5.6640625" style="4" customWidth="1"/>
    <col min="228" max="229" width="9.33203125" style="4" customWidth="1"/>
    <col min="230" max="230" width="13.109375" style="4" customWidth="1"/>
    <col min="231" max="451" width="9" style="4"/>
    <col min="452" max="452" width="5" style="4" customWidth="1"/>
    <col min="453" max="453" width="15" style="4" customWidth="1"/>
    <col min="454" max="455" width="14.6640625" style="4" customWidth="1"/>
    <col min="456" max="456" width="6.21875" style="4" customWidth="1"/>
    <col min="457" max="459" width="10.109375" style="4" customWidth="1"/>
    <col min="460" max="460" width="10.44140625" style="4" customWidth="1"/>
    <col min="461" max="478" width="9" style="4"/>
    <col min="479" max="479" width="6.44140625" style="4" customWidth="1"/>
    <col min="480" max="480" width="12.21875" style="4" customWidth="1"/>
    <col min="481" max="481" width="28.21875" style="4" customWidth="1"/>
    <col min="482" max="482" width="13.77734375" style="4" customWidth="1"/>
    <col min="483" max="483" width="5.6640625" style="4" customWidth="1"/>
    <col min="484" max="485" width="9.33203125" style="4" customWidth="1"/>
    <col min="486" max="486" width="13.109375" style="4" customWidth="1"/>
    <col min="487" max="707" width="9" style="4"/>
    <col min="708" max="708" width="5" style="4" customWidth="1"/>
    <col min="709" max="709" width="15" style="4" customWidth="1"/>
    <col min="710" max="711" width="14.6640625" style="4" customWidth="1"/>
    <col min="712" max="712" width="6.21875" style="4" customWidth="1"/>
    <col min="713" max="715" width="10.109375" style="4" customWidth="1"/>
    <col min="716" max="716" width="10.44140625" style="4" customWidth="1"/>
    <col min="717" max="734" width="9" style="4"/>
    <col min="735" max="735" width="6.44140625" style="4" customWidth="1"/>
    <col min="736" max="736" width="12.21875" style="4" customWidth="1"/>
    <col min="737" max="737" width="28.21875" style="4" customWidth="1"/>
    <col min="738" max="738" width="13.77734375" style="4" customWidth="1"/>
    <col min="739" max="739" width="5.6640625" style="4" customWidth="1"/>
    <col min="740" max="741" width="9.33203125" style="4" customWidth="1"/>
    <col min="742" max="742" width="13.109375" style="4" customWidth="1"/>
    <col min="743" max="963" width="9" style="4"/>
    <col min="964" max="964" width="5" style="4" customWidth="1"/>
    <col min="965" max="965" width="15" style="4" customWidth="1"/>
    <col min="966" max="967" width="14.6640625" style="4" customWidth="1"/>
    <col min="968" max="968" width="6.21875" style="4" customWidth="1"/>
    <col min="969" max="971" width="10.109375" style="4" customWidth="1"/>
    <col min="972" max="972" width="10.44140625" style="4" customWidth="1"/>
    <col min="973" max="990" width="9" style="4"/>
    <col min="991" max="991" width="6.44140625" style="4" customWidth="1"/>
    <col min="992" max="992" width="12.21875" style="4" customWidth="1"/>
    <col min="993" max="993" width="28.21875" style="4" customWidth="1"/>
    <col min="994" max="994" width="13.77734375" style="4" customWidth="1"/>
    <col min="995" max="995" width="5.6640625" style="4" customWidth="1"/>
    <col min="996" max="997" width="9.33203125" style="4" customWidth="1"/>
    <col min="998" max="998" width="13.109375" style="4" customWidth="1"/>
    <col min="999" max="1219" width="9" style="4"/>
    <col min="1220" max="1220" width="5" style="4" customWidth="1"/>
    <col min="1221" max="1221" width="15" style="4" customWidth="1"/>
    <col min="1222" max="1223" width="14.6640625" style="4" customWidth="1"/>
    <col min="1224" max="1224" width="6.21875" style="4" customWidth="1"/>
    <col min="1225" max="1227" width="10.109375" style="4" customWidth="1"/>
    <col min="1228" max="1228" width="10.44140625" style="4" customWidth="1"/>
    <col min="1229" max="1246" width="9" style="4"/>
    <col min="1247" max="1247" width="6.44140625" style="4" customWidth="1"/>
    <col min="1248" max="1248" width="12.21875" style="4" customWidth="1"/>
    <col min="1249" max="1249" width="28.21875" style="4" customWidth="1"/>
    <col min="1250" max="1250" width="13.77734375" style="4" customWidth="1"/>
    <col min="1251" max="1251" width="5.6640625" style="4" customWidth="1"/>
    <col min="1252" max="1253" width="9.33203125" style="4" customWidth="1"/>
    <col min="1254" max="1254" width="13.109375" style="4" customWidth="1"/>
    <col min="1255" max="1475" width="9" style="4"/>
    <col min="1476" max="1476" width="5" style="4" customWidth="1"/>
    <col min="1477" max="1477" width="15" style="4" customWidth="1"/>
    <col min="1478" max="1479" width="14.6640625" style="4" customWidth="1"/>
    <col min="1480" max="1480" width="6.21875" style="4" customWidth="1"/>
    <col min="1481" max="1483" width="10.109375" style="4" customWidth="1"/>
    <col min="1484" max="1484" width="10.44140625" style="4" customWidth="1"/>
    <col min="1485" max="1502" width="9" style="4"/>
    <col min="1503" max="1503" width="6.44140625" style="4" customWidth="1"/>
    <col min="1504" max="1504" width="12.21875" style="4" customWidth="1"/>
    <col min="1505" max="1505" width="28.21875" style="4" customWidth="1"/>
    <col min="1506" max="1506" width="13.77734375" style="4" customWidth="1"/>
    <col min="1507" max="1507" width="5.6640625" style="4" customWidth="1"/>
    <col min="1508" max="1509" width="9.33203125" style="4" customWidth="1"/>
    <col min="1510" max="1510" width="13.109375" style="4" customWidth="1"/>
    <col min="1511" max="1731" width="9" style="4"/>
    <col min="1732" max="1732" width="5" style="4" customWidth="1"/>
    <col min="1733" max="1733" width="15" style="4" customWidth="1"/>
    <col min="1734" max="1735" width="14.6640625" style="4" customWidth="1"/>
    <col min="1736" max="1736" width="6.21875" style="4" customWidth="1"/>
    <col min="1737" max="1739" width="10.109375" style="4" customWidth="1"/>
    <col min="1740" max="1740" width="10.44140625" style="4" customWidth="1"/>
    <col min="1741" max="1758" width="9" style="4"/>
    <col min="1759" max="1759" width="6.44140625" style="4" customWidth="1"/>
    <col min="1760" max="1760" width="12.21875" style="4" customWidth="1"/>
    <col min="1761" max="1761" width="28.21875" style="4" customWidth="1"/>
    <col min="1762" max="1762" width="13.77734375" style="4" customWidth="1"/>
    <col min="1763" max="1763" width="5.6640625" style="4" customWidth="1"/>
    <col min="1764" max="1765" width="9.33203125" style="4" customWidth="1"/>
    <col min="1766" max="1766" width="13.109375" style="4" customWidth="1"/>
    <col min="1767" max="1987" width="9" style="4"/>
    <col min="1988" max="1988" width="5" style="4" customWidth="1"/>
    <col min="1989" max="1989" width="15" style="4" customWidth="1"/>
    <col min="1990" max="1991" width="14.6640625" style="4" customWidth="1"/>
    <col min="1992" max="1992" width="6.21875" style="4" customWidth="1"/>
    <col min="1993" max="1995" width="10.109375" style="4" customWidth="1"/>
    <col min="1996" max="1996" width="10.44140625" style="4" customWidth="1"/>
    <col min="1997" max="2014" width="9" style="4"/>
    <col min="2015" max="2015" width="6.44140625" style="4" customWidth="1"/>
    <col min="2016" max="2016" width="12.21875" style="4" customWidth="1"/>
    <col min="2017" max="2017" width="28.21875" style="4" customWidth="1"/>
    <col min="2018" max="2018" width="13.77734375" style="4" customWidth="1"/>
    <col min="2019" max="2019" width="5.6640625" style="4" customWidth="1"/>
    <col min="2020" max="2021" width="9.33203125" style="4" customWidth="1"/>
    <col min="2022" max="2022" width="13.109375" style="4" customWidth="1"/>
    <col min="2023" max="2243" width="9" style="4"/>
    <col min="2244" max="2244" width="5" style="4" customWidth="1"/>
    <col min="2245" max="2245" width="15" style="4" customWidth="1"/>
    <col min="2246" max="2247" width="14.6640625" style="4" customWidth="1"/>
    <col min="2248" max="2248" width="6.21875" style="4" customWidth="1"/>
    <col min="2249" max="2251" width="10.109375" style="4" customWidth="1"/>
    <col min="2252" max="2252" width="10.44140625" style="4" customWidth="1"/>
    <col min="2253" max="2270" width="9" style="4"/>
    <col min="2271" max="2271" width="6.44140625" style="4" customWidth="1"/>
    <col min="2272" max="2272" width="12.21875" style="4" customWidth="1"/>
    <col min="2273" max="2273" width="28.21875" style="4" customWidth="1"/>
    <col min="2274" max="2274" width="13.77734375" style="4" customWidth="1"/>
    <col min="2275" max="2275" width="5.6640625" style="4" customWidth="1"/>
    <col min="2276" max="2277" width="9.33203125" style="4" customWidth="1"/>
    <col min="2278" max="2278" width="13.109375" style="4" customWidth="1"/>
    <col min="2279" max="2499" width="9" style="4"/>
    <col min="2500" max="2500" width="5" style="4" customWidth="1"/>
    <col min="2501" max="2501" width="15" style="4" customWidth="1"/>
    <col min="2502" max="2503" width="14.6640625" style="4" customWidth="1"/>
    <col min="2504" max="2504" width="6.21875" style="4" customWidth="1"/>
    <col min="2505" max="2507" width="10.109375" style="4" customWidth="1"/>
    <col min="2508" max="2508" width="10.44140625" style="4" customWidth="1"/>
    <col min="2509" max="2526" width="9" style="4"/>
    <col min="2527" max="2527" width="6.44140625" style="4" customWidth="1"/>
    <col min="2528" max="2528" width="12.21875" style="4" customWidth="1"/>
    <col min="2529" max="2529" width="28.21875" style="4" customWidth="1"/>
    <col min="2530" max="2530" width="13.77734375" style="4" customWidth="1"/>
    <col min="2531" max="2531" width="5.6640625" style="4" customWidth="1"/>
    <col min="2532" max="2533" width="9.33203125" style="4" customWidth="1"/>
    <col min="2534" max="2534" width="13.109375" style="4" customWidth="1"/>
    <col min="2535" max="2755" width="9" style="4"/>
    <col min="2756" max="2756" width="5" style="4" customWidth="1"/>
    <col min="2757" max="2757" width="15" style="4" customWidth="1"/>
    <col min="2758" max="2759" width="14.6640625" style="4" customWidth="1"/>
    <col min="2760" max="2760" width="6.21875" style="4" customWidth="1"/>
    <col min="2761" max="2763" width="10.109375" style="4" customWidth="1"/>
    <col min="2764" max="2764" width="10.44140625" style="4" customWidth="1"/>
    <col min="2765" max="2782" width="9" style="4"/>
    <col min="2783" max="2783" width="6.44140625" style="4" customWidth="1"/>
    <col min="2784" max="2784" width="12.21875" style="4" customWidth="1"/>
    <col min="2785" max="2785" width="28.21875" style="4" customWidth="1"/>
    <col min="2786" max="2786" width="13.77734375" style="4" customWidth="1"/>
    <col min="2787" max="2787" width="5.6640625" style="4" customWidth="1"/>
    <col min="2788" max="2789" width="9.33203125" style="4" customWidth="1"/>
    <col min="2790" max="2790" width="13.109375" style="4" customWidth="1"/>
    <col min="2791" max="3011" width="9" style="4"/>
    <col min="3012" max="3012" width="5" style="4" customWidth="1"/>
    <col min="3013" max="3013" width="15" style="4" customWidth="1"/>
    <col min="3014" max="3015" width="14.6640625" style="4" customWidth="1"/>
    <col min="3016" max="3016" width="6.21875" style="4" customWidth="1"/>
    <col min="3017" max="3019" width="10.109375" style="4" customWidth="1"/>
    <col min="3020" max="3020" width="10.44140625" style="4" customWidth="1"/>
    <col min="3021" max="3038" width="9" style="4"/>
    <col min="3039" max="3039" width="6.44140625" style="4" customWidth="1"/>
    <col min="3040" max="3040" width="12.21875" style="4" customWidth="1"/>
    <col min="3041" max="3041" width="28.21875" style="4" customWidth="1"/>
    <col min="3042" max="3042" width="13.77734375" style="4" customWidth="1"/>
    <col min="3043" max="3043" width="5.6640625" style="4" customWidth="1"/>
    <col min="3044" max="3045" width="9.33203125" style="4" customWidth="1"/>
    <col min="3046" max="3046" width="13.109375" style="4" customWidth="1"/>
    <col min="3047" max="3267" width="9" style="4"/>
    <col min="3268" max="3268" width="5" style="4" customWidth="1"/>
    <col min="3269" max="3269" width="15" style="4" customWidth="1"/>
    <col min="3270" max="3271" width="14.6640625" style="4" customWidth="1"/>
    <col min="3272" max="3272" width="6.21875" style="4" customWidth="1"/>
    <col min="3273" max="3275" width="10.109375" style="4" customWidth="1"/>
    <col min="3276" max="3276" width="10.44140625" style="4" customWidth="1"/>
    <col min="3277" max="3294" width="9" style="4"/>
    <col min="3295" max="3295" width="6.44140625" style="4" customWidth="1"/>
    <col min="3296" max="3296" width="12.21875" style="4" customWidth="1"/>
    <col min="3297" max="3297" width="28.21875" style="4" customWidth="1"/>
    <col min="3298" max="3298" width="13.77734375" style="4" customWidth="1"/>
    <col min="3299" max="3299" width="5.6640625" style="4" customWidth="1"/>
    <col min="3300" max="3301" width="9.33203125" style="4" customWidth="1"/>
    <col min="3302" max="3302" width="13.109375" style="4" customWidth="1"/>
    <col min="3303" max="3523" width="9" style="4"/>
    <col min="3524" max="3524" width="5" style="4" customWidth="1"/>
    <col min="3525" max="3525" width="15" style="4" customWidth="1"/>
    <col min="3526" max="3527" width="14.6640625" style="4" customWidth="1"/>
    <col min="3528" max="3528" width="6.21875" style="4" customWidth="1"/>
    <col min="3529" max="3531" width="10.109375" style="4" customWidth="1"/>
    <col min="3532" max="3532" width="10.44140625" style="4" customWidth="1"/>
    <col min="3533" max="3550" width="9" style="4"/>
    <col min="3551" max="3551" width="6.44140625" style="4" customWidth="1"/>
    <col min="3552" max="3552" width="12.21875" style="4" customWidth="1"/>
    <col min="3553" max="3553" width="28.21875" style="4" customWidth="1"/>
    <col min="3554" max="3554" width="13.77734375" style="4" customWidth="1"/>
    <col min="3555" max="3555" width="5.6640625" style="4" customWidth="1"/>
    <col min="3556" max="3557" width="9.33203125" style="4" customWidth="1"/>
    <col min="3558" max="3558" width="13.109375" style="4" customWidth="1"/>
    <col min="3559" max="3779" width="9" style="4"/>
    <col min="3780" max="3780" width="5" style="4" customWidth="1"/>
    <col min="3781" max="3781" width="15" style="4" customWidth="1"/>
    <col min="3782" max="3783" width="14.6640625" style="4" customWidth="1"/>
    <col min="3784" max="3784" width="6.21875" style="4" customWidth="1"/>
    <col min="3785" max="3787" width="10.109375" style="4" customWidth="1"/>
    <col min="3788" max="3788" width="10.44140625" style="4" customWidth="1"/>
    <col min="3789" max="3806" width="9" style="4"/>
    <col min="3807" max="3807" width="6.44140625" style="4" customWidth="1"/>
    <col min="3808" max="3808" width="12.21875" style="4" customWidth="1"/>
    <col min="3809" max="3809" width="28.21875" style="4" customWidth="1"/>
    <col min="3810" max="3810" width="13.77734375" style="4" customWidth="1"/>
    <col min="3811" max="3811" width="5.6640625" style="4" customWidth="1"/>
    <col min="3812" max="3813" width="9.33203125" style="4" customWidth="1"/>
    <col min="3814" max="3814" width="13.109375" style="4" customWidth="1"/>
    <col min="3815" max="4035" width="9" style="4"/>
    <col min="4036" max="4036" width="5" style="4" customWidth="1"/>
    <col min="4037" max="4037" width="15" style="4" customWidth="1"/>
    <col min="4038" max="4039" width="14.6640625" style="4" customWidth="1"/>
    <col min="4040" max="4040" width="6.21875" style="4" customWidth="1"/>
    <col min="4041" max="4043" width="10.109375" style="4" customWidth="1"/>
    <col min="4044" max="4044" width="10.44140625" style="4" customWidth="1"/>
    <col min="4045" max="4062" width="9" style="4"/>
    <col min="4063" max="4063" width="6.44140625" style="4" customWidth="1"/>
    <col min="4064" max="4064" width="12.21875" style="4" customWidth="1"/>
    <col min="4065" max="4065" width="28.21875" style="4" customWidth="1"/>
    <col min="4066" max="4066" width="13.77734375" style="4" customWidth="1"/>
    <col min="4067" max="4067" width="5.6640625" style="4" customWidth="1"/>
    <col min="4068" max="4069" width="9.33203125" style="4" customWidth="1"/>
    <col min="4070" max="4070" width="13.109375" style="4" customWidth="1"/>
    <col min="4071" max="4291" width="9" style="4"/>
    <col min="4292" max="4292" width="5" style="4" customWidth="1"/>
    <col min="4293" max="4293" width="15" style="4" customWidth="1"/>
    <col min="4294" max="4295" width="14.6640625" style="4" customWidth="1"/>
    <col min="4296" max="4296" width="6.21875" style="4" customWidth="1"/>
    <col min="4297" max="4299" width="10.109375" style="4" customWidth="1"/>
    <col min="4300" max="4300" width="10.44140625" style="4" customWidth="1"/>
    <col min="4301" max="4318" width="9" style="4"/>
    <col min="4319" max="4319" width="6.44140625" style="4" customWidth="1"/>
    <col min="4320" max="4320" width="12.21875" style="4" customWidth="1"/>
    <col min="4321" max="4321" width="28.21875" style="4" customWidth="1"/>
    <col min="4322" max="4322" width="13.77734375" style="4" customWidth="1"/>
    <col min="4323" max="4323" width="5.6640625" style="4" customWidth="1"/>
    <col min="4324" max="4325" width="9.33203125" style="4" customWidth="1"/>
    <col min="4326" max="4326" width="13.109375" style="4" customWidth="1"/>
    <col min="4327" max="4547" width="9" style="4"/>
    <col min="4548" max="4548" width="5" style="4" customWidth="1"/>
    <col min="4549" max="4549" width="15" style="4" customWidth="1"/>
    <col min="4550" max="4551" width="14.6640625" style="4" customWidth="1"/>
    <col min="4552" max="4552" width="6.21875" style="4" customWidth="1"/>
    <col min="4553" max="4555" width="10.109375" style="4" customWidth="1"/>
    <col min="4556" max="4556" width="10.44140625" style="4" customWidth="1"/>
    <col min="4557" max="4574" width="9" style="4"/>
    <col min="4575" max="4575" width="6.44140625" style="4" customWidth="1"/>
    <col min="4576" max="4576" width="12.21875" style="4" customWidth="1"/>
    <col min="4577" max="4577" width="28.21875" style="4" customWidth="1"/>
    <col min="4578" max="4578" width="13.77734375" style="4" customWidth="1"/>
    <col min="4579" max="4579" width="5.6640625" style="4" customWidth="1"/>
    <col min="4580" max="4581" width="9.33203125" style="4" customWidth="1"/>
    <col min="4582" max="4582" width="13.109375" style="4" customWidth="1"/>
    <col min="4583" max="4803" width="9" style="4"/>
    <col min="4804" max="4804" width="5" style="4" customWidth="1"/>
    <col min="4805" max="4805" width="15" style="4" customWidth="1"/>
    <col min="4806" max="4807" width="14.6640625" style="4" customWidth="1"/>
    <col min="4808" max="4808" width="6.21875" style="4" customWidth="1"/>
    <col min="4809" max="4811" width="10.109375" style="4" customWidth="1"/>
    <col min="4812" max="4812" width="10.44140625" style="4" customWidth="1"/>
    <col min="4813" max="4830" width="9" style="4"/>
    <col min="4831" max="4831" width="6.44140625" style="4" customWidth="1"/>
    <col min="4832" max="4832" width="12.21875" style="4" customWidth="1"/>
    <col min="4833" max="4833" width="28.21875" style="4" customWidth="1"/>
    <col min="4834" max="4834" width="13.77734375" style="4" customWidth="1"/>
    <col min="4835" max="4835" width="5.6640625" style="4" customWidth="1"/>
    <col min="4836" max="4837" width="9.33203125" style="4" customWidth="1"/>
    <col min="4838" max="4838" width="13.109375" style="4" customWidth="1"/>
    <col min="4839" max="5059" width="9" style="4"/>
    <col min="5060" max="5060" width="5" style="4" customWidth="1"/>
    <col min="5061" max="5061" width="15" style="4" customWidth="1"/>
    <col min="5062" max="5063" width="14.6640625" style="4" customWidth="1"/>
    <col min="5064" max="5064" width="6.21875" style="4" customWidth="1"/>
    <col min="5065" max="5067" width="10.109375" style="4" customWidth="1"/>
    <col min="5068" max="5068" width="10.44140625" style="4" customWidth="1"/>
    <col min="5069" max="5086" width="9" style="4"/>
    <col min="5087" max="5087" width="6.44140625" style="4" customWidth="1"/>
    <col min="5088" max="5088" width="12.21875" style="4" customWidth="1"/>
    <col min="5089" max="5089" width="28.21875" style="4" customWidth="1"/>
    <col min="5090" max="5090" width="13.77734375" style="4" customWidth="1"/>
    <col min="5091" max="5091" width="5.6640625" style="4" customWidth="1"/>
    <col min="5092" max="5093" width="9.33203125" style="4" customWidth="1"/>
    <col min="5094" max="5094" width="13.109375" style="4" customWidth="1"/>
    <col min="5095" max="5315" width="9" style="4"/>
    <col min="5316" max="5316" width="5" style="4" customWidth="1"/>
    <col min="5317" max="5317" width="15" style="4" customWidth="1"/>
    <col min="5318" max="5319" width="14.6640625" style="4" customWidth="1"/>
    <col min="5320" max="5320" width="6.21875" style="4" customWidth="1"/>
    <col min="5321" max="5323" width="10.109375" style="4" customWidth="1"/>
    <col min="5324" max="5324" width="10.44140625" style="4" customWidth="1"/>
    <col min="5325" max="5342" width="9" style="4"/>
    <col min="5343" max="5343" width="6.44140625" style="4" customWidth="1"/>
    <col min="5344" max="5344" width="12.21875" style="4" customWidth="1"/>
    <col min="5345" max="5345" width="28.21875" style="4" customWidth="1"/>
    <col min="5346" max="5346" width="13.77734375" style="4" customWidth="1"/>
    <col min="5347" max="5347" width="5.6640625" style="4" customWidth="1"/>
    <col min="5348" max="5349" width="9.33203125" style="4" customWidth="1"/>
    <col min="5350" max="5350" width="13.109375" style="4" customWidth="1"/>
    <col min="5351" max="5571" width="9" style="4"/>
    <col min="5572" max="5572" width="5" style="4" customWidth="1"/>
    <col min="5573" max="5573" width="15" style="4" customWidth="1"/>
    <col min="5574" max="5575" width="14.6640625" style="4" customWidth="1"/>
    <col min="5576" max="5576" width="6.21875" style="4" customWidth="1"/>
    <col min="5577" max="5579" width="10.109375" style="4" customWidth="1"/>
    <col min="5580" max="5580" width="10.44140625" style="4" customWidth="1"/>
    <col min="5581" max="5598" width="9" style="4"/>
    <col min="5599" max="5599" width="6.44140625" style="4" customWidth="1"/>
    <col min="5600" max="5600" width="12.21875" style="4" customWidth="1"/>
    <col min="5601" max="5601" width="28.21875" style="4" customWidth="1"/>
    <col min="5602" max="5602" width="13.77734375" style="4" customWidth="1"/>
    <col min="5603" max="5603" width="5.6640625" style="4" customWidth="1"/>
    <col min="5604" max="5605" width="9.33203125" style="4" customWidth="1"/>
    <col min="5606" max="5606" width="13.109375" style="4" customWidth="1"/>
    <col min="5607" max="5827" width="9" style="4"/>
    <col min="5828" max="5828" width="5" style="4" customWidth="1"/>
    <col min="5829" max="5829" width="15" style="4" customWidth="1"/>
    <col min="5830" max="5831" width="14.6640625" style="4" customWidth="1"/>
    <col min="5832" max="5832" width="6.21875" style="4" customWidth="1"/>
    <col min="5833" max="5835" width="10.109375" style="4" customWidth="1"/>
    <col min="5836" max="5836" width="10.44140625" style="4" customWidth="1"/>
    <col min="5837" max="5854" width="9" style="4"/>
    <col min="5855" max="5855" width="6.44140625" style="4" customWidth="1"/>
    <col min="5856" max="5856" width="12.21875" style="4" customWidth="1"/>
    <col min="5857" max="5857" width="28.21875" style="4" customWidth="1"/>
    <col min="5858" max="5858" width="13.77734375" style="4" customWidth="1"/>
    <col min="5859" max="5859" width="5.6640625" style="4" customWidth="1"/>
    <col min="5860" max="5861" width="9.33203125" style="4" customWidth="1"/>
    <col min="5862" max="5862" width="13.109375" style="4" customWidth="1"/>
    <col min="5863" max="6083" width="9" style="4"/>
    <col min="6084" max="6084" width="5" style="4" customWidth="1"/>
    <col min="6085" max="6085" width="15" style="4" customWidth="1"/>
    <col min="6086" max="6087" width="14.6640625" style="4" customWidth="1"/>
    <col min="6088" max="6088" width="6.21875" style="4" customWidth="1"/>
    <col min="6089" max="6091" width="10.109375" style="4" customWidth="1"/>
    <col min="6092" max="6092" width="10.44140625" style="4" customWidth="1"/>
    <col min="6093" max="6110" width="9" style="4"/>
    <col min="6111" max="6111" width="6.44140625" style="4" customWidth="1"/>
    <col min="6112" max="6112" width="12.21875" style="4" customWidth="1"/>
    <col min="6113" max="6113" width="28.21875" style="4" customWidth="1"/>
    <col min="6114" max="6114" width="13.77734375" style="4" customWidth="1"/>
    <col min="6115" max="6115" width="5.6640625" style="4" customWidth="1"/>
    <col min="6116" max="6117" width="9.33203125" style="4" customWidth="1"/>
    <col min="6118" max="6118" width="13.109375" style="4" customWidth="1"/>
    <col min="6119" max="6339" width="9" style="4"/>
    <col min="6340" max="6340" width="5" style="4" customWidth="1"/>
    <col min="6341" max="6341" width="15" style="4" customWidth="1"/>
    <col min="6342" max="6343" width="14.6640625" style="4" customWidth="1"/>
    <col min="6344" max="6344" width="6.21875" style="4" customWidth="1"/>
    <col min="6345" max="6347" width="10.109375" style="4" customWidth="1"/>
    <col min="6348" max="6348" width="10.44140625" style="4" customWidth="1"/>
    <col min="6349" max="6366" width="9" style="4"/>
    <col min="6367" max="6367" width="6.44140625" style="4" customWidth="1"/>
    <col min="6368" max="6368" width="12.21875" style="4" customWidth="1"/>
    <col min="6369" max="6369" width="28.21875" style="4" customWidth="1"/>
    <col min="6370" max="6370" width="13.77734375" style="4" customWidth="1"/>
    <col min="6371" max="6371" width="5.6640625" style="4" customWidth="1"/>
    <col min="6372" max="6373" width="9.33203125" style="4" customWidth="1"/>
    <col min="6374" max="6374" width="13.109375" style="4" customWidth="1"/>
    <col min="6375" max="6595" width="9" style="4"/>
    <col min="6596" max="6596" width="5" style="4" customWidth="1"/>
    <col min="6597" max="6597" width="15" style="4" customWidth="1"/>
    <col min="6598" max="6599" width="14.6640625" style="4" customWidth="1"/>
    <col min="6600" max="6600" width="6.21875" style="4" customWidth="1"/>
    <col min="6601" max="6603" width="10.109375" style="4" customWidth="1"/>
    <col min="6604" max="6604" width="10.44140625" style="4" customWidth="1"/>
    <col min="6605" max="6622" width="9" style="4"/>
    <col min="6623" max="6623" width="6.44140625" style="4" customWidth="1"/>
    <col min="6624" max="6624" width="12.21875" style="4" customWidth="1"/>
    <col min="6625" max="6625" width="28.21875" style="4" customWidth="1"/>
    <col min="6626" max="6626" width="13.77734375" style="4" customWidth="1"/>
    <col min="6627" max="6627" width="5.6640625" style="4" customWidth="1"/>
    <col min="6628" max="6629" width="9.33203125" style="4" customWidth="1"/>
    <col min="6630" max="6630" width="13.109375" style="4" customWidth="1"/>
    <col min="6631" max="6851" width="9" style="4"/>
    <col min="6852" max="6852" width="5" style="4" customWidth="1"/>
    <col min="6853" max="6853" width="15" style="4" customWidth="1"/>
    <col min="6854" max="6855" width="14.6640625" style="4" customWidth="1"/>
    <col min="6856" max="6856" width="6.21875" style="4" customWidth="1"/>
    <col min="6857" max="6859" width="10.109375" style="4" customWidth="1"/>
    <col min="6860" max="6860" width="10.44140625" style="4" customWidth="1"/>
    <col min="6861" max="6878" width="9" style="4"/>
    <col min="6879" max="6879" width="6.44140625" style="4" customWidth="1"/>
    <col min="6880" max="6880" width="12.21875" style="4" customWidth="1"/>
    <col min="6881" max="6881" width="28.21875" style="4" customWidth="1"/>
    <col min="6882" max="6882" width="13.77734375" style="4" customWidth="1"/>
    <col min="6883" max="6883" width="5.6640625" style="4" customWidth="1"/>
    <col min="6884" max="6885" width="9.33203125" style="4" customWidth="1"/>
    <col min="6886" max="6886" width="13.109375" style="4" customWidth="1"/>
    <col min="6887" max="7107" width="9" style="4"/>
    <col min="7108" max="7108" width="5" style="4" customWidth="1"/>
    <col min="7109" max="7109" width="15" style="4" customWidth="1"/>
    <col min="7110" max="7111" width="14.6640625" style="4" customWidth="1"/>
    <col min="7112" max="7112" width="6.21875" style="4" customWidth="1"/>
    <col min="7113" max="7115" width="10.109375" style="4" customWidth="1"/>
    <col min="7116" max="7116" width="10.44140625" style="4" customWidth="1"/>
    <col min="7117" max="7134" width="9" style="4"/>
    <col min="7135" max="7135" width="6.44140625" style="4" customWidth="1"/>
    <col min="7136" max="7136" width="12.21875" style="4" customWidth="1"/>
    <col min="7137" max="7137" width="28.21875" style="4" customWidth="1"/>
    <col min="7138" max="7138" width="13.77734375" style="4" customWidth="1"/>
    <col min="7139" max="7139" width="5.6640625" style="4" customWidth="1"/>
    <col min="7140" max="7141" width="9.33203125" style="4" customWidth="1"/>
    <col min="7142" max="7142" width="13.109375" style="4" customWidth="1"/>
    <col min="7143" max="7363" width="9" style="4"/>
    <col min="7364" max="7364" width="5" style="4" customWidth="1"/>
    <col min="7365" max="7365" width="15" style="4" customWidth="1"/>
    <col min="7366" max="7367" width="14.6640625" style="4" customWidth="1"/>
    <col min="7368" max="7368" width="6.21875" style="4" customWidth="1"/>
    <col min="7369" max="7371" width="10.109375" style="4" customWidth="1"/>
    <col min="7372" max="7372" width="10.44140625" style="4" customWidth="1"/>
    <col min="7373" max="7390" width="9" style="4"/>
    <col min="7391" max="7391" width="6.44140625" style="4" customWidth="1"/>
    <col min="7392" max="7392" width="12.21875" style="4" customWidth="1"/>
    <col min="7393" max="7393" width="28.21875" style="4" customWidth="1"/>
    <col min="7394" max="7394" width="13.77734375" style="4" customWidth="1"/>
    <col min="7395" max="7395" width="5.6640625" style="4" customWidth="1"/>
    <col min="7396" max="7397" width="9.33203125" style="4" customWidth="1"/>
    <col min="7398" max="7398" width="13.109375" style="4" customWidth="1"/>
    <col min="7399" max="7619" width="9" style="4"/>
    <col min="7620" max="7620" width="5" style="4" customWidth="1"/>
    <col min="7621" max="7621" width="15" style="4" customWidth="1"/>
    <col min="7622" max="7623" width="14.6640625" style="4" customWidth="1"/>
    <col min="7624" max="7624" width="6.21875" style="4" customWidth="1"/>
    <col min="7625" max="7627" width="10.109375" style="4" customWidth="1"/>
    <col min="7628" max="7628" width="10.44140625" style="4" customWidth="1"/>
    <col min="7629" max="7646" width="9" style="4"/>
    <col min="7647" max="7647" width="6.44140625" style="4" customWidth="1"/>
    <col min="7648" max="7648" width="12.21875" style="4" customWidth="1"/>
    <col min="7649" max="7649" width="28.21875" style="4" customWidth="1"/>
    <col min="7650" max="7650" width="13.77734375" style="4" customWidth="1"/>
    <col min="7651" max="7651" width="5.6640625" style="4" customWidth="1"/>
    <col min="7652" max="7653" width="9.33203125" style="4" customWidth="1"/>
    <col min="7654" max="7654" width="13.109375" style="4" customWidth="1"/>
    <col min="7655" max="7875" width="9" style="4"/>
    <col min="7876" max="7876" width="5" style="4" customWidth="1"/>
    <col min="7877" max="7877" width="15" style="4" customWidth="1"/>
    <col min="7878" max="7879" width="14.6640625" style="4" customWidth="1"/>
    <col min="7880" max="7880" width="6.21875" style="4" customWidth="1"/>
    <col min="7881" max="7883" width="10.109375" style="4" customWidth="1"/>
    <col min="7884" max="7884" width="10.44140625" style="4" customWidth="1"/>
    <col min="7885" max="7902" width="9" style="4"/>
    <col min="7903" max="7903" width="6.44140625" style="4" customWidth="1"/>
    <col min="7904" max="7904" width="12.21875" style="4" customWidth="1"/>
    <col min="7905" max="7905" width="28.21875" style="4" customWidth="1"/>
    <col min="7906" max="7906" width="13.77734375" style="4" customWidth="1"/>
    <col min="7907" max="7907" width="5.6640625" style="4" customWidth="1"/>
    <col min="7908" max="7909" width="9.33203125" style="4" customWidth="1"/>
    <col min="7910" max="7910" width="13.109375" style="4" customWidth="1"/>
    <col min="7911" max="8131" width="9" style="4"/>
    <col min="8132" max="8132" width="5" style="4" customWidth="1"/>
    <col min="8133" max="8133" width="15" style="4" customWidth="1"/>
    <col min="8134" max="8135" width="14.6640625" style="4" customWidth="1"/>
    <col min="8136" max="8136" width="6.21875" style="4" customWidth="1"/>
    <col min="8137" max="8139" width="10.109375" style="4" customWidth="1"/>
    <col min="8140" max="8140" width="10.44140625" style="4" customWidth="1"/>
    <col min="8141" max="8158" width="9" style="4"/>
    <col min="8159" max="8159" width="6.44140625" style="4" customWidth="1"/>
    <col min="8160" max="8160" width="12.21875" style="4" customWidth="1"/>
    <col min="8161" max="8161" width="28.21875" style="4" customWidth="1"/>
    <col min="8162" max="8162" width="13.77734375" style="4" customWidth="1"/>
    <col min="8163" max="8163" width="5.6640625" style="4" customWidth="1"/>
    <col min="8164" max="8165" width="9.33203125" style="4" customWidth="1"/>
    <col min="8166" max="8166" width="13.109375" style="4" customWidth="1"/>
    <col min="8167" max="8387" width="9" style="4"/>
    <col min="8388" max="8388" width="5" style="4" customWidth="1"/>
    <col min="8389" max="8389" width="15" style="4" customWidth="1"/>
    <col min="8390" max="8391" width="14.6640625" style="4" customWidth="1"/>
    <col min="8392" max="8392" width="6.21875" style="4" customWidth="1"/>
    <col min="8393" max="8395" width="10.109375" style="4" customWidth="1"/>
    <col min="8396" max="8396" width="10.44140625" style="4" customWidth="1"/>
    <col min="8397" max="8414" width="9" style="4"/>
    <col min="8415" max="8415" width="6.44140625" style="4" customWidth="1"/>
    <col min="8416" max="8416" width="12.21875" style="4" customWidth="1"/>
    <col min="8417" max="8417" width="28.21875" style="4" customWidth="1"/>
    <col min="8418" max="8418" width="13.77734375" style="4" customWidth="1"/>
    <col min="8419" max="8419" width="5.6640625" style="4" customWidth="1"/>
    <col min="8420" max="8421" width="9.33203125" style="4" customWidth="1"/>
    <col min="8422" max="8422" width="13.109375" style="4" customWidth="1"/>
    <col min="8423" max="8643" width="9" style="4"/>
    <col min="8644" max="8644" width="5" style="4" customWidth="1"/>
    <col min="8645" max="8645" width="15" style="4" customWidth="1"/>
    <col min="8646" max="8647" width="14.6640625" style="4" customWidth="1"/>
    <col min="8648" max="8648" width="6.21875" style="4" customWidth="1"/>
    <col min="8649" max="8651" width="10.109375" style="4" customWidth="1"/>
    <col min="8652" max="8652" width="10.44140625" style="4" customWidth="1"/>
    <col min="8653" max="8670" width="9" style="4"/>
    <col min="8671" max="8671" width="6.44140625" style="4" customWidth="1"/>
    <col min="8672" max="8672" width="12.21875" style="4" customWidth="1"/>
    <col min="8673" max="8673" width="28.21875" style="4" customWidth="1"/>
    <col min="8674" max="8674" width="13.77734375" style="4" customWidth="1"/>
    <col min="8675" max="8675" width="5.6640625" style="4" customWidth="1"/>
    <col min="8676" max="8677" width="9.33203125" style="4" customWidth="1"/>
    <col min="8678" max="8678" width="13.109375" style="4" customWidth="1"/>
    <col min="8679" max="8899" width="9" style="4"/>
    <col min="8900" max="8900" width="5" style="4" customWidth="1"/>
    <col min="8901" max="8901" width="15" style="4" customWidth="1"/>
    <col min="8902" max="8903" width="14.6640625" style="4" customWidth="1"/>
    <col min="8904" max="8904" width="6.21875" style="4" customWidth="1"/>
    <col min="8905" max="8907" width="10.109375" style="4" customWidth="1"/>
    <col min="8908" max="8908" width="10.44140625" style="4" customWidth="1"/>
    <col min="8909" max="8926" width="9" style="4"/>
    <col min="8927" max="8927" width="6.44140625" style="4" customWidth="1"/>
    <col min="8928" max="8928" width="12.21875" style="4" customWidth="1"/>
    <col min="8929" max="8929" width="28.21875" style="4" customWidth="1"/>
    <col min="8930" max="8930" width="13.77734375" style="4" customWidth="1"/>
    <col min="8931" max="8931" width="5.6640625" style="4" customWidth="1"/>
    <col min="8932" max="8933" width="9.33203125" style="4" customWidth="1"/>
    <col min="8934" max="8934" width="13.109375" style="4" customWidth="1"/>
    <col min="8935" max="9155" width="9" style="4"/>
    <col min="9156" max="9156" width="5" style="4" customWidth="1"/>
    <col min="9157" max="9157" width="15" style="4" customWidth="1"/>
    <col min="9158" max="9159" width="14.6640625" style="4" customWidth="1"/>
    <col min="9160" max="9160" width="6.21875" style="4" customWidth="1"/>
    <col min="9161" max="9163" width="10.109375" style="4" customWidth="1"/>
    <col min="9164" max="9164" width="10.44140625" style="4" customWidth="1"/>
    <col min="9165" max="9182" width="9" style="4"/>
    <col min="9183" max="9183" width="6.44140625" style="4" customWidth="1"/>
    <col min="9184" max="9184" width="12.21875" style="4" customWidth="1"/>
    <col min="9185" max="9185" width="28.21875" style="4" customWidth="1"/>
    <col min="9186" max="9186" width="13.77734375" style="4" customWidth="1"/>
    <col min="9187" max="9187" width="5.6640625" style="4" customWidth="1"/>
    <col min="9188" max="9189" width="9.33203125" style="4" customWidth="1"/>
    <col min="9190" max="9190" width="13.109375" style="4" customWidth="1"/>
    <col min="9191" max="9411" width="9" style="4"/>
    <col min="9412" max="9412" width="5" style="4" customWidth="1"/>
    <col min="9413" max="9413" width="15" style="4" customWidth="1"/>
    <col min="9414" max="9415" width="14.6640625" style="4" customWidth="1"/>
    <col min="9416" max="9416" width="6.21875" style="4" customWidth="1"/>
    <col min="9417" max="9419" width="10.109375" style="4" customWidth="1"/>
    <col min="9420" max="9420" width="10.44140625" style="4" customWidth="1"/>
    <col min="9421" max="9438" width="9" style="4"/>
    <col min="9439" max="9439" width="6.44140625" style="4" customWidth="1"/>
    <col min="9440" max="9440" width="12.21875" style="4" customWidth="1"/>
    <col min="9441" max="9441" width="28.21875" style="4" customWidth="1"/>
    <col min="9442" max="9442" width="13.77734375" style="4" customWidth="1"/>
    <col min="9443" max="9443" width="5.6640625" style="4" customWidth="1"/>
    <col min="9444" max="9445" width="9.33203125" style="4" customWidth="1"/>
    <col min="9446" max="9446" width="13.109375" style="4" customWidth="1"/>
    <col min="9447" max="9667" width="9" style="4"/>
    <col min="9668" max="9668" width="5" style="4" customWidth="1"/>
    <col min="9669" max="9669" width="15" style="4" customWidth="1"/>
    <col min="9670" max="9671" width="14.6640625" style="4" customWidth="1"/>
    <col min="9672" max="9672" width="6.21875" style="4" customWidth="1"/>
    <col min="9673" max="9675" width="10.109375" style="4" customWidth="1"/>
    <col min="9676" max="9676" width="10.44140625" style="4" customWidth="1"/>
    <col min="9677" max="9694" width="9" style="4"/>
    <col min="9695" max="9695" width="6.44140625" style="4" customWidth="1"/>
    <col min="9696" max="9696" width="12.21875" style="4" customWidth="1"/>
    <col min="9697" max="9697" width="28.21875" style="4" customWidth="1"/>
    <col min="9698" max="9698" width="13.77734375" style="4" customWidth="1"/>
    <col min="9699" max="9699" width="5.6640625" style="4" customWidth="1"/>
    <col min="9700" max="9701" width="9.33203125" style="4" customWidth="1"/>
    <col min="9702" max="9702" width="13.109375" style="4" customWidth="1"/>
    <col min="9703" max="9923" width="9" style="4"/>
    <col min="9924" max="9924" width="5" style="4" customWidth="1"/>
    <col min="9925" max="9925" width="15" style="4" customWidth="1"/>
    <col min="9926" max="9927" width="14.6640625" style="4" customWidth="1"/>
    <col min="9928" max="9928" width="6.21875" style="4" customWidth="1"/>
    <col min="9929" max="9931" width="10.109375" style="4" customWidth="1"/>
    <col min="9932" max="9932" width="10.44140625" style="4" customWidth="1"/>
    <col min="9933" max="9950" width="9" style="4"/>
    <col min="9951" max="9951" width="6.44140625" style="4" customWidth="1"/>
    <col min="9952" max="9952" width="12.21875" style="4" customWidth="1"/>
    <col min="9953" max="9953" width="28.21875" style="4" customWidth="1"/>
    <col min="9954" max="9954" width="13.77734375" style="4" customWidth="1"/>
    <col min="9955" max="9955" width="5.6640625" style="4" customWidth="1"/>
    <col min="9956" max="9957" width="9.33203125" style="4" customWidth="1"/>
    <col min="9958" max="9958" width="13.109375" style="4" customWidth="1"/>
    <col min="9959" max="10179" width="9" style="4"/>
    <col min="10180" max="10180" width="5" style="4" customWidth="1"/>
    <col min="10181" max="10181" width="15" style="4" customWidth="1"/>
    <col min="10182" max="10183" width="14.6640625" style="4" customWidth="1"/>
    <col min="10184" max="10184" width="6.21875" style="4" customWidth="1"/>
    <col min="10185" max="10187" width="10.109375" style="4" customWidth="1"/>
    <col min="10188" max="10188" width="10.44140625" style="4" customWidth="1"/>
    <col min="10189" max="10206" width="9" style="4"/>
    <col min="10207" max="10207" width="6.44140625" style="4" customWidth="1"/>
    <col min="10208" max="10208" width="12.21875" style="4" customWidth="1"/>
    <col min="10209" max="10209" width="28.21875" style="4" customWidth="1"/>
    <col min="10210" max="10210" width="13.77734375" style="4" customWidth="1"/>
    <col min="10211" max="10211" width="5.6640625" style="4" customWidth="1"/>
    <col min="10212" max="10213" width="9.33203125" style="4" customWidth="1"/>
    <col min="10214" max="10214" width="13.109375" style="4" customWidth="1"/>
    <col min="10215" max="10435" width="9" style="4"/>
    <col min="10436" max="10436" width="5" style="4" customWidth="1"/>
    <col min="10437" max="10437" width="15" style="4" customWidth="1"/>
    <col min="10438" max="10439" width="14.6640625" style="4" customWidth="1"/>
    <col min="10440" max="10440" width="6.21875" style="4" customWidth="1"/>
    <col min="10441" max="10443" width="10.109375" style="4" customWidth="1"/>
    <col min="10444" max="10444" width="10.44140625" style="4" customWidth="1"/>
    <col min="10445" max="10462" width="9" style="4"/>
    <col min="10463" max="10463" width="6.44140625" style="4" customWidth="1"/>
    <col min="10464" max="10464" width="12.21875" style="4" customWidth="1"/>
    <col min="10465" max="10465" width="28.21875" style="4" customWidth="1"/>
    <col min="10466" max="10466" width="13.77734375" style="4" customWidth="1"/>
    <col min="10467" max="10467" width="5.6640625" style="4" customWidth="1"/>
    <col min="10468" max="10469" width="9.33203125" style="4" customWidth="1"/>
    <col min="10470" max="10470" width="13.109375" style="4" customWidth="1"/>
    <col min="10471" max="10691" width="9" style="4"/>
    <col min="10692" max="10692" width="5" style="4" customWidth="1"/>
    <col min="10693" max="10693" width="15" style="4" customWidth="1"/>
    <col min="10694" max="10695" width="14.6640625" style="4" customWidth="1"/>
    <col min="10696" max="10696" width="6.21875" style="4" customWidth="1"/>
    <col min="10697" max="10699" width="10.109375" style="4" customWidth="1"/>
    <col min="10700" max="10700" width="10.44140625" style="4" customWidth="1"/>
    <col min="10701" max="10718" width="9" style="4"/>
    <col min="10719" max="10719" width="6.44140625" style="4" customWidth="1"/>
    <col min="10720" max="10720" width="12.21875" style="4" customWidth="1"/>
    <col min="10721" max="10721" width="28.21875" style="4" customWidth="1"/>
    <col min="10722" max="10722" width="13.77734375" style="4" customWidth="1"/>
    <col min="10723" max="10723" width="5.6640625" style="4" customWidth="1"/>
    <col min="10724" max="10725" width="9.33203125" style="4" customWidth="1"/>
    <col min="10726" max="10726" width="13.109375" style="4" customWidth="1"/>
    <col min="10727" max="10947" width="9" style="4"/>
    <col min="10948" max="10948" width="5" style="4" customWidth="1"/>
    <col min="10949" max="10949" width="15" style="4" customWidth="1"/>
    <col min="10950" max="10951" width="14.6640625" style="4" customWidth="1"/>
    <col min="10952" max="10952" width="6.21875" style="4" customWidth="1"/>
    <col min="10953" max="10955" width="10.109375" style="4" customWidth="1"/>
    <col min="10956" max="10956" width="10.44140625" style="4" customWidth="1"/>
    <col min="10957" max="10974" width="9" style="4"/>
    <col min="10975" max="10975" width="6.44140625" style="4" customWidth="1"/>
    <col min="10976" max="10976" width="12.21875" style="4" customWidth="1"/>
    <col min="10977" max="10977" width="28.21875" style="4" customWidth="1"/>
    <col min="10978" max="10978" width="13.77734375" style="4" customWidth="1"/>
    <col min="10979" max="10979" width="5.6640625" style="4" customWidth="1"/>
    <col min="10980" max="10981" width="9.33203125" style="4" customWidth="1"/>
    <col min="10982" max="10982" width="13.109375" style="4" customWidth="1"/>
    <col min="10983" max="11203" width="9" style="4"/>
    <col min="11204" max="11204" width="5" style="4" customWidth="1"/>
    <col min="11205" max="11205" width="15" style="4" customWidth="1"/>
    <col min="11206" max="11207" width="14.6640625" style="4" customWidth="1"/>
    <col min="11208" max="11208" width="6.21875" style="4" customWidth="1"/>
    <col min="11209" max="11211" width="10.109375" style="4" customWidth="1"/>
    <col min="11212" max="11212" width="10.44140625" style="4" customWidth="1"/>
    <col min="11213" max="11230" width="9" style="4"/>
    <col min="11231" max="11231" width="6.44140625" style="4" customWidth="1"/>
    <col min="11232" max="11232" width="12.21875" style="4" customWidth="1"/>
    <col min="11233" max="11233" width="28.21875" style="4" customWidth="1"/>
    <col min="11234" max="11234" width="13.77734375" style="4" customWidth="1"/>
    <col min="11235" max="11235" width="5.6640625" style="4" customWidth="1"/>
    <col min="11236" max="11237" width="9.33203125" style="4" customWidth="1"/>
    <col min="11238" max="11238" width="13.109375" style="4" customWidth="1"/>
    <col min="11239" max="11459" width="9" style="4"/>
    <col min="11460" max="11460" width="5" style="4" customWidth="1"/>
    <col min="11461" max="11461" width="15" style="4" customWidth="1"/>
    <col min="11462" max="11463" width="14.6640625" style="4" customWidth="1"/>
    <col min="11464" max="11464" width="6.21875" style="4" customWidth="1"/>
    <col min="11465" max="11467" width="10.109375" style="4" customWidth="1"/>
    <col min="11468" max="11468" width="10.44140625" style="4" customWidth="1"/>
    <col min="11469" max="11486" width="9" style="4"/>
    <col min="11487" max="11487" width="6.44140625" style="4" customWidth="1"/>
    <col min="11488" max="11488" width="12.21875" style="4" customWidth="1"/>
    <col min="11489" max="11489" width="28.21875" style="4" customWidth="1"/>
    <col min="11490" max="11490" width="13.77734375" style="4" customWidth="1"/>
    <col min="11491" max="11491" width="5.6640625" style="4" customWidth="1"/>
    <col min="11492" max="11493" width="9.33203125" style="4" customWidth="1"/>
    <col min="11494" max="11494" width="13.109375" style="4" customWidth="1"/>
    <col min="11495" max="11715" width="9" style="4"/>
    <col min="11716" max="11716" width="5" style="4" customWidth="1"/>
    <col min="11717" max="11717" width="15" style="4" customWidth="1"/>
    <col min="11718" max="11719" width="14.6640625" style="4" customWidth="1"/>
    <col min="11720" max="11720" width="6.21875" style="4" customWidth="1"/>
    <col min="11721" max="11723" width="10.109375" style="4" customWidth="1"/>
    <col min="11724" max="11724" width="10.44140625" style="4" customWidth="1"/>
    <col min="11725" max="11742" width="9" style="4"/>
    <col min="11743" max="11743" width="6.44140625" style="4" customWidth="1"/>
    <col min="11744" max="11744" width="12.21875" style="4" customWidth="1"/>
    <col min="11745" max="11745" width="28.21875" style="4" customWidth="1"/>
    <col min="11746" max="11746" width="13.77734375" style="4" customWidth="1"/>
    <col min="11747" max="11747" width="5.6640625" style="4" customWidth="1"/>
    <col min="11748" max="11749" width="9.33203125" style="4" customWidth="1"/>
    <col min="11750" max="11750" width="13.109375" style="4" customWidth="1"/>
    <col min="11751" max="11971" width="9" style="4"/>
    <col min="11972" max="11972" width="5" style="4" customWidth="1"/>
    <col min="11973" max="11973" width="15" style="4" customWidth="1"/>
    <col min="11974" max="11975" width="14.6640625" style="4" customWidth="1"/>
    <col min="11976" max="11976" width="6.21875" style="4" customWidth="1"/>
    <col min="11977" max="11979" width="10.109375" style="4" customWidth="1"/>
    <col min="11980" max="11980" width="10.44140625" style="4" customWidth="1"/>
    <col min="11981" max="11998" width="9" style="4"/>
    <col min="11999" max="11999" width="6.44140625" style="4" customWidth="1"/>
    <col min="12000" max="12000" width="12.21875" style="4" customWidth="1"/>
    <col min="12001" max="12001" width="28.21875" style="4" customWidth="1"/>
    <col min="12002" max="12002" width="13.77734375" style="4" customWidth="1"/>
    <col min="12003" max="12003" width="5.6640625" style="4" customWidth="1"/>
    <col min="12004" max="12005" width="9.33203125" style="4" customWidth="1"/>
    <col min="12006" max="12006" width="13.109375" style="4" customWidth="1"/>
    <col min="12007" max="12227" width="9" style="4"/>
    <col min="12228" max="12228" width="5" style="4" customWidth="1"/>
    <col min="12229" max="12229" width="15" style="4" customWidth="1"/>
    <col min="12230" max="12231" width="14.6640625" style="4" customWidth="1"/>
    <col min="12232" max="12232" width="6.21875" style="4" customWidth="1"/>
    <col min="12233" max="12235" width="10.109375" style="4" customWidth="1"/>
    <col min="12236" max="12236" width="10.44140625" style="4" customWidth="1"/>
    <col min="12237" max="12254" width="9" style="4"/>
    <col min="12255" max="12255" width="6.44140625" style="4" customWidth="1"/>
    <col min="12256" max="12256" width="12.21875" style="4" customWidth="1"/>
    <col min="12257" max="12257" width="28.21875" style="4" customWidth="1"/>
    <col min="12258" max="12258" width="13.77734375" style="4" customWidth="1"/>
    <col min="12259" max="12259" width="5.6640625" style="4" customWidth="1"/>
    <col min="12260" max="12261" width="9.33203125" style="4" customWidth="1"/>
    <col min="12262" max="12262" width="13.109375" style="4" customWidth="1"/>
    <col min="12263" max="12483" width="9" style="4"/>
    <col min="12484" max="12484" width="5" style="4" customWidth="1"/>
    <col min="12485" max="12485" width="15" style="4" customWidth="1"/>
    <col min="12486" max="12487" width="14.6640625" style="4" customWidth="1"/>
    <col min="12488" max="12488" width="6.21875" style="4" customWidth="1"/>
    <col min="12489" max="12491" width="10.109375" style="4" customWidth="1"/>
    <col min="12492" max="12492" width="10.44140625" style="4" customWidth="1"/>
    <col min="12493" max="12510" width="9" style="4"/>
    <col min="12511" max="12511" width="6.44140625" style="4" customWidth="1"/>
    <col min="12512" max="12512" width="12.21875" style="4" customWidth="1"/>
    <col min="12513" max="12513" width="28.21875" style="4" customWidth="1"/>
    <col min="12514" max="12514" width="13.77734375" style="4" customWidth="1"/>
    <col min="12515" max="12515" width="5.6640625" style="4" customWidth="1"/>
    <col min="12516" max="12517" width="9.33203125" style="4" customWidth="1"/>
    <col min="12518" max="12518" width="13.109375" style="4" customWidth="1"/>
    <col min="12519" max="12739" width="9" style="4"/>
    <col min="12740" max="12740" width="5" style="4" customWidth="1"/>
    <col min="12741" max="12741" width="15" style="4" customWidth="1"/>
    <col min="12742" max="12743" width="14.6640625" style="4" customWidth="1"/>
    <col min="12744" max="12744" width="6.21875" style="4" customWidth="1"/>
    <col min="12745" max="12747" width="10.109375" style="4" customWidth="1"/>
    <col min="12748" max="12748" width="10.44140625" style="4" customWidth="1"/>
    <col min="12749" max="12766" width="9" style="4"/>
    <col min="12767" max="12767" width="6.44140625" style="4" customWidth="1"/>
    <col min="12768" max="12768" width="12.21875" style="4" customWidth="1"/>
    <col min="12769" max="12769" width="28.21875" style="4" customWidth="1"/>
    <col min="12770" max="12770" width="13.77734375" style="4" customWidth="1"/>
    <col min="12771" max="12771" width="5.6640625" style="4" customWidth="1"/>
    <col min="12772" max="12773" width="9.33203125" style="4" customWidth="1"/>
    <col min="12774" max="12774" width="13.109375" style="4" customWidth="1"/>
    <col min="12775" max="12995" width="9" style="4"/>
    <col min="12996" max="12996" width="5" style="4" customWidth="1"/>
    <col min="12997" max="12997" width="15" style="4" customWidth="1"/>
    <col min="12998" max="12999" width="14.6640625" style="4" customWidth="1"/>
    <col min="13000" max="13000" width="6.21875" style="4" customWidth="1"/>
    <col min="13001" max="13003" width="10.109375" style="4" customWidth="1"/>
    <col min="13004" max="13004" width="10.44140625" style="4" customWidth="1"/>
    <col min="13005" max="13022" width="9" style="4"/>
    <col min="13023" max="13023" width="6.44140625" style="4" customWidth="1"/>
    <col min="13024" max="13024" width="12.21875" style="4" customWidth="1"/>
    <col min="13025" max="13025" width="28.21875" style="4" customWidth="1"/>
    <col min="13026" max="13026" width="13.77734375" style="4" customWidth="1"/>
    <col min="13027" max="13027" width="5.6640625" style="4" customWidth="1"/>
    <col min="13028" max="13029" width="9.33203125" style="4" customWidth="1"/>
    <col min="13030" max="13030" width="13.109375" style="4" customWidth="1"/>
    <col min="13031" max="13251" width="9" style="4"/>
    <col min="13252" max="13252" width="5" style="4" customWidth="1"/>
    <col min="13253" max="13253" width="15" style="4" customWidth="1"/>
    <col min="13254" max="13255" width="14.6640625" style="4" customWidth="1"/>
    <col min="13256" max="13256" width="6.21875" style="4" customWidth="1"/>
    <col min="13257" max="13259" width="10.109375" style="4" customWidth="1"/>
    <col min="13260" max="13260" width="10.44140625" style="4" customWidth="1"/>
    <col min="13261" max="13278" width="9" style="4"/>
    <col min="13279" max="13279" width="6.44140625" style="4" customWidth="1"/>
    <col min="13280" max="13280" width="12.21875" style="4" customWidth="1"/>
    <col min="13281" max="13281" width="28.21875" style="4" customWidth="1"/>
    <col min="13282" max="13282" width="13.77734375" style="4" customWidth="1"/>
    <col min="13283" max="13283" width="5.6640625" style="4" customWidth="1"/>
    <col min="13284" max="13285" width="9.33203125" style="4" customWidth="1"/>
    <col min="13286" max="13286" width="13.109375" style="4" customWidth="1"/>
    <col min="13287" max="13507" width="9" style="4"/>
    <col min="13508" max="13508" width="5" style="4" customWidth="1"/>
    <col min="13509" max="13509" width="15" style="4" customWidth="1"/>
    <col min="13510" max="13511" width="14.6640625" style="4" customWidth="1"/>
    <col min="13512" max="13512" width="6.21875" style="4" customWidth="1"/>
    <col min="13513" max="13515" width="10.109375" style="4" customWidth="1"/>
    <col min="13516" max="13516" width="10.44140625" style="4" customWidth="1"/>
    <col min="13517" max="13534" width="9" style="4"/>
    <col min="13535" max="13535" width="6.44140625" style="4" customWidth="1"/>
    <col min="13536" max="13536" width="12.21875" style="4" customWidth="1"/>
    <col min="13537" max="13537" width="28.21875" style="4" customWidth="1"/>
    <col min="13538" max="13538" width="13.77734375" style="4" customWidth="1"/>
    <col min="13539" max="13539" width="5.6640625" style="4" customWidth="1"/>
    <col min="13540" max="13541" width="9.33203125" style="4" customWidth="1"/>
    <col min="13542" max="13542" width="13.109375" style="4" customWidth="1"/>
    <col min="13543" max="13763" width="9" style="4"/>
    <col min="13764" max="13764" width="5" style="4" customWidth="1"/>
    <col min="13765" max="13765" width="15" style="4" customWidth="1"/>
    <col min="13766" max="13767" width="14.6640625" style="4" customWidth="1"/>
    <col min="13768" max="13768" width="6.21875" style="4" customWidth="1"/>
    <col min="13769" max="13771" width="10.109375" style="4" customWidth="1"/>
    <col min="13772" max="13772" width="10.44140625" style="4" customWidth="1"/>
    <col min="13773" max="13790" width="9" style="4"/>
    <col min="13791" max="13791" width="6.44140625" style="4" customWidth="1"/>
    <col min="13792" max="13792" width="12.21875" style="4" customWidth="1"/>
    <col min="13793" max="13793" width="28.21875" style="4" customWidth="1"/>
    <col min="13794" max="13794" width="13.77734375" style="4" customWidth="1"/>
    <col min="13795" max="13795" width="5.6640625" style="4" customWidth="1"/>
    <col min="13796" max="13797" width="9.33203125" style="4" customWidth="1"/>
    <col min="13798" max="13798" width="13.109375" style="4" customWidth="1"/>
    <col min="13799" max="14019" width="9" style="4"/>
    <col min="14020" max="14020" width="5" style="4" customWidth="1"/>
    <col min="14021" max="14021" width="15" style="4" customWidth="1"/>
    <col min="14022" max="14023" width="14.6640625" style="4" customWidth="1"/>
    <col min="14024" max="14024" width="6.21875" style="4" customWidth="1"/>
    <col min="14025" max="14027" width="10.109375" style="4" customWidth="1"/>
    <col min="14028" max="14028" width="10.44140625" style="4" customWidth="1"/>
    <col min="14029" max="14046" width="9" style="4"/>
    <col min="14047" max="14047" width="6.44140625" style="4" customWidth="1"/>
    <col min="14048" max="14048" width="12.21875" style="4" customWidth="1"/>
    <col min="14049" max="14049" width="28.21875" style="4" customWidth="1"/>
    <col min="14050" max="14050" width="13.77734375" style="4" customWidth="1"/>
    <col min="14051" max="14051" width="5.6640625" style="4" customWidth="1"/>
    <col min="14052" max="14053" width="9.33203125" style="4" customWidth="1"/>
    <col min="14054" max="14054" width="13.109375" style="4" customWidth="1"/>
    <col min="14055" max="14275" width="9" style="4"/>
    <col min="14276" max="14276" width="5" style="4" customWidth="1"/>
    <col min="14277" max="14277" width="15" style="4" customWidth="1"/>
    <col min="14278" max="14279" width="14.6640625" style="4" customWidth="1"/>
    <col min="14280" max="14280" width="6.21875" style="4" customWidth="1"/>
    <col min="14281" max="14283" width="10.109375" style="4" customWidth="1"/>
    <col min="14284" max="14284" width="10.44140625" style="4" customWidth="1"/>
    <col min="14285" max="14302" width="9" style="4"/>
    <col min="14303" max="14303" width="6.44140625" style="4" customWidth="1"/>
    <col min="14304" max="14304" width="12.21875" style="4" customWidth="1"/>
    <col min="14305" max="14305" width="28.21875" style="4" customWidth="1"/>
    <col min="14306" max="14306" width="13.77734375" style="4" customWidth="1"/>
    <col min="14307" max="14307" width="5.6640625" style="4" customWidth="1"/>
    <col min="14308" max="14309" width="9.33203125" style="4" customWidth="1"/>
    <col min="14310" max="14310" width="13.109375" style="4" customWidth="1"/>
    <col min="14311" max="14531" width="9" style="4"/>
    <col min="14532" max="14532" width="5" style="4" customWidth="1"/>
    <col min="14533" max="14533" width="15" style="4" customWidth="1"/>
    <col min="14534" max="14535" width="14.6640625" style="4" customWidth="1"/>
    <col min="14536" max="14536" width="6.21875" style="4" customWidth="1"/>
    <col min="14537" max="14539" width="10.109375" style="4" customWidth="1"/>
    <col min="14540" max="14540" width="10.44140625" style="4" customWidth="1"/>
    <col min="14541" max="14558" width="9" style="4"/>
    <col min="14559" max="14559" width="6.44140625" style="4" customWidth="1"/>
    <col min="14560" max="14560" width="12.21875" style="4" customWidth="1"/>
    <col min="14561" max="14561" width="28.21875" style="4" customWidth="1"/>
    <col min="14562" max="14562" width="13.77734375" style="4" customWidth="1"/>
    <col min="14563" max="14563" width="5.6640625" style="4" customWidth="1"/>
    <col min="14564" max="14565" width="9.33203125" style="4" customWidth="1"/>
    <col min="14566" max="14566" width="13.109375" style="4" customWidth="1"/>
    <col min="14567" max="14787" width="9" style="4"/>
    <col min="14788" max="14788" width="5" style="4" customWidth="1"/>
    <col min="14789" max="14789" width="15" style="4" customWidth="1"/>
    <col min="14790" max="14791" width="14.6640625" style="4" customWidth="1"/>
    <col min="14792" max="14792" width="6.21875" style="4" customWidth="1"/>
    <col min="14793" max="14795" width="10.109375" style="4" customWidth="1"/>
    <col min="14796" max="14796" width="10.44140625" style="4" customWidth="1"/>
    <col min="14797" max="14814" width="9" style="4"/>
    <col min="14815" max="14815" width="6.44140625" style="4" customWidth="1"/>
    <col min="14816" max="14816" width="12.21875" style="4" customWidth="1"/>
    <col min="14817" max="14817" width="28.21875" style="4" customWidth="1"/>
    <col min="14818" max="14818" width="13.77734375" style="4" customWidth="1"/>
    <col min="14819" max="14819" width="5.6640625" style="4" customWidth="1"/>
    <col min="14820" max="14821" width="9.33203125" style="4" customWidth="1"/>
    <col min="14822" max="14822" width="13.109375" style="4" customWidth="1"/>
    <col min="14823" max="15043" width="9" style="4"/>
    <col min="15044" max="15044" width="5" style="4" customWidth="1"/>
    <col min="15045" max="15045" width="15" style="4" customWidth="1"/>
    <col min="15046" max="15047" width="14.6640625" style="4" customWidth="1"/>
    <col min="15048" max="15048" width="6.21875" style="4" customWidth="1"/>
    <col min="15049" max="15051" width="10.109375" style="4" customWidth="1"/>
    <col min="15052" max="15052" width="10.44140625" style="4" customWidth="1"/>
    <col min="15053" max="15070" width="9" style="4"/>
    <col min="15071" max="15071" width="6.44140625" style="4" customWidth="1"/>
    <col min="15072" max="15072" width="12.21875" style="4" customWidth="1"/>
    <col min="15073" max="15073" width="28.21875" style="4" customWidth="1"/>
    <col min="15074" max="15074" width="13.77734375" style="4" customWidth="1"/>
    <col min="15075" max="15075" width="5.6640625" style="4" customWidth="1"/>
    <col min="15076" max="15077" width="9.33203125" style="4" customWidth="1"/>
    <col min="15078" max="15078" width="13.109375" style="4" customWidth="1"/>
    <col min="15079" max="15299" width="9" style="4"/>
    <col min="15300" max="15300" width="5" style="4" customWidth="1"/>
    <col min="15301" max="15301" width="15" style="4" customWidth="1"/>
    <col min="15302" max="15303" width="14.6640625" style="4" customWidth="1"/>
    <col min="15304" max="15304" width="6.21875" style="4" customWidth="1"/>
    <col min="15305" max="15307" width="10.109375" style="4" customWidth="1"/>
    <col min="15308" max="15308" width="10.44140625" style="4" customWidth="1"/>
    <col min="15309" max="15326" width="9" style="4"/>
    <col min="15327" max="15327" width="6.44140625" style="4" customWidth="1"/>
    <col min="15328" max="15328" width="12.21875" style="4" customWidth="1"/>
    <col min="15329" max="15329" width="28.21875" style="4" customWidth="1"/>
    <col min="15330" max="15330" width="13.77734375" style="4" customWidth="1"/>
    <col min="15331" max="15331" width="5.6640625" style="4" customWidth="1"/>
    <col min="15332" max="15333" width="9.33203125" style="4" customWidth="1"/>
    <col min="15334" max="15334" width="13.109375" style="4" customWidth="1"/>
    <col min="15335" max="15555" width="9" style="4"/>
    <col min="15556" max="15556" width="5" style="4" customWidth="1"/>
    <col min="15557" max="15557" width="15" style="4" customWidth="1"/>
    <col min="15558" max="15559" width="14.6640625" style="4" customWidth="1"/>
    <col min="15560" max="15560" width="6.21875" style="4" customWidth="1"/>
    <col min="15561" max="15563" width="10.109375" style="4" customWidth="1"/>
    <col min="15564" max="15564" width="10.44140625" style="4" customWidth="1"/>
    <col min="15565" max="15582" width="9" style="4"/>
    <col min="15583" max="15583" width="6.44140625" style="4" customWidth="1"/>
    <col min="15584" max="15584" width="12.21875" style="4" customWidth="1"/>
    <col min="15585" max="15585" width="28.21875" style="4" customWidth="1"/>
    <col min="15586" max="15586" width="13.77734375" style="4" customWidth="1"/>
    <col min="15587" max="15587" width="5.6640625" style="4" customWidth="1"/>
    <col min="15588" max="15589" width="9.33203125" style="4" customWidth="1"/>
    <col min="15590" max="15590" width="13.109375" style="4" customWidth="1"/>
    <col min="15591" max="15811" width="9" style="4"/>
    <col min="15812" max="15812" width="5" style="4" customWidth="1"/>
    <col min="15813" max="15813" width="15" style="4" customWidth="1"/>
    <col min="15814" max="15815" width="14.6640625" style="4" customWidth="1"/>
    <col min="15816" max="15816" width="6.21875" style="4" customWidth="1"/>
    <col min="15817" max="15819" width="10.109375" style="4" customWidth="1"/>
    <col min="15820" max="15820" width="10.44140625" style="4" customWidth="1"/>
    <col min="15821" max="15838" width="9" style="4"/>
    <col min="15839" max="15839" width="6.44140625" style="4" customWidth="1"/>
    <col min="15840" max="15840" width="12.21875" style="4" customWidth="1"/>
    <col min="15841" max="15841" width="28.21875" style="4" customWidth="1"/>
    <col min="15842" max="15842" width="13.77734375" style="4" customWidth="1"/>
    <col min="15843" max="15843" width="5.6640625" style="4" customWidth="1"/>
    <col min="15844" max="15845" width="9.33203125" style="4" customWidth="1"/>
    <col min="15846" max="15846" width="13.109375" style="4" customWidth="1"/>
    <col min="15847" max="16067" width="9" style="4"/>
    <col min="16068" max="16068" width="5" style="4" customWidth="1"/>
    <col min="16069" max="16069" width="15" style="4" customWidth="1"/>
    <col min="16070" max="16071" width="14.6640625" style="4" customWidth="1"/>
    <col min="16072" max="16072" width="6.21875" style="4" customWidth="1"/>
    <col min="16073" max="16075" width="10.109375" style="4" customWidth="1"/>
    <col min="16076" max="16076" width="10.44140625" style="4" customWidth="1"/>
    <col min="16077" max="16094" width="9" style="4"/>
    <col min="16095" max="16095" width="6.44140625" style="4" customWidth="1"/>
    <col min="16096" max="16096" width="12.21875" style="4" customWidth="1"/>
    <col min="16097" max="16097" width="28.21875" style="4" customWidth="1"/>
    <col min="16098" max="16098" width="13.77734375" style="4" customWidth="1"/>
    <col min="16099" max="16099" width="5.6640625" style="4" customWidth="1"/>
    <col min="16100" max="16101" width="9.33203125" style="4" customWidth="1"/>
    <col min="16102" max="16102" width="13.109375" style="4" customWidth="1"/>
    <col min="16103" max="16323" width="9" style="4"/>
    <col min="16324" max="16324" width="5" style="4" customWidth="1"/>
    <col min="16325" max="16325" width="15" style="4" customWidth="1"/>
    <col min="16326" max="16327" width="14.6640625" style="4" customWidth="1"/>
    <col min="16328" max="16328" width="6.21875" style="4" customWidth="1"/>
    <col min="16329" max="16331" width="10.109375" style="4" customWidth="1"/>
    <col min="16332" max="16332" width="10.44140625" style="4" customWidth="1"/>
    <col min="16333" max="16343" width="9" style="4"/>
  </cols>
  <sheetData>
    <row r="1" spans="1:40" s="1" customFormat="1" ht="14.4" customHeight="1">
      <c r="A1" s="10" t="s">
        <v>366</v>
      </c>
      <c r="B1" s="216" t="s">
        <v>408</v>
      </c>
      <c r="C1" s="216" t="s">
        <v>7</v>
      </c>
      <c r="D1" s="274" t="s">
        <v>367</v>
      </c>
      <c r="E1" s="274" t="s">
        <v>368</v>
      </c>
      <c r="F1" s="207"/>
      <c r="G1" s="258" t="s">
        <v>356</v>
      </c>
      <c r="H1" s="260" t="s">
        <v>399</v>
      </c>
      <c r="I1" s="260" t="s">
        <v>402</v>
      </c>
      <c r="J1" s="293" t="s">
        <v>315</v>
      </c>
      <c r="K1" s="250" t="s">
        <v>394</v>
      </c>
      <c r="L1" s="277" t="s">
        <v>395</v>
      </c>
      <c r="M1" s="278"/>
      <c r="N1" s="279"/>
      <c r="O1" s="252" t="s">
        <v>369</v>
      </c>
      <c r="P1" s="253"/>
      <c r="Q1" s="254"/>
      <c r="R1" s="255" t="s">
        <v>404</v>
      </c>
      <c r="S1" s="256"/>
      <c r="T1" s="248" t="s">
        <v>355</v>
      </c>
      <c r="U1" s="289" t="s">
        <v>370</v>
      </c>
      <c r="V1" s="289"/>
      <c r="W1" s="289"/>
      <c r="X1" s="289"/>
      <c r="Y1" s="289"/>
      <c r="Z1" s="289"/>
      <c r="AA1" s="263" t="s">
        <v>403</v>
      </c>
      <c r="AB1" s="271" t="s">
        <v>413</v>
      </c>
      <c r="AC1" s="271" t="s">
        <v>414</v>
      </c>
      <c r="AD1" s="268" t="s">
        <v>390</v>
      </c>
      <c r="AE1" s="268" t="s">
        <v>390</v>
      </c>
      <c r="AF1" s="285" t="s">
        <v>386</v>
      </c>
      <c r="AG1" s="287" t="s">
        <v>387</v>
      </c>
      <c r="AH1" s="287" t="s">
        <v>388</v>
      </c>
      <c r="AI1" s="287" t="s">
        <v>389</v>
      </c>
      <c r="AJ1" s="280" t="s">
        <v>371</v>
      </c>
      <c r="AK1" s="296"/>
      <c r="AL1" s="280" t="s">
        <v>372</v>
      </c>
      <c r="AM1" s="257" t="s">
        <v>373</v>
      </c>
    </row>
    <row r="2" spans="1:40" s="1" customFormat="1" ht="24" customHeight="1">
      <c r="A2" s="11" t="s">
        <v>374</v>
      </c>
      <c r="B2" s="244"/>
      <c r="C2" s="244"/>
      <c r="D2" s="275"/>
      <c r="E2" s="275"/>
      <c r="F2" s="208"/>
      <c r="G2" s="276"/>
      <c r="H2" s="261"/>
      <c r="I2" s="262"/>
      <c r="J2" s="294"/>
      <c r="K2" s="251"/>
      <c r="L2" s="191" t="s">
        <v>391</v>
      </c>
      <c r="M2" s="191" t="s">
        <v>392</v>
      </c>
      <c r="N2" s="191" t="s">
        <v>393</v>
      </c>
      <c r="O2" s="12" t="s">
        <v>375</v>
      </c>
      <c r="P2" s="190" t="s">
        <v>376</v>
      </c>
      <c r="Q2" s="12" t="s">
        <v>377</v>
      </c>
      <c r="R2" s="13" t="s">
        <v>378</v>
      </c>
      <c r="S2" s="13" t="s">
        <v>377</v>
      </c>
      <c r="T2" s="249"/>
      <c r="U2" s="13" t="s">
        <v>379</v>
      </c>
      <c r="V2" s="13" t="s">
        <v>380</v>
      </c>
      <c r="W2" s="165" t="s">
        <v>383</v>
      </c>
      <c r="X2" s="14" t="s">
        <v>360</v>
      </c>
      <c r="Y2" s="166" t="s">
        <v>384</v>
      </c>
      <c r="Z2" s="166" t="s">
        <v>385</v>
      </c>
      <c r="AA2" s="264"/>
      <c r="AB2" s="272"/>
      <c r="AC2" s="272"/>
      <c r="AD2" s="269"/>
      <c r="AE2" s="269"/>
      <c r="AF2" s="286"/>
      <c r="AG2" s="288"/>
      <c r="AH2" s="288"/>
      <c r="AI2" s="288"/>
      <c r="AJ2" s="15" t="s">
        <v>381</v>
      </c>
      <c r="AK2" s="156" t="s">
        <v>382</v>
      </c>
      <c r="AL2" s="281"/>
      <c r="AM2" s="258"/>
    </row>
    <row r="3" spans="1:40" s="153" customFormat="1" ht="50.4" customHeight="1">
      <c r="A3" s="290">
        <v>1</v>
      </c>
      <c r="B3" s="245" t="s">
        <v>409</v>
      </c>
      <c r="C3" s="245" t="s">
        <v>416</v>
      </c>
      <c r="D3" s="299"/>
      <c r="E3" s="245" t="s">
        <v>417</v>
      </c>
      <c r="F3" s="201"/>
      <c r="G3" s="201" t="s">
        <v>427</v>
      </c>
      <c r="H3" s="201" t="s">
        <v>400</v>
      </c>
      <c r="I3" s="201">
        <v>1</v>
      </c>
      <c r="J3" s="202" t="s">
        <v>420</v>
      </c>
      <c r="K3" s="203"/>
      <c r="L3" s="205">
        <v>1250</v>
      </c>
      <c r="M3" s="203" t="s">
        <v>396</v>
      </c>
      <c r="N3" s="203" t="s">
        <v>406</v>
      </c>
      <c r="O3" s="204">
        <f>(M3-N3)*N3*0.02466*L3/1000</f>
        <v>1.2330000000000001</v>
      </c>
      <c r="P3" s="204">
        <f>(M3-N3)*N3*0.02466*L3/1000</f>
        <v>1.2330000000000001</v>
      </c>
      <c r="Q3" s="199">
        <f>O3-P3</f>
        <v>0</v>
      </c>
      <c r="R3" s="206">
        <v>5</v>
      </c>
      <c r="S3" s="200">
        <v>2.65</v>
      </c>
      <c r="T3" s="199">
        <f>(O3*R3-Q3*S3)*I3</f>
        <v>6.1650000000000009</v>
      </c>
      <c r="U3" s="150" t="s">
        <v>397</v>
      </c>
      <c r="V3" s="151"/>
      <c r="W3" s="161">
        <v>1</v>
      </c>
      <c r="X3" s="152">
        <v>0.05</v>
      </c>
      <c r="Y3" s="152">
        <v>1</v>
      </c>
      <c r="Z3" s="152">
        <f>W3*X3/Y3</f>
        <v>0.05</v>
      </c>
      <c r="AA3" s="265">
        <v>1.1200000000000001</v>
      </c>
      <c r="AB3" s="273" t="s">
        <v>415</v>
      </c>
      <c r="AC3" s="273" t="s">
        <v>415</v>
      </c>
      <c r="AD3" s="270">
        <f>(T32+Z32)*AA3</f>
        <v>37.30315090745205</v>
      </c>
      <c r="AE3" s="270">
        <f>(U32+AA32)*AD3</f>
        <v>0</v>
      </c>
      <c r="AF3" s="297"/>
      <c r="AG3" s="297"/>
      <c r="AH3" s="297"/>
      <c r="AI3" s="297"/>
      <c r="AJ3" s="259" t="e">
        <f>(T3+T6+T31+#REF!)*1.2</f>
        <v>#REF!</v>
      </c>
      <c r="AK3" s="295" t="e">
        <f>AJ3/1.13</f>
        <v>#REF!</v>
      </c>
      <c r="AL3" s="259" t="e">
        <f>AK3+#REF!</f>
        <v>#REF!</v>
      </c>
      <c r="AM3" s="259"/>
    </row>
    <row r="4" spans="1:40" s="153" customFormat="1" ht="50.4" customHeight="1">
      <c r="A4" s="291"/>
      <c r="B4" s="246"/>
      <c r="C4" s="246"/>
      <c r="D4" s="246"/>
      <c r="E4" s="246"/>
      <c r="F4" s="201"/>
      <c r="G4" s="201"/>
      <c r="H4" s="201"/>
      <c r="I4" s="201"/>
      <c r="J4" s="202"/>
      <c r="K4" s="203"/>
      <c r="L4" s="203"/>
      <c r="M4" s="203"/>
      <c r="N4" s="203"/>
      <c r="O4" s="204"/>
      <c r="P4" s="204"/>
      <c r="Q4" s="199"/>
      <c r="R4" s="206"/>
      <c r="S4" s="200"/>
      <c r="T4" s="199"/>
      <c r="U4" s="150" t="s">
        <v>398</v>
      </c>
      <c r="V4" s="151"/>
      <c r="W4" s="161">
        <v>4</v>
      </c>
      <c r="X4" s="152">
        <v>0.05</v>
      </c>
      <c r="Y4" s="152">
        <v>1</v>
      </c>
      <c r="Z4" s="152">
        <f t="shared" ref="Z4" si="0">W4*X4/Y4</f>
        <v>0.2</v>
      </c>
      <c r="AA4" s="266"/>
      <c r="AB4" s="266"/>
      <c r="AC4" s="266"/>
      <c r="AD4" s="270"/>
      <c r="AE4" s="270"/>
      <c r="AF4" s="298"/>
      <c r="AG4" s="298"/>
      <c r="AH4" s="297"/>
      <c r="AI4" s="297"/>
      <c r="AJ4" s="259"/>
      <c r="AK4" s="295"/>
      <c r="AL4" s="259"/>
      <c r="AM4" s="259"/>
      <c r="AN4" s="153" t="e">
        <f>(T3+#REF!/2)*1.2</f>
        <v>#REF!</v>
      </c>
    </row>
    <row r="5" spans="1:40" s="153" customFormat="1" ht="50.4" customHeight="1">
      <c r="A5" s="291"/>
      <c r="B5" s="246"/>
      <c r="C5" s="246"/>
      <c r="D5" s="246"/>
      <c r="E5" s="246"/>
      <c r="F5" s="201"/>
      <c r="G5" s="201" t="s">
        <v>419</v>
      </c>
      <c r="H5" s="201" t="s">
        <v>400</v>
      </c>
      <c r="I5" s="201">
        <v>1</v>
      </c>
      <c r="J5" s="202" t="s">
        <v>420</v>
      </c>
      <c r="K5" s="203"/>
      <c r="L5" s="203" t="s">
        <v>418</v>
      </c>
      <c r="M5" s="203" t="s">
        <v>396</v>
      </c>
      <c r="N5" s="203" t="s">
        <v>406</v>
      </c>
      <c r="O5" s="204">
        <f>(M5-N5)*N5*0.02466*L5/1000</f>
        <v>0.31071599999999999</v>
      </c>
      <c r="P5" s="204">
        <f>(M5-N5)*N5*0.02466*L5/1000</f>
        <v>0.31071599999999999</v>
      </c>
      <c r="Q5" s="199">
        <f>O5-P5</f>
        <v>0</v>
      </c>
      <c r="R5" s="206">
        <v>5</v>
      </c>
      <c r="S5" s="200">
        <v>2.65</v>
      </c>
      <c r="T5" s="199">
        <f>(O5*R5-Q5*S5)*I5</f>
        <v>1.55358</v>
      </c>
      <c r="U5" s="150" t="s">
        <v>397</v>
      </c>
      <c r="V5" s="210"/>
      <c r="W5" s="210">
        <v>1</v>
      </c>
      <c r="X5" s="152">
        <v>0.05</v>
      </c>
      <c r="Y5" s="152">
        <v>1</v>
      </c>
      <c r="Z5" s="152">
        <f>W5*X5/Y5</f>
        <v>0.05</v>
      </c>
      <c r="AA5" s="266"/>
      <c r="AB5" s="266"/>
      <c r="AC5" s="266"/>
      <c r="AD5" s="270"/>
      <c r="AE5" s="270"/>
      <c r="AF5" s="298"/>
      <c r="AG5" s="298"/>
      <c r="AH5" s="297"/>
      <c r="AI5" s="297"/>
      <c r="AJ5" s="259"/>
      <c r="AK5" s="295"/>
      <c r="AL5" s="259"/>
      <c r="AM5" s="259"/>
    </row>
    <row r="6" spans="1:40" s="153" customFormat="1" ht="50.4" customHeight="1">
      <c r="A6" s="291"/>
      <c r="B6" s="246"/>
      <c r="C6" s="246"/>
      <c r="D6" s="246"/>
      <c r="E6" s="246"/>
      <c r="F6" s="201"/>
      <c r="G6" s="201"/>
      <c r="H6" s="201"/>
      <c r="I6" s="201"/>
      <c r="J6" s="202"/>
      <c r="K6" s="203"/>
      <c r="L6" s="203"/>
      <c r="M6" s="203"/>
      <c r="N6" s="203"/>
      <c r="O6" s="197"/>
      <c r="P6" s="198"/>
      <c r="Q6" s="199"/>
      <c r="R6" s="200"/>
      <c r="S6" s="200"/>
      <c r="T6" s="199"/>
      <c r="U6" s="150" t="s">
        <v>421</v>
      </c>
      <c r="V6" s="210" t="s">
        <v>422</v>
      </c>
      <c r="W6" s="210">
        <v>2</v>
      </c>
      <c r="X6" s="152">
        <v>0.04</v>
      </c>
      <c r="Y6" s="152">
        <v>1</v>
      </c>
      <c r="Z6" s="152">
        <f t="shared" ref="Z6" si="1">W6*X6/Y6</f>
        <v>0.08</v>
      </c>
      <c r="AA6" s="266"/>
      <c r="AB6" s="266"/>
      <c r="AC6" s="266"/>
      <c r="AD6" s="270"/>
      <c r="AE6" s="270"/>
      <c r="AF6" s="298"/>
      <c r="AG6" s="298"/>
      <c r="AH6" s="297"/>
      <c r="AI6" s="297"/>
      <c r="AJ6" s="259"/>
      <c r="AK6" s="295"/>
      <c r="AL6" s="259"/>
      <c r="AM6" s="259"/>
    </row>
    <row r="7" spans="1:40" s="153" customFormat="1" ht="50.4" customHeight="1">
      <c r="A7" s="291"/>
      <c r="B7" s="246"/>
      <c r="C7" s="246"/>
      <c r="D7" s="246"/>
      <c r="E7" s="246"/>
      <c r="F7" s="201"/>
      <c r="G7" s="201" t="s">
        <v>423</v>
      </c>
      <c r="H7" s="201" t="s">
        <v>400</v>
      </c>
      <c r="I7" s="201">
        <v>1</v>
      </c>
      <c r="J7" s="202" t="s">
        <v>425</v>
      </c>
      <c r="K7" s="203"/>
      <c r="L7" s="205">
        <f>72+6</f>
        <v>78</v>
      </c>
      <c r="M7" s="205">
        <f>51+6</f>
        <v>57</v>
      </c>
      <c r="N7" s="203" t="s">
        <v>424</v>
      </c>
      <c r="O7" s="212">
        <f>L7*M7*N7*7.85/1000000</f>
        <v>0.10470329999999999</v>
      </c>
      <c r="P7" s="212">
        <v>8.6475599999999986E-2</v>
      </c>
      <c r="Q7" s="199">
        <f>O7-P7</f>
        <v>1.8227699999999999E-2</v>
      </c>
      <c r="R7" s="206">
        <v>5</v>
      </c>
      <c r="S7" s="200">
        <v>3.4</v>
      </c>
      <c r="T7" s="199">
        <f>(O7*R7-Q7*S7)*I7</f>
        <v>0.46154231999999995</v>
      </c>
      <c r="U7" s="150" t="s">
        <v>426</v>
      </c>
      <c r="V7" s="151" t="s">
        <v>407</v>
      </c>
      <c r="W7" s="161">
        <v>1</v>
      </c>
      <c r="X7" s="152">
        <v>0.05</v>
      </c>
      <c r="Y7" s="152">
        <v>1</v>
      </c>
      <c r="Z7" s="152">
        <f t="shared" ref="Z7" si="2">W7*X7/Y7</f>
        <v>0.05</v>
      </c>
      <c r="AA7" s="266"/>
      <c r="AB7" s="266"/>
      <c r="AC7" s="266"/>
      <c r="AD7" s="270"/>
      <c r="AE7" s="270"/>
      <c r="AF7" s="298"/>
      <c r="AG7" s="298"/>
      <c r="AH7" s="297"/>
      <c r="AI7" s="297"/>
      <c r="AJ7" s="259"/>
      <c r="AK7" s="295"/>
      <c r="AL7" s="259"/>
      <c r="AM7" s="259"/>
      <c r="AN7" s="153" t="e">
        <f>(T6+#REF!/2)*1.2</f>
        <v>#REF!</v>
      </c>
    </row>
    <row r="8" spans="1:40" s="153" customFormat="1" ht="50.4" customHeight="1">
      <c r="A8" s="291"/>
      <c r="B8" s="246"/>
      <c r="C8" s="246"/>
      <c r="D8" s="246"/>
      <c r="E8" s="246"/>
      <c r="F8" s="201"/>
      <c r="G8" s="201"/>
      <c r="H8" s="201"/>
      <c r="I8" s="201"/>
      <c r="J8" s="202"/>
      <c r="K8" s="203"/>
      <c r="L8" s="203"/>
      <c r="M8" s="203"/>
      <c r="N8" s="203"/>
      <c r="O8" s="197"/>
      <c r="P8" s="198"/>
      <c r="Q8" s="199"/>
      <c r="R8" s="200"/>
      <c r="S8" s="200"/>
      <c r="T8" s="199"/>
      <c r="U8" s="150" t="s">
        <v>411</v>
      </c>
      <c r="V8" s="210" t="s">
        <v>407</v>
      </c>
      <c r="W8" s="210">
        <v>1</v>
      </c>
      <c r="X8" s="152">
        <v>0.05</v>
      </c>
      <c r="Y8" s="152">
        <v>1</v>
      </c>
      <c r="Z8" s="152">
        <f t="shared" ref="Z8" si="3">W8*X8/Y8</f>
        <v>0.05</v>
      </c>
      <c r="AA8" s="266"/>
      <c r="AB8" s="266"/>
      <c r="AC8" s="266"/>
      <c r="AD8" s="270"/>
      <c r="AE8" s="270"/>
      <c r="AF8" s="298"/>
      <c r="AG8" s="298"/>
      <c r="AH8" s="297"/>
      <c r="AI8" s="297"/>
      <c r="AJ8" s="259"/>
      <c r="AK8" s="295"/>
      <c r="AL8" s="259"/>
      <c r="AM8" s="259"/>
    </row>
    <row r="9" spans="1:40" s="153" customFormat="1" ht="50.4" customHeight="1">
      <c r="A9" s="291"/>
      <c r="B9" s="246"/>
      <c r="C9" s="246"/>
      <c r="D9" s="246"/>
      <c r="E9" s="246"/>
      <c r="F9" s="201"/>
      <c r="G9" s="201" t="s">
        <v>428</v>
      </c>
      <c r="H9" s="201" t="s">
        <v>400</v>
      </c>
      <c r="I9" s="201">
        <v>1</v>
      </c>
      <c r="J9" s="202" t="s">
        <v>425</v>
      </c>
      <c r="K9" s="203"/>
      <c r="L9" s="205">
        <f>120+4</f>
        <v>124</v>
      </c>
      <c r="M9" s="205">
        <f>60+4</f>
        <v>64</v>
      </c>
      <c r="N9" s="203" t="s">
        <v>406</v>
      </c>
      <c r="O9" s="212">
        <f>L9*M9*N9*7.85/1000000</f>
        <v>0.1245952</v>
      </c>
      <c r="P9" s="212">
        <v>8.6475599999999986E-2</v>
      </c>
      <c r="Q9" s="199">
        <f>O9-P9</f>
        <v>3.8119600000000017E-2</v>
      </c>
      <c r="R9" s="206">
        <v>5</v>
      </c>
      <c r="S9" s="200">
        <v>3.4</v>
      </c>
      <c r="T9" s="199">
        <f>(O9*R9-Q9*S9)*I9</f>
        <v>0.49336935999999992</v>
      </c>
      <c r="U9" s="150" t="s">
        <v>410</v>
      </c>
      <c r="V9" s="210" t="s">
        <v>407</v>
      </c>
      <c r="W9" s="210">
        <v>1</v>
      </c>
      <c r="X9" s="152">
        <v>0.05</v>
      </c>
      <c r="Y9" s="152">
        <v>1</v>
      </c>
      <c r="Z9" s="152">
        <f t="shared" ref="Z9" si="4">W9*X9/Y9</f>
        <v>0.05</v>
      </c>
      <c r="AA9" s="266"/>
      <c r="AB9" s="266"/>
      <c r="AC9" s="266"/>
      <c r="AD9" s="270"/>
      <c r="AE9" s="270"/>
      <c r="AF9" s="298"/>
      <c r="AG9" s="298"/>
      <c r="AH9" s="297"/>
      <c r="AI9" s="297"/>
      <c r="AJ9" s="259"/>
      <c r="AK9" s="295"/>
      <c r="AL9" s="259"/>
      <c r="AM9" s="259"/>
    </row>
    <row r="10" spans="1:40" s="153" customFormat="1" ht="50.4" customHeight="1">
      <c r="A10" s="291"/>
      <c r="B10" s="246"/>
      <c r="C10" s="246"/>
      <c r="D10" s="246"/>
      <c r="E10" s="246"/>
      <c r="F10" s="201"/>
      <c r="G10" s="201"/>
      <c r="H10" s="201"/>
      <c r="I10" s="201"/>
      <c r="J10" s="202"/>
      <c r="K10" s="203"/>
      <c r="L10" s="203"/>
      <c r="M10" s="203"/>
      <c r="N10" s="203"/>
      <c r="O10" s="197"/>
      <c r="P10" s="198"/>
      <c r="Q10" s="199"/>
      <c r="R10" s="200"/>
      <c r="S10" s="200"/>
      <c r="T10" s="199"/>
      <c r="U10" s="150" t="s">
        <v>411</v>
      </c>
      <c r="V10" s="210" t="s">
        <v>407</v>
      </c>
      <c r="W10" s="210">
        <v>1</v>
      </c>
      <c r="X10" s="152">
        <v>0.05</v>
      </c>
      <c r="Y10" s="152">
        <v>1</v>
      </c>
      <c r="Z10" s="152">
        <f t="shared" ref="Z10" si="5">W10*X10/Y10</f>
        <v>0.05</v>
      </c>
      <c r="AA10" s="266"/>
      <c r="AB10" s="266"/>
      <c r="AC10" s="266"/>
      <c r="AD10" s="270"/>
      <c r="AE10" s="270"/>
      <c r="AF10" s="298"/>
      <c r="AG10" s="298"/>
      <c r="AH10" s="297"/>
      <c r="AI10" s="297"/>
      <c r="AJ10" s="259"/>
      <c r="AK10" s="295"/>
      <c r="AL10" s="259"/>
      <c r="AM10" s="259"/>
    </row>
    <row r="11" spans="1:40" s="153" customFormat="1" ht="50.4" customHeight="1">
      <c r="A11" s="291"/>
      <c r="B11" s="246"/>
      <c r="C11" s="246"/>
      <c r="D11" s="246"/>
      <c r="E11" s="246"/>
      <c r="F11" s="201"/>
      <c r="G11" s="201"/>
      <c r="H11" s="201"/>
      <c r="I11" s="201"/>
      <c r="J11" s="202"/>
      <c r="K11" s="203"/>
      <c r="L11" s="203"/>
      <c r="M11" s="203"/>
      <c r="N11" s="203"/>
      <c r="O11" s="197"/>
      <c r="P11" s="198"/>
      <c r="Q11" s="199"/>
      <c r="R11" s="200"/>
      <c r="S11" s="200"/>
      <c r="T11" s="199"/>
      <c r="U11" s="150" t="s">
        <v>411</v>
      </c>
      <c r="V11" s="210" t="s">
        <v>407</v>
      </c>
      <c r="W11" s="210">
        <v>1</v>
      </c>
      <c r="X11" s="152">
        <v>0.05</v>
      </c>
      <c r="Y11" s="152">
        <v>1</v>
      </c>
      <c r="Z11" s="152">
        <f t="shared" ref="Z11" si="6">W11*X11/Y11</f>
        <v>0.05</v>
      </c>
      <c r="AA11" s="266"/>
      <c r="AB11" s="266"/>
      <c r="AC11" s="266"/>
      <c r="AD11" s="270"/>
      <c r="AE11" s="270"/>
      <c r="AF11" s="298"/>
      <c r="AG11" s="298"/>
      <c r="AH11" s="297"/>
      <c r="AI11" s="297"/>
      <c r="AJ11" s="259"/>
      <c r="AK11" s="295"/>
      <c r="AL11" s="259"/>
      <c r="AM11" s="259"/>
    </row>
    <row r="12" spans="1:40" s="153" customFormat="1" ht="50.4" customHeight="1">
      <c r="A12" s="291"/>
      <c r="B12" s="246"/>
      <c r="C12" s="246"/>
      <c r="D12" s="246"/>
      <c r="E12" s="246"/>
      <c r="F12" s="201"/>
      <c r="G12" s="201"/>
      <c r="H12" s="201"/>
      <c r="I12" s="201"/>
      <c r="J12" s="202"/>
      <c r="K12" s="203"/>
      <c r="L12" s="203"/>
      <c r="M12" s="203"/>
      <c r="N12" s="203"/>
      <c r="O12" s="197"/>
      <c r="P12" s="198"/>
      <c r="Q12" s="199"/>
      <c r="R12" s="200"/>
      <c r="S12" s="200"/>
      <c r="T12" s="199"/>
      <c r="U12" s="150" t="s">
        <v>429</v>
      </c>
      <c r="V12" s="210" t="s">
        <v>407</v>
      </c>
      <c r="W12" s="210">
        <v>1</v>
      </c>
      <c r="X12" s="152">
        <v>0.05</v>
      </c>
      <c r="Y12" s="152">
        <v>1</v>
      </c>
      <c r="Z12" s="152">
        <f t="shared" ref="Z12:Z15" si="7">W12*X12/Y12</f>
        <v>0.05</v>
      </c>
      <c r="AA12" s="266"/>
      <c r="AB12" s="266"/>
      <c r="AC12" s="266"/>
      <c r="AD12" s="270"/>
      <c r="AE12" s="270"/>
      <c r="AF12" s="298"/>
      <c r="AG12" s="298"/>
      <c r="AH12" s="297"/>
      <c r="AI12" s="297"/>
      <c r="AJ12" s="259"/>
      <c r="AK12" s="295"/>
      <c r="AL12" s="259"/>
      <c r="AM12" s="259"/>
    </row>
    <row r="13" spans="1:40" s="153" customFormat="1" ht="50.4" customHeight="1">
      <c r="A13" s="291"/>
      <c r="B13" s="246"/>
      <c r="C13" s="246"/>
      <c r="D13" s="246"/>
      <c r="E13" s="246"/>
      <c r="F13" s="201"/>
      <c r="G13" s="201"/>
      <c r="H13" s="201"/>
      <c r="I13" s="201"/>
      <c r="J13" s="202"/>
      <c r="K13" s="203"/>
      <c r="L13" s="203"/>
      <c r="M13" s="203"/>
      <c r="N13" s="203"/>
      <c r="O13" s="197"/>
      <c r="P13" s="198"/>
      <c r="Q13" s="199"/>
      <c r="R13" s="200"/>
      <c r="S13" s="200"/>
      <c r="T13" s="199"/>
      <c r="U13" s="150" t="s">
        <v>405</v>
      </c>
      <c r="V13" s="210" t="s">
        <v>407</v>
      </c>
      <c r="W13" s="210">
        <v>1</v>
      </c>
      <c r="X13" s="152">
        <v>0.05</v>
      </c>
      <c r="Y13" s="152">
        <v>1</v>
      </c>
      <c r="Z13" s="152">
        <f t="shared" ref="Z13" si="8">W13*X13/Y13</f>
        <v>0.05</v>
      </c>
      <c r="AA13" s="266"/>
      <c r="AB13" s="266"/>
      <c r="AC13" s="266"/>
      <c r="AD13" s="270"/>
      <c r="AE13" s="270"/>
      <c r="AF13" s="298"/>
      <c r="AG13" s="298"/>
      <c r="AH13" s="297"/>
      <c r="AI13" s="297"/>
      <c r="AJ13" s="259"/>
      <c r="AK13" s="295"/>
      <c r="AL13" s="259"/>
      <c r="AM13" s="259"/>
    </row>
    <row r="14" spans="1:40" s="153" customFormat="1" ht="50.4" customHeight="1">
      <c r="A14" s="291"/>
      <c r="B14" s="246"/>
      <c r="C14" s="246"/>
      <c r="D14" s="246"/>
      <c r="E14" s="246"/>
      <c r="F14" s="201"/>
      <c r="G14" s="201" t="s">
        <v>430</v>
      </c>
      <c r="H14" s="201" t="s">
        <v>400</v>
      </c>
      <c r="I14" s="201">
        <v>1</v>
      </c>
      <c r="J14" s="202" t="s">
        <v>425</v>
      </c>
      <c r="K14" s="203"/>
      <c r="L14" s="205">
        <f>115+4</f>
        <v>119</v>
      </c>
      <c r="M14" s="205">
        <f>60+4</f>
        <v>64</v>
      </c>
      <c r="N14" s="203" t="s">
        <v>406</v>
      </c>
      <c r="O14" s="212">
        <f>L14*M14*N14*7.85/1000000</f>
        <v>0.1195712</v>
      </c>
      <c r="P14" s="212">
        <v>8.6475599999999986E-2</v>
      </c>
      <c r="Q14" s="199">
        <f>O14-P14</f>
        <v>3.3095600000000017E-2</v>
      </c>
      <c r="R14" s="206">
        <v>5</v>
      </c>
      <c r="S14" s="200">
        <v>3.4</v>
      </c>
      <c r="T14" s="199">
        <f>(O14*R14-Q14*S14)*I14</f>
        <v>0.48533095999999998</v>
      </c>
      <c r="U14" s="150" t="s">
        <v>410</v>
      </c>
      <c r="V14" s="210" t="s">
        <v>407</v>
      </c>
      <c r="W14" s="210">
        <v>1</v>
      </c>
      <c r="X14" s="152">
        <v>0.05</v>
      </c>
      <c r="Y14" s="152">
        <v>1</v>
      </c>
      <c r="Z14" s="152">
        <f t="shared" si="7"/>
        <v>0.05</v>
      </c>
      <c r="AA14" s="266"/>
      <c r="AB14" s="266"/>
      <c r="AC14" s="266"/>
      <c r="AD14" s="270"/>
      <c r="AE14" s="270"/>
      <c r="AF14" s="298"/>
      <c r="AG14" s="298"/>
      <c r="AH14" s="297"/>
      <c r="AI14" s="297"/>
      <c r="AJ14" s="259"/>
      <c r="AK14" s="295"/>
      <c r="AL14" s="259"/>
      <c r="AM14" s="259"/>
    </row>
    <row r="15" spans="1:40" s="153" customFormat="1" ht="50.4" customHeight="1">
      <c r="A15" s="291"/>
      <c r="B15" s="246"/>
      <c r="C15" s="246"/>
      <c r="D15" s="246"/>
      <c r="E15" s="246"/>
      <c r="F15" s="201"/>
      <c r="G15" s="201"/>
      <c r="H15" s="201"/>
      <c r="I15" s="201"/>
      <c r="J15" s="202"/>
      <c r="K15" s="203"/>
      <c r="L15" s="203"/>
      <c r="M15" s="203"/>
      <c r="N15" s="203"/>
      <c r="O15" s="197"/>
      <c r="P15" s="198"/>
      <c r="Q15" s="199"/>
      <c r="R15" s="200"/>
      <c r="S15" s="200"/>
      <c r="T15" s="199"/>
      <c r="U15" s="150" t="s">
        <v>411</v>
      </c>
      <c r="V15" s="210" t="s">
        <v>407</v>
      </c>
      <c r="W15" s="210">
        <v>1</v>
      </c>
      <c r="X15" s="152">
        <v>0.05</v>
      </c>
      <c r="Y15" s="152">
        <v>1</v>
      </c>
      <c r="Z15" s="152">
        <f t="shared" si="7"/>
        <v>0.05</v>
      </c>
      <c r="AA15" s="266"/>
      <c r="AB15" s="266"/>
      <c r="AC15" s="266"/>
      <c r="AD15" s="270"/>
      <c r="AE15" s="270"/>
      <c r="AF15" s="298"/>
      <c r="AG15" s="298"/>
      <c r="AH15" s="297"/>
      <c r="AI15" s="297"/>
      <c r="AJ15" s="259"/>
      <c r="AK15" s="295"/>
      <c r="AL15" s="259"/>
      <c r="AM15" s="259"/>
    </row>
    <row r="16" spans="1:40" s="153" customFormat="1" ht="50.4" customHeight="1">
      <c r="A16" s="291"/>
      <c r="B16" s="246"/>
      <c r="C16" s="246"/>
      <c r="D16" s="246"/>
      <c r="E16" s="246"/>
      <c r="F16" s="201"/>
      <c r="G16" s="201"/>
      <c r="H16" s="201"/>
      <c r="I16" s="201"/>
      <c r="J16" s="202"/>
      <c r="K16" s="203"/>
      <c r="L16" s="203"/>
      <c r="M16" s="203"/>
      <c r="N16" s="203"/>
      <c r="O16" s="197"/>
      <c r="P16" s="198"/>
      <c r="Q16" s="199"/>
      <c r="R16" s="200"/>
      <c r="S16" s="200"/>
      <c r="T16" s="199"/>
      <c r="U16" s="150" t="s">
        <v>429</v>
      </c>
      <c r="V16" s="210" t="s">
        <v>407</v>
      </c>
      <c r="W16" s="210">
        <v>1</v>
      </c>
      <c r="X16" s="152">
        <v>0.05</v>
      </c>
      <c r="Y16" s="152">
        <v>1</v>
      </c>
      <c r="Z16" s="152">
        <f t="shared" ref="Z16" si="9">W16*X16/Y16</f>
        <v>0.05</v>
      </c>
      <c r="AA16" s="266"/>
      <c r="AB16" s="266"/>
      <c r="AC16" s="266"/>
      <c r="AD16" s="270"/>
      <c r="AE16" s="270"/>
      <c r="AF16" s="298"/>
      <c r="AG16" s="298"/>
      <c r="AH16" s="297"/>
      <c r="AI16" s="297"/>
      <c r="AJ16" s="259"/>
      <c r="AK16" s="295"/>
      <c r="AL16" s="259"/>
      <c r="AM16" s="259"/>
    </row>
    <row r="17" spans="1:39" s="153" customFormat="1" ht="50.4" customHeight="1">
      <c r="A17" s="291"/>
      <c r="B17" s="246"/>
      <c r="C17" s="246"/>
      <c r="D17" s="246"/>
      <c r="E17" s="246"/>
      <c r="F17" s="201"/>
      <c r="G17" s="201"/>
      <c r="H17" s="201"/>
      <c r="I17" s="201"/>
      <c r="J17" s="202"/>
      <c r="K17" s="203"/>
      <c r="L17" s="203"/>
      <c r="M17" s="203"/>
      <c r="N17" s="203"/>
      <c r="O17" s="197"/>
      <c r="P17" s="198"/>
      <c r="Q17" s="199"/>
      <c r="R17" s="200"/>
      <c r="S17" s="200"/>
      <c r="T17" s="199"/>
      <c r="U17" s="150" t="s">
        <v>405</v>
      </c>
      <c r="V17" s="210" t="s">
        <v>407</v>
      </c>
      <c r="W17" s="210">
        <v>1</v>
      </c>
      <c r="X17" s="152">
        <v>0.05</v>
      </c>
      <c r="Y17" s="152">
        <v>1</v>
      </c>
      <c r="Z17" s="152">
        <f t="shared" ref="Z17" si="10">W17*X17/Y17</f>
        <v>0.05</v>
      </c>
      <c r="AA17" s="266"/>
      <c r="AB17" s="266"/>
      <c r="AC17" s="266"/>
      <c r="AD17" s="270"/>
      <c r="AE17" s="270"/>
      <c r="AF17" s="298"/>
      <c r="AG17" s="298"/>
      <c r="AH17" s="297"/>
      <c r="AI17" s="297"/>
      <c r="AJ17" s="259"/>
      <c r="AK17" s="295"/>
      <c r="AL17" s="259"/>
      <c r="AM17" s="259"/>
    </row>
    <row r="18" spans="1:39" s="153" customFormat="1" ht="50.4" customHeight="1">
      <c r="A18" s="291"/>
      <c r="B18" s="246"/>
      <c r="C18" s="246"/>
      <c r="D18" s="246"/>
      <c r="E18" s="246"/>
      <c r="F18" s="201"/>
      <c r="G18" s="201" t="s">
        <v>433</v>
      </c>
      <c r="H18" s="201" t="s">
        <v>400</v>
      </c>
      <c r="I18" s="201">
        <v>1</v>
      </c>
      <c r="J18" s="202" t="s">
        <v>431</v>
      </c>
      <c r="K18" s="203"/>
      <c r="L18" s="205">
        <v>25</v>
      </c>
      <c r="M18" s="205">
        <v>10</v>
      </c>
      <c r="N18" s="203"/>
      <c r="O18" s="212">
        <f>M18*M18*0.00617*L18/1000</f>
        <v>1.5425000000000001E-2</v>
      </c>
      <c r="P18" s="212">
        <v>1.5425000000000001E-2</v>
      </c>
      <c r="Q18" s="199">
        <f>O18-P18</f>
        <v>0</v>
      </c>
      <c r="R18" s="206">
        <v>5</v>
      </c>
      <c r="S18" s="200">
        <v>2.5</v>
      </c>
      <c r="T18" s="199">
        <f>(O18*R18-Q18*S18)*I18</f>
        <v>7.7124999999999999E-2</v>
      </c>
      <c r="U18" s="150" t="s">
        <v>432</v>
      </c>
      <c r="V18" s="210"/>
      <c r="W18" s="210"/>
      <c r="X18" s="152"/>
      <c r="Y18" s="152"/>
      <c r="Z18" s="152">
        <f>0.1*0.1*3.14*5</f>
        <v>0.15700000000000003</v>
      </c>
      <c r="AA18" s="266"/>
      <c r="AB18" s="266"/>
      <c r="AC18" s="266"/>
      <c r="AD18" s="270"/>
      <c r="AE18" s="270"/>
      <c r="AF18" s="298"/>
      <c r="AG18" s="298"/>
      <c r="AH18" s="297"/>
      <c r="AI18" s="297"/>
      <c r="AJ18" s="259"/>
      <c r="AK18" s="295"/>
      <c r="AL18" s="259"/>
      <c r="AM18" s="259"/>
    </row>
    <row r="19" spans="1:39" s="153" customFormat="1" ht="50.4" customHeight="1">
      <c r="A19" s="291"/>
      <c r="B19" s="246"/>
      <c r="C19" s="246"/>
      <c r="D19" s="246"/>
      <c r="E19" s="246"/>
      <c r="F19" s="201"/>
      <c r="G19" s="201" t="s">
        <v>437</v>
      </c>
      <c r="H19" s="201" t="s">
        <v>401</v>
      </c>
      <c r="I19" s="201">
        <v>2</v>
      </c>
      <c r="J19" s="202" t="s">
        <v>434</v>
      </c>
      <c r="K19" s="203"/>
      <c r="L19" s="203" t="s">
        <v>435</v>
      </c>
      <c r="M19" s="203" t="s">
        <v>436</v>
      </c>
      <c r="N19" s="203"/>
      <c r="O19" s="212">
        <f>M19*M19*0.00617*L19/1000</f>
        <v>0.13453684999999999</v>
      </c>
      <c r="P19" s="212">
        <f>O19</f>
        <v>0.13453684999999999</v>
      </c>
      <c r="Q19" s="199"/>
      <c r="R19" s="206">
        <v>7.9649999999999999</v>
      </c>
      <c r="S19" s="200"/>
      <c r="T19" s="199">
        <f>I19*P19*R19</f>
        <v>2.1431720204999998</v>
      </c>
      <c r="U19" s="150"/>
      <c r="V19" s="210"/>
      <c r="W19" s="210"/>
      <c r="X19" s="152"/>
      <c r="Y19" s="152"/>
      <c r="Z19" s="152"/>
      <c r="AA19" s="266"/>
      <c r="AB19" s="266"/>
      <c r="AC19" s="266"/>
      <c r="AD19" s="270"/>
      <c r="AE19" s="270"/>
      <c r="AF19" s="298"/>
      <c r="AG19" s="298"/>
      <c r="AH19" s="297"/>
      <c r="AI19" s="297"/>
      <c r="AJ19" s="259"/>
      <c r="AK19" s="295"/>
      <c r="AL19" s="259"/>
      <c r="AM19" s="259"/>
    </row>
    <row r="20" spans="1:39" s="153" customFormat="1" ht="50.4" customHeight="1">
      <c r="A20" s="291"/>
      <c r="B20" s="246"/>
      <c r="C20" s="246"/>
      <c r="D20" s="246"/>
      <c r="E20" s="246"/>
      <c r="F20" s="201"/>
      <c r="G20" s="201" t="s">
        <v>438</v>
      </c>
      <c r="H20" s="201" t="s">
        <v>401</v>
      </c>
      <c r="I20" s="201">
        <v>1</v>
      </c>
      <c r="J20" s="202" t="s">
        <v>434</v>
      </c>
      <c r="K20" s="203"/>
      <c r="L20" s="203" t="s">
        <v>440</v>
      </c>
      <c r="M20" s="203" t="s">
        <v>439</v>
      </c>
      <c r="N20" s="203"/>
      <c r="O20" s="212">
        <f>M20*M20*0.00617*L20/1000</f>
        <v>8.483750000000001E-2</v>
      </c>
      <c r="P20" s="212">
        <f>O20</f>
        <v>8.483750000000001E-2</v>
      </c>
      <c r="Q20" s="199"/>
      <c r="R20" s="206">
        <v>7.9649999999999999</v>
      </c>
      <c r="S20" s="200"/>
      <c r="T20" s="199">
        <f>I20*P20*R20</f>
        <v>0.67573068750000009</v>
      </c>
      <c r="U20" s="150"/>
      <c r="V20" s="210"/>
      <c r="W20" s="210"/>
      <c r="X20" s="152"/>
      <c r="Y20" s="152"/>
      <c r="Z20" s="152"/>
      <c r="AA20" s="266"/>
      <c r="AB20" s="266"/>
      <c r="AC20" s="266"/>
      <c r="AD20" s="270"/>
      <c r="AE20" s="270"/>
      <c r="AF20" s="298"/>
      <c r="AG20" s="298"/>
      <c r="AH20" s="297"/>
      <c r="AI20" s="297"/>
      <c r="AJ20" s="259"/>
      <c r="AK20" s="295"/>
      <c r="AL20" s="259"/>
      <c r="AM20" s="259"/>
    </row>
    <row r="21" spans="1:39" s="153" customFormat="1" ht="50.4" customHeight="1">
      <c r="A21" s="291"/>
      <c r="B21" s="246"/>
      <c r="C21" s="246"/>
      <c r="D21" s="246"/>
      <c r="E21" s="246"/>
      <c r="F21" s="201"/>
      <c r="G21" s="201" t="s">
        <v>443</v>
      </c>
      <c r="H21" s="201" t="s">
        <v>400</v>
      </c>
      <c r="I21" s="201">
        <v>2</v>
      </c>
      <c r="J21" s="202"/>
      <c r="K21" s="203"/>
      <c r="L21" s="203" t="s">
        <v>441</v>
      </c>
      <c r="M21" s="203" t="s">
        <v>442</v>
      </c>
      <c r="N21" s="203" t="s">
        <v>412</v>
      </c>
      <c r="O21" s="212">
        <f>L21*M21*N21*7.85/1000000</f>
        <v>0.22764999999999999</v>
      </c>
      <c r="P21" s="212">
        <v>8.6475599999999986E-2</v>
      </c>
      <c r="Q21" s="199">
        <f>O21-P21</f>
        <v>0.14117440000000001</v>
      </c>
      <c r="R21" s="206">
        <v>5</v>
      </c>
      <c r="S21" s="200">
        <v>3.4</v>
      </c>
      <c r="T21" s="199">
        <f>(O21*R21-Q21*S21)*I21</f>
        <v>1.3165140799999999</v>
      </c>
      <c r="U21" s="150" t="s">
        <v>410</v>
      </c>
      <c r="V21" s="210" t="s">
        <v>457</v>
      </c>
      <c r="W21" s="210">
        <v>2</v>
      </c>
      <c r="X21" s="152">
        <v>7.0000000000000007E-2</v>
      </c>
      <c r="Y21" s="152">
        <v>1</v>
      </c>
      <c r="Z21" s="152">
        <f t="shared" ref="Z21" si="11">W21*X21/Y21</f>
        <v>0.14000000000000001</v>
      </c>
      <c r="AA21" s="266"/>
      <c r="AB21" s="266"/>
      <c r="AC21" s="266"/>
      <c r="AD21" s="270"/>
      <c r="AE21" s="270"/>
      <c r="AF21" s="298"/>
      <c r="AG21" s="298"/>
      <c r="AH21" s="297"/>
      <c r="AI21" s="297"/>
      <c r="AJ21" s="259"/>
      <c r="AK21" s="295"/>
      <c r="AL21" s="259"/>
      <c r="AM21" s="259"/>
    </row>
    <row r="22" spans="1:39" s="153" customFormat="1" ht="50.4" customHeight="1">
      <c r="A22" s="291"/>
      <c r="B22" s="246"/>
      <c r="C22" s="246"/>
      <c r="D22" s="246"/>
      <c r="E22" s="246"/>
      <c r="F22" s="201"/>
      <c r="G22" s="201"/>
      <c r="H22" s="201"/>
      <c r="I22" s="201"/>
      <c r="J22" s="202"/>
      <c r="K22" s="203"/>
      <c r="L22" s="203"/>
      <c r="M22" s="203"/>
      <c r="N22" s="203"/>
      <c r="O22" s="197"/>
      <c r="P22" s="198"/>
      <c r="Q22" s="199"/>
      <c r="R22" s="200"/>
      <c r="S22" s="200"/>
      <c r="T22" s="199"/>
      <c r="U22" s="150" t="s">
        <v>411</v>
      </c>
      <c r="V22" s="211" t="s">
        <v>457</v>
      </c>
      <c r="W22" s="210">
        <v>2</v>
      </c>
      <c r="X22" s="152">
        <v>7.0000000000000007E-2</v>
      </c>
      <c r="Y22" s="152">
        <v>1</v>
      </c>
      <c r="Z22" s="152">
        <f t="shared" ref="Z22:Z23" si="12">W22*X22/Y22</f>
        <v>0.14000000000000001</v>
      </c>
      <c r="AA22" s="266"/>
      <c r="AB22" s="266"/>
      <c r="AC22" s="266"/>
      <c r="AD22" s="270"/>
      <c r="AE22" s="270"/>
      <c r="AF22" s="298"/>
      <c r="AG22" s="298"/>
      <c r="AH22" s="297"/>
      <c r="AI22" s="297"/>
      <c r="AJ22" s="259"/>
      <c r="AK22" s="295"/>
      <c r="AL22" s="259"/>
      <c r="AM22" s="259"/>
    </row>
    <row r="23" spans="1:39" s="153" customFormat="1" ht="50.4" customHeight="1">
      <c r="A23" s="291"/>
      <c r="B23" s="246"/>
      <c r="C23" s="246"/>
      <c r="D23" s="246"/>
      <c r="E23" s="246"/>
      <c r="F23" s="201"/>
      <c r="G23" s="201"/>
      <c r="H23" s="201"/>
      <c r="I23" s="201"/>
      <c r="J23" s="202"/>
      <c r="K23" s="203"/>
      <c r="L23" s="203"/>
      <c r="M23" s="203"/>
      <c r="N23" s="203"/>
      <c r="O23" s="197"/>
      <c r="P23" s="198"/>
      <c r="Q23" s="199"/>
      <c r="R23" s="200"/>
      <c r="S23" s="200"/>
      <c r="T23" s="199"/>
      <c r="U23" s="150" t="s">
        <v>405</v>
      </c>
      <c r="V23" s="211" t="s">
        <v>457</v>
      </c>
      <c r="W23" s="210">
        <v>2</v>
      </c>
      <c r="X23" s="152">
        <v>7.0000000000000007E-2</v>
      </c>
      <c r="Y23" s="152">
        <v>1</v>
      </c>
      <c r="Z23" s="152">
        <f t="shared" si="12"/>
        <v>0.14000000000000001</v>
      </c>
      <c r="AA23" s="266"/>
      <c r="AB23" s="266"/>
      <c r="AC23" s="266"/>
      <c r="AD23" s="270"/>
      <c r="AE23" s="270"/>
      <c r="AF23" s="298"/>
      <c r="AG23" s="298"/>
      <c r="AH23" s="297"/>
      <c r="AI23" s="297"/>
      <c r="AJ23" s="259"/>
      <c r="AK23" s="295"/>
      <c r="AL23" s="259"/>
      <c r="AM23" s="259"/>
    </row>
    <row r="24" spans="1:39" s="153" customFormat="1" ht="50.4" customHeight="1">
      <c r="A24" s="291"/>
      <c r="B24" s="246"/>
      <c r="C24" s="246"/>
      <c r="D24" s="246"/>
      <c r="E24" s="246"/>
      <c r="F24" s="201"/>
      <c r="G24" s="201" t="s">
        <v>444</v>
      </c>
      <c r="H24" s="201" t="s">
        <v>400</v>
      </c>
      <c r="I24" s="201">
        <v>2</v>
      </c>
      <c r="J24" s="202"/>
      <c r="K24" s="203"/>
      <c r="L24" s="203" t="s">
        <v>445</v>
      </c>
      <c r="M24" s="203" t="s">
        <v>446</v>
      </c>
      <c r="N24" s="203" t="s">
        <v>453</v>
      </c>
      <c r="O24" s="197">
        <f>(40-1.5)*1.5*0.02466*0.08</f>
        <v>0.11392920000000001</v>
      </c>
      <c r="P24" s="197">
        <f>(40-1.5)*1.5*0.02466*0.08</f>
        <v>0.11392920000000001</v>
      </c>
      <c r="Q24" s="199">
        <f>O24-P24</f>
        <v>0</v>
      </c>
      <c r="R24" s="200">
        <v>7</v>
      </c>
      <c r="S24" s="200">
        <v>2.5</v>
      </c>
      <c r="T24" s="199">
        <f>(O24*R24-Q24*S24)*I24</f>
        <v>1.5950088</v>
      </c>
      <c r="U24" s="150" t="s">
        <v>447</v>
      </c>
      <c r="V24" s="210"/>
      <c r="W24" s="210">
        <v>2</v>
      </c>
      <c r="X24" s="152">
        <v>0.05</v>
      </c>
      <c r="Y24" s="152">
        <v>1</v>
      </c>
      <c r="Z24" s="152">
        <f t="shared" ref="Z24:Z31" si="13">W24*X24/Y24</f>
        <v>0.1</v>
      </c>
      <c r="AA24" s="266"/>
      <c r="AB24" s="266"/>
      <c r="AC24" s="266"/>
      <c r="AD24" s="270"/>
      <c r="AE24" s="270"/>
      <c r="AF24" s="298"/>
      <c r="AG24" s="298"/>
      <c r="AH24" s="297"/>
      <c r="AI24" s="297"/>
      <c r="AJ24" s="259"/>
      <c r="AK24" s="295"/>
      <c r="AL24" s="259"/>
      <c r="AM24" s="259"/>
    </row>
    <row r="25" spans="1:39" s="153" customFormat="1" ht="50.4" customHeight="1">
      <c r="A25" s="291"/>
      <c r="B25" s="246"/>
      <c r="C25" s="246"/>
      <c r="D25" s="246"/>
      <c r="E25" s="246"/>
      <c r="F25" s="201"/>
      <c r="G25" s="201" t="s">
        <v>448</v>
      </c>
      <c r="H25" s="201" t="s">
        <v>400</v>
      </c>
      <c r="I25" s="201">
        <v>2</v>
      </c>
      <c r="J25" s="202"/>
      <c r="K25" s="203"/>
      <c r="L25" s="203" t="s">
        <v>450</v>
      </c>
      <c r="M25" s="203" t="s">
        <v>449</v>
      </c>
      <c r="N25" s="203" t="s">
        <v>451</v>
      </c>
      <c r="O25" s="197"/>
      <c r="P25" s="198"/>
      <c r="Q25" s="199">
        <v>2.5</v>
      </c>
      <c r="R25" s="200">
        <f>81/1.13</f>
        <v>71.681415929203553</v>
      </c>
      <c r="S25" s="200"/>
      <c r="T25" s="199">
        <f>R25/6000*L25*I25</f>
        <v>9.3185840707964616</v>
      </c>
      <c r="U25" s="150" t="s">
        <v>452</v>
      </c>
      <c r="V25" s="210"/>
      <c r="W25" s="210">
        <v>2</v>
      </c>
      <c r="X25" s="152">
        <v>0.05</v>
      </c>
      <c r="Y25" s="152">
        <v>1</v>
      </c>
      <c r="Z25" s="152">
        <f t="shared" si="13"/>
        <v>0.1</v>
      </c>
      <c r="AA25" s="266"/>
      <c r="AB25" s="266"/>
      <c r="AC25" s="266"/>
      <c r="AD25" s="270"/>
      <c r="AE25" s="270"/>
      <c r="AF25" s="298"/>
      <c r="AG25" s="298"/>
      <c r="AH25" s="297"/>
      <c r="AI25" s="297"/>
      <c r="AJ25" s="259"/>
      <c r="AK25" s="295"/>
      <c r="AL25" s="259"/>
      <c r="AM25" s="259"/>
    </row>
    <row r="26" spans="1:39" s="153" customFormat="1" ht="50.4" customHeight="1">
      <c r="A26" s="291"/>
      <c r="B26" s="246"/>
      <c r="C26" s="246"/>
      <c r="D26" s="246"/>
      <c r="E26" s="246"/>
      <c r="F26" s="201"/>
      <c r="G26" s="201"/>
      <c r="H26" s="201"/>
      <c r="I26" s="201"/>
      <c r="J26" s="202"/>
      <c r="K26" s="203"/>
      <c r="L26" s="203"/>
      <c r="M26" s="203"/>
      <c r="N26" s="203"/>
      <c r="O26" s="197"/>
      <c r="P26" s="198"/>
      <c r="Q26" s="199"/>
      <c r="R26" s="200"/>
      <c r="S26" s="200"/>
      <c r="T26" s="199"/>
      <c r="U26" s="150" t="s">
        <v>405</v>
      </c>
      <c r="V26" s="211" t="s">
        <v>407</v>
      </c>
      <c r="W26" s="211">
        <v>2</v>
      </c>
      <c r="X26" s="152">
        <v>0.05</v>
      </c>
      <c r="Y26" s="152">
        <v>1</v>
      </c>
      <c r="Z26" s="152">
        <f t="shared" si="13"/>
        <v>0.1</v>
      </c>
      <c r="AA26" s="266"/>
      <c r="AB26" s="266"/>
      <c r="AC26" s="266"/>
      <c r="AD26" s="270"/>
      <c r="AE26" s="270"/>
      <c r="AF26" s="298"/>
      <c r="AG26" s="298"/>
      <c r="AH26" s="297"/>
      <c r="AI26" s="297"/>
      <c r="AJ26" s="259"/>
      <c r="AK26" s="295"/>
      <c r="AL26" s="259"/>
      <c r="AM26" s="259"/>
    </row>
    <row r="27" spans="1:39" s="153" customFormat="1" ht="50.4" customHeight="1">
      <c r="A27" s="291"/>
      <c r="B27" s="246"/>
      <c r="C27" s="246"/>
      <c r="D27" s="246"/>
      <c r="E27" s="246"/>
      <c r="F27" s="201"/>
      <c r="G27" s="201" t="s">
        <v>456</v>
      </c>
      <c r="H27" s="201" t="s">
        <v>400</v>
      </c>
      <c r="I27" s="201">
        <v>1</v>
      </c>
      <c r="J27" s="202"/>
      <c r="K27" s="203"/>
      <c r="L27" s="205">
        <f>140+4</f>
        <v>144</v>
      </c>
      <c r="M27" s="205">
        <f>67+4</f>
        <v>71</v>
      </c>
      <c r="N27" s="203" t="s">
        <v>412</v>
      </c>
      <c r="O27" s="212">
        <f>L27*M27*N27*7.85/1000000</f>
        <v>8.0258399999999994E-2</v>
      </c>
      <c r="P27" s="212">
        <f>0.0803*0.7</f>
        <v>5.6209999999999996E-2</v>
      </c>
      <c r="Q27" s="199">
        <f>O27-P27</f>
        <v>2.4048399999999998E-2</v>
      </c>
      <c r="R27" s="206">
        <v>5</v>
      </c>
      <c r="S27" s="200">
        <v>3.4</v>
      </c>
      <c r="T27" s="199">
        <f>(O27*R27-Q27*S27)*I27</f>
        <v>0.31952744</v>
      </c>
      <c r="U27" s="150" t="s">
        <v>410</v>
      </c>
      <c r="V27" s="211" t="s">
        <v>407</v>
      </c>
      <c r="W27" s="211">
        <v>1</v>
      </c>
      <c r="X27" s="152">
        <v>0.05</v>
      </c>
      <c r="Y27" s="152">
        <v>1</v>
      </c>
      <c r="Z27" s="152">
        <f t="shared" si="13"/>
        <v>0.05</v>
      </c>
      <c r="AA27" s="266"/>
      <c r="AB27" s="266"/>
      <c r="AC27" s="266"/>
      <c r="AD27" s="270"/>
      <c r="AE27" s="270"/>
      <c r="AF27" s="298"/>
      <c r="AG27" s="298"/>
      <c r="AH27" s="297"/>
      <c r="AI27" s="297"/>
      <c r="AJ27" s="259"/>
      <c r="AK27" s="295"/>
      <c r="AL27" s="259"/>
      <c r="AM27" s="259"/>
    </row>
    <row r="28" spans="1:39" s="153" customFormat="1" ht="50.4" customHeight="1">
      <c r="A28" s="291"/>
      <c r="B28" s="246"/>
      <c r="C28" s="246"/>
      <c r="D28" s="246"/>
      <c r="E28" s="246"/>
      <c r="F28" s="201"/>
      <c r="G28" s="201" t="s">
        <v>458</v>
      </c>
      <c r="H28" s="201" t="s">
        <v>401</v>
      </c>
      <c r="I28" s="201">
        <v>2</v>
      </c>
      <c r="J28" s="202"/>
      <c r="K28" s="203"/>
      <c r="L28" s="203"/>
      <c r="M28" s="203"/>
      <c r="N28" s="203"/>
      <c r="O28" s="197"/>
      <c r="P28" s="198"/>
      <c r="Q28" s="199"/>
      <c r="R28" s="200">
        <v>2.2200000000000001E-2</v>
      </c>
      <c r="S28" s="200"/>
      <c r="T28" s="199">
        <f>R28*I28</f>
        <v>4.4400000000000002E-2</v>
      </c>
      <c r="U28" s="150" t="s">
        <v>411</v>
      </c>
      <c r="V28" s="211" t="s">
        <v>407</v>
      </c>
      <c r="W28" s="211">
        <v>1</v>
      </c>
      <c r="X28" s="152">
        <v>0.05</v>
      </c>
      <c r="Y28" s="152">
        <v>1</v>
      </c>
      <c r="Z28" s="152">
        <f t="shared" si="13"/>
        <v>0.05</v>
      </c>
      <c r="AA28" s="266"/>
      <c r="AB28" s="266"/>
      <c r="AC28" s="266"/>
      <c r="AD28" s="270"/>
      <c r="AE28" s="270"/>
      <c r="AF28" s="298"/>
      <c r="AG28" s="298"/>
      <c r="AH28" s="297"/>
      <c r="AI28" s="297"/>
      <c r="AJ28" s="259"/>
      <c r="AK28" s="295"/>
      <c r="AL28" s="259"/>
      <c r="AM28" s="259"/>
    </row>
    <row r="29" spans="1:39" s="153" customFormat="1" ht="50.4" customHeight="1">
      <c r="A29" s="291"/>
      <c r="B29" s="246"/>
      <c r="C29" s="246"/>
      <c r="D29" s="246"/>
      <c r="E29" s="246"/>
      <c r="F29" s="201"/>
      <c r="G29" s="201"/>
      <c r="H29" s="201"/>
      <c r="I29" s="201"/>
      <c r="J29" s="202"/>
      <c r="K29" s="203"/>
      <c r="L29" s="203"/>
      <c r="M29" s="203"/>
      <c r="N29" s="203"/>
      <c r="O29" s="197"/>
      <c r="P29" s="198"/>
      <c r="Q29" s="199"/>
      <c r="R29" s="200"/>
      <c r="S29" s="200"/>
      <c r="T29" s="199"/>
      <c r="U29" s="150" t="s">
        <v>405</v>
      </c>
      <c r="V29" s="211" t="s">
        <v>407</v>
      </c>
      <c r="W29" s="211">
        <v>1</v>
      </c>
      <c r="X29" s="152">
        <v>0.05</v>
      </c>
      <c r="Y29" s="152">
        <v>1</v>
      </c>
      <c r="Z29" s="152">
        <f t="shared" si="13"/>
        <v>0.05</v>
      </c>
      <c r="AA29" s="266"/>
      <c r="AB29" s="266"/>
      <c r="AC29" s="266"/>
      <c r="AD29" s="270"/>
      <c r="AE29" s="270"/>
      <c r="AF29" s="298"/>
      <c r="AG29" s="298"/>
      <c r="AH29" s="297"/>
      <c r="AI29" s="297"/>
      <c r="AJ29" s="259"/>
      <c r="AK29" s="295"/>
      <c r="AL29" s="259"/>
      <c r="AM29" s="259"/>
    </row>
    <row r="30" spans="1:39" s="153" customFormat="1" ht="50.4" customHeight="1">
      <c r="A30" s="291"/>
      <c r="B30" s="246"/>
      <c r="C30" s="246"/>
      <c r="D30" s="246"/>
      <c r="E30" s="246"/>
      <c r="F30" s="201"/>
      <c r="G30" s="201"/>
      <c r="H30" s="201"/>
      <c r="I30" s="201"/>
      <c r="J30" s="202"/>
      <c r="K30" s="203"/>
      <c r="L30" s="203"/>
      <c r="M30" s="203"/>
      <c r="N30" s="203"/>
      <c r="O30" s="197"/>
      <c r="P30" s="198"/>
      <c r="Q30" s="199"/>
      <c r="R30" s="200"/>
      <c r="S30" s="200"/>
      <c r="T30" s="199"/>
      <c r="U30" s="150" t="s">
        <v>454</v>
      </c>
      <c r="V30" s="210"/>
      <c r="W30" s="210">
        <f>109.49+4</f>
        <v>113.49</v>
      </c>
      <c r="X30" s="152">
        <v>0.05</v>
      </c>
      <c r="Y30" s="152">
        <v>1</v>
      </c>
      <c r="Z30" s="152">
        <f t="shared" si="13"/>
        <v>5.6745000000000001</v>
      </c>
      <c r="AA30" s="266"/>
      <c r="AB30" s="266"/>
      <c r="AC30" s="266"/>
      <c r="AD30" s="270"/>
      <c r="AE30" s="270"/>
      <c r="AF30" s="298"/>
      <c r="AG30" s="298"/>
      <c r="AH30" s="297"/>
      <c r="AI30" s="297"/>
      <c r="AJ30" s="259"/>
      <c r="AK30" s="295"/>
      <c r="AL30" s="259"/>
      <c r="AM30" s="259"/>
    </row>
    <row r="31" spans="1:39" s="153" customFormat="1" ht="50.4" customHeight="1">
      <c r="A31" s="291"/>
      <c r="B31" s="246"/>
      <c r="C31" s="246"/>
      <c r="D31" s="246"/>
      <c r="E31" s="246"/>
      <c r="F31" s="201"/>
      <c r="G31" s="202"/>
      <c r="H31" s="202"/>
      <c r="I31" s="202"/>
      <c r="J31" s="196"/>
      <c r="K31" s="203"/>
      <c r="L31" s="203"/>
      <c r="M31" s="203"/>
      <c r="N31" s="203"/>
      <c r="O31" s="197"/>
      <c r="P31" s="198"/>
      <c r="Q31" s="199"/>
      <c r="R31" s="200"/>
      <c r="S31" s="200"/>
      <c r="T31" s="199"/>
      <c r="U31" s="150" t="s">
        <v>455</v>
      </c>
      <c r="V31" s="155"/>
      <c r="W31" s="192">
        <f>0.38*0.45*2*0.2</f>
        <v>6.8400000000000002E-2</v>
      </c>
      <c r="X31" s="154">
        <v>15</v>
      </c>
      <c r="Y31" s="152">
        <v>1</v>
      </c>
      <c r="Z31" s="152">
        <f t="shared" si="13"/>
        <v>1.026</v>
      </c>
      <c r="AA31" s="267"/>
      <c r="AB31" s="267"/>
      <c r="AC31" s="267"/>
      <c r="AD31" s="270"/>
      <c r="AE31" s="270"/>
      <c r="AF31" s="298"/>
      <c r="AG31" s="298"/>
      <c r="AH31" s="297"/>
      <c r="AI31" s="297"/>
      <c r="AJ31" s="259"/>
      <c r="AK31" s="295"/>
      <c r="AL31" s="259"/>
      <c r="AM31" s="259"/>
    </row>
    <row r="32" spans="1:39" s="153" customFormat="1" ht="22.95" customHeight="1">
      <c r="A32" s="292"/>
      <c r="B32" s="247"/>
      <c r="C32" s="247"/>
      <c r="D32" s="247"/>
      <c r="E32" s="247"/>
      <c r="F32" s="201"/>
      <c r="G32" s="282" t="s">
        <v>385</v>
      </c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4"/>
      <c r="T32" s="162">
        <f>SUM(T3:T31)</f>
        <v>24.648884738796465</v>
      </c>
      <c r="U32" s="158"/>
      <c r="V32" s="167"/>
      <c r="W32" s="167"/>
      <c r="X32" s="168"/>
      <c r="Y32" s="168"/>
      <c r="Z32" s="160">
        <f>SUM(Z3:Z31)</f>
        <v>8.6575000000000006</v>
      </c>
      <c r="AA32" s="160"/>
      <c r="AB32" s="160"/>
      <c r="AC32" s="160"/>
      <c r="AD32" s="195"/>
      <c r="AE32" s="209"/>
      <c r="AF32" s="159"/>
      <c r="AG32" s="159"/>
      <c r="AH32" s="169"/>
      <c r="AI32" s="169"/>
      <c r="AJ32" s="163"/>
      <c r="AK32" s="164"/>
      <c r="AL32" s="163"/>
      <c r="AM32" s="163"/>
    </row>
    <row r="33" spans="1:39" s="2" customFormat="1" ht="22.95" customHeight="1">
      <c r="A33" s="172"/>
      <c r="B33" s="170"/>
      <c r="C33" s="170"/>
      <c r="D33" s="170"/>
      <c r="E33" s="170"/>
      <c r="F33" s="170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4"/>
      <c r="U33" s="175"/>
      <c r="V33" s="176"/>
      <c r="W33" s="176"/>
      <c r="X33" s="177"/>
      <c r="Y33" s="177"/>
      <c r="Z33" s="178"/>
      <c r="AA33" s="178"/>
      <c r="AB33" s="178"/>
      <c r="AC33" s="178"/>
      <c r="AD33" s="193"/>
      <c r="AE33" s="193"/>
      <c r="AF33" s="172"/>
      <c r="AG33" s="172"/>
      <c r="AH33" s="172"/>
      <c r="AI33" s="172"/>
      <c r="AJ33" s="179"/>
      <c r="AK33" s="180"/>
      <c r="AL33" s="179"/>
      <c r="AM33" s="179"/>
    </row>
    <row r="34" spans="1:39" s="2" customFormat="1" ht="22.95" customHeight="1">
      <c r="A34" s="181"/>
      <c r="B34" s="171"/>
      <c r="C34" s="171"/>
      <c r="D34" s="171"/>
      <c r="E34" s="171"/>
      <c r="F34" s="171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184"/>
      <c r="V34" s="185"/>
      <c r="W34" s="185"/>
      <c r="X34" s="186"/>
      <c r="Y34" s="186"/>
      <c r="Z34" s="187"/>
      <c r="AA34" s="187"/>
      <c r="AB34" s="187"/>
      <c r="AC34" s="187"/>
      <c r="AD34" s="194"/>
      <c r="AE34" s="194"/>
      <c r="AF34" s="181"/>
      <c r="AG34" s="181"/>
      <c r="AH34" s="181"/>
      <c r="AI34" s="181"/>
      <c r="AJ34" s="188"/>
      <c r="AK34" s="189"/>
      <c r="AL34" s="188"/>
      <c r="AM34" s="188"/>
    </row>
    <row r="35" spans="1:39">
      <c r="B35" s="23"/>
      <c r="C35" s="23"/>
      <c r="R35" s="26"/>
    </row>
    <row r="36" spans="1:39">
      <c r="B36" s="23"/>
      <c r="C36" s="23"/>
      <c r="R36" s="26"/>
    </row>
    <row r="37" spans="1:39">
      <c r="B37" s="23"/>
      <c r="C37" s="23"/>
      <c r="R37" s="26"/>
    </row>
    <row r="38" spans="1:39">
      <c r="B38" s="23"/>
      <c r="C38" s="23"/>
      <c r="R38" s="26"/>
    </row>
    <row r="39" spans="1:39">
      <c r="B39" s="23"/>
      <c r="C39" s="23"/>
      <c r="R39" s="26"/>
    </row>
    <row r="40" spans="1:39">
      <c r="B40" s="23"/>
      <c r="C40" s="23"/>
      <c r="R40" s="26"/>
    </row>
    <row r="41" spans="1:39">
      <c r="B41" s="23"/>
      <c r="C41" s="23"/>
      <c r="R41" s="26"/>
    </row>
    <row r="42" spans="1:39">
      <c r="B42" s="23"/>
      <c r="C42" s="23"/>
      <c r="R42" s="26"/>
    </row>
    <row r="43" spans="1:39">
      <c r="B43" s="23"/>
      <c r="C43" s="23"/>
      <c r="R43" s="26"/>
    </row>
    <row r="44" spans="1:39">
      <c r="B44" s="23"/>
      <c r="C44" s="23"/>
      <c r="R44" s="26"/>
    </row>
    <row r="45" spans="1:39">
      <c r="B45" s="23"/>
      <c r="C45" s="23"/>
      <c r="R45" s="26"/>
    </row>
    <row r="46" spans="1:39">
      <c r="B46" s="23"/>
      <c r="C46" s="23"/>
      <c r="R46" s="26"/>
    </row>
    <row r="47" spans="1:39">
      <c r="B47" s="23"/>
      <c r="C47" s="23"/>
      <c r="R47" s="26"/>
    </row>
    <row r="48" spans="1:39">
      <c r="B48" s="23"/>
      <c r="C48" s="23"/>
      <c r="R48" s="26"/>
    </row>
    <row r="49" spans="2:18">
      <c r="B49" s="23"/>
      <c r="C49" s="23"/>
      <c r="R49" s="26"/>
    </row>
    <row r="50" spans="2:18">
      <c r="B50" s="23"/>
      <c r="C50" s="23"/>
      <c r="R50" s="26"/>
    </row>
    <row r="51" spans="2:18">
      <c r="B51" s="23"/>
      <c r="C51" s="23"/>
      <c r="R51" s="26"/>
    </row>
    <row r="52" spans="2:18">
      <c r="B52" s="23"/>
      <c r="C52" s="23"/>
      <c r="R52" s="26"/>
    </row>
    <row r="53" spans="2:18">
      <c r="B53" s="23"/>
      <c r="C53" s="23"/>
      <c r="R53" s="26"/>
    </row>
    <row r="54" spans="2:18">
      <c r="B54" s="23"/>
      <c r="C54" s="23"/>
      <c r="R54" s="26"/>
    </row>
    <row r="55" spans="2:18">
      <c r="R55" s="26"/>
    </row>
    <row r="56" spans="2:18">
      <c r="R56" s="26"/>
    </row>
    <row r="57" spans="2:18">
      <c r="R57" s="26"/>
    </row>
    <row r="58" spans="2:18">
      <c r="R58" s="26"/>
    </row>
    <row r="59" spans="2:18">
      <c r="R59" s="26"/>
    </row>
    <row r="60" spans="2:18">
      <c r="R60" s="26"/>
    </row>
    <row r="61" spans="2:18">
      <c r="R61" s="26"/>
    </row>
    <row r="62" spans="2:18">
      <c r="R62" s="26"/>
    </row>
    <row r="63" spans="2:18">
      <c r="R63" s="26"/>
    </row>
    <row r="64" spans="2:18">
      <c r="R64" s="26"/>
    </row>
    <row r="65" spans="18:18">
      <c r="R65" s="26"/>
    </row>
    <row r="66" spans="18:18">
      <c r="R66" s="26"/>
    </row>
    <row r="67" spans="18:18">
      <c r="R67" s="26"/>
    </row>
    <row r="68" spans="18:18">
      <c r="R68" s="26"/>
    </row>
    <row r="69" spans="18:18">
      <c r="R69" s="26"/>
    </row>
    <row r="70" spans="18:18">
      <c r="R70" s="26"/>
    </row>
    <row r="71" spans="18:18">
      <c r="R71" s="26"/>
    </row>
    <row r="72" spans="18:18">
      <c r="R72" s="26"/>
    </row>
    <row r="73" spans="18:18">
      <c r="R73" s="26"/>
    </row>
    <row r="74" spans="18:18">
      <c r="R74" s="26"/>
    </row>
    <row r="75" spans="18:18">
      <c r="R75" s="26"/>
    </row>
    <row r="76" spans="18:18">
      <c r="R76" s="26"/>
    </row>
    <row r="77" spans="18:18">
      <c r="R77" s="26"/>
    </row>
    <row r="78" spans="18:18">
      <c r="R78" s="26"/>
    </row>
    <row r="79" spans="18:18">
      <c r="R79" s="26"/>
    </row>
    <row r="80" spans="18:18">
      <c r="R80" s="26"/>
    </row>
    <row r="81" spans="18:18">
      <c r="R81" s="26"/>
    </row>
    <row r="82" spans="18:18">
      <c r="R82" s="26"/>
    </row>
    <row r="83" spans="18:18">
      <c r="R83" s="26"/>
    </row>
    <row r="84" spans="18:18">
      <c r="R84" s="26"/>
    </row>
    <row r="85" spans="18:18">
      <c r="R85" s="26"/>
    </row>
    <row r="86" spans="18:18">
      <c r="R86" s="26"/>
    </row>
    <row r="87" spans="18:18">
      <c r="R87" s="26"/>
    </row>
    <row r="88" spans="18:18">
      <c r="R88" s="26"/>
    </row>
    <row r="89" spans="18:18">
      <c r="R89" s="26"/>
    </row>
    <row r="90" spans="18:18">
      <c r="R90" s="26"/>
    </row>
    <row r="91" spans="18:18">
      <c r="R91" s="26"/>
    </row>
    <row r="92" spans="18:18">
      <c r="R92" s="26"/>
    </row>
    <row r="93" spans="18:18">
      <c r="R93" s="26"/>
    </row>
    <row r="94" spans="18:18">
      <c r="R94" s="26"/>
    </row>
    <row r="95" spans="18:18">
      <c r="R95" s="26"/>
    </row>
    <row r="96" spans="18:18">
      <c r="R96" s="26"/>
    </row>
    <row r="97" spans="18:18">
      <c r="R97" s="26"/>
    </row>
    <row r="98" spans="18:18">
      <c r="R98" s="26"/>
    </row>
    <row r="99" spans="18:18">
      <c r="R99" s="26"/>
    </row>
    <row r="100" spans="18:18">
      <c r="R100" s="26"/>
    </row>
    <row r="101" spans="18:18">
      <c r="R101" s="26"/>
    </row>
    <row r="102" spans="18:18">
      <c r="R102" s="26"/>
    </row>
    <row r="103" spans="18:18">
      <c r="R103" s="26"/>
    </row>
    <row r="104" spans="18:18">
      <c r="R104" s="26"/>
    </row>
    <row r="105" spans="18:18">
      <c r="R105" s="26"/>
    </row>
    <row r="106" spans="18:18">
      <c r="R106" s="26"/>
    </row>
    <row r="107" spans="18:18">
      <c r="R107" s="26"/>
    </row>
    <row r="108" spans="18:18">
      <c r="R108" s="26"/>
    </row>
    <row r="109" spans="18:18">
      <c r="R109" s="26"/>
    </row>
    <row r="110" spans="18:18">
      <c r="R110" s="26"/>
    </row>
    <row r="111" spans="18:18">
      <c r="R111" s="26"/>
    </row>
    <row r="112" spans="18:18">
      <c r="R112" s="26"/>
    </row>
    <row r="113" spans="18:18">
      <c r="R113" s="26"/>
    </row>
    <row r="114" spans="18:18">
      <c r="R114" s="27"/>
    </row>
    <row r="115" spans="18:18">
      <c r="R115" s="27"/>
    </row>
    <row r="116" spans="18:18">
      <c r="R116" s="27"/>
    </row>
    <row r="117" spans="18:18">
      <c r="R117" s="27"/>
    </row>
    <row r="118" spans="18:18">
      <c r="R118" s="27"/>
    </row>
    <row r="119" spans="18:18">
      <c r="R119" s="27"/>
    </row>
    <row r="120" spans="18:18">
      <c r="R120" s="27"/>
    </row>
    <row r="121" spans="18:18">
      <c r="R121" s="27"/>
    </row>
    <row r="122" spans="18:18">
      <c r="R122" s="27"/>
    </row>
  </sheetData>
  <autoFilter ref="A2:XDO32" xr:uid="{00000000-0001-0000-0600-000000000000}"/>
  <mergeCells count="45">
    <mergeCell ref="AK3:AK31"/>
    <mergeCell ref="AJ1:AK1"/>
    <mergeCell ref="E1:E2"/>
    <mergeCell ref="AD1:AD2"/>
    <mergeCell ref="AD3:AD31"/>
    <mergeCell ref="AJ3:AJ31"/>
    <mergeCell ref="AH1:AH2"/>
    <mergeCell ref="AI1:AI2"/>
    <mergeCell ref="AF3:AF31"/>
    <mergeCell ref="AG3:AG31"/>
    <mergeCell ref="AH3:AH31"/>
    <mergeCell ref="AI3:AI31"/>
    <mergeCell ref="AG1:AG2"/>
    <mergeCell ref="U1:Z1"/>
    <mergeCell ref="A3:A32"/>
    <mergeCell ref="C3:C32"/>
    <mergeCell ref="J1:J2"/>
    <mergeCell ref="D3:D32"/>
    <mergeCell ref="AM1:AM2"/>
    <mergeCell ref="AM3:AM31"/>
    <mergeCell ref="H1:H2"/>
    <mergeCell ref="I1:I2"/>
    <mergeCell ref="AA1:AA2"/>
    <mergeCell ref="AA3:AA31"/>
    <mergeCell ref="AE1:AE2"/>
    <mergeCell ref="AE3:AE31"/>
    <mergeCell ref="AB1:AB2"/>
    <mergeCell ref="AB3:AB31"/>
    <mergeCell ref="AC1:AC2"/>
    <mergeCell ref="AC3:AC31"/>
    <mergeCell ref="L1:N1"/>
    <mergeCell ref="AL1:AL2"/>
    <mergeCell ref="AL3:AL31"/>
    <mergeCell ref="AF1:AF2"/>
    <mergeCell ref="B1:B2"/>
    <mergeCell ref="B3:B32"/>
    <mergeCell ref="C1:C2"/>
    <mergeCell ref="T1:T2"/>
    <mergeCell ref="K1:K2"/>
    <mergeCell ref="O1:Q1"/>
    <mergeCell ref="R1:S1"/>
    <mergeCell ref="D1:D2"/>
    <mergeCell ref="G1:G2"/>
    <mergeCell ref="E3:E32"/>
    <mergeCell ref="G32:S32"/>
  </mergeCells>
  <phoneticPr fontId="36" type="noConversion"/>
  <conditionalFormatting sqref="K3:N3">
    <cfRule type="duplicateValues" dxfId="3" priority="55"/>
  </conditionalFormatting>
  <conditionalFormatting sqref="D35:F1048576">
    <cfRule type="duplicateValues" dxfId="2" priority="64"/>
  </conditionalFormatting>
  <conditionalFormatting sqref="M4:N4">
    <cfRule type="duplicateValues" dxfId="1" priority="2"/>
  </conditionalFormatting>
  <conditionalFormatting sqref="M5:N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3" orientation="landscape" horizontalDpi="200" verticalDpi="300" r:id="rId1"/>
  <rowBreaks count="1" manualBreakCount="1">
    <brk id="32" max="16383" man="1"/>
  </rowBreaks>
  <colBreaks count="1" manualBreakCount="1">
    <brk id="39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22" workbookViewId="0"/>
  </sheetViews>
  <sheetFormatPr defaultColWidth="9" defaultRowHeight="14.4"/>
  <sheetData/>
  <phoneticPr fontId="36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成卓 (2)ZY</vt:lpstr>
      <vt:lpstr>成卓 (3)ZY</vt:lpstr>
      <vt:lpstr>成卓 (4)ZY</vt:lpstr>
      <vt:lpstr>成卓ZY (自行核对1)</vt:lpstr>
      <vt:lpstr>成卓ZY (自行核对)</vt:lpstr>
      <vt:lpstr>自行核算</vt:lpstr>
      <vt:lpstr>Sheet2</vt:lpstr>
      <vt:lpstr>'成卓 (2)ZY'!Print_Area</vt:lpstr>
      <vt:lpstr>'成卓 (3)ZY'!Print_Area</vt:lpstr>
      <vt:lpstr>'成卓 (4)ZY'!Print_Area</vt:lpstr>
      <vt:lpstr>'成卓ZY (自行核对)'!Print_Area</vt:lpstr>
      <vt:lpstr>'成卓ZY (自行核对1)'!Print_Area</vt:lpstr>
      <vt:lpstr>'成卓 (2)ZY'!Print_Titles</vt:lpstr>
      <vt:lpstr>'成卓 (3)ZY'!Print_Titles</vt:lpstr>
      <vt:lpstr>'成卓 (4)ZY'!Print_Titles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2021-09-04T08:28:40Z</cp:lastPrinted>
  <dcterms:created xsi:type="dcterms:W3CDTF">2006-09-13T11:21:00Z</dcterms:created>
  <dcterms:modified xsi:type="dcterms:W3CDTF">2022-07-18T02:36:06Z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