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3040" windowHeight="9225"/>
  </bookViews>
  <sheets>
    <sheet name="报价单" sheetId="3" r:id="rId1"/>
    <sheet name="产品报价细节清单（V1)  (2)" sheetId="4" r:id="rId2"/>
  </sheets>
  <definedNames>
    <definedName name="BITM">"1"</definedName>
    <definedName name="_xlnm.Print_Area" localSheetId="1">'产品报价细节清单（V1)  (2)'!$A$1:$AC$7</definedName>
    <definedName name="凌驾加工">#REF!</definedName>
  </definedNames>
  <calcPr calcId="145621"/>
</workbook>
</file>

<file path=xl/calcChain.xml><?xml version="1.0" encoding="utf-8"?>
<calcChain xmlns="http://schemas.openxmlformats.org/spreadsheetml/2006/main">
  <c r="AG7" i="4" l="1"/>
  <c r="W7" i="4"/>
  <c r="Y6" i="4"/>
  <c r="Z6" i="4" s="1"/>
  <c r="W6" i="4"/>
  <c r="R6" i="4"/>
  <c r="J6" i="4"/>
  <c r="N6" i="4" s="1"/>
  <c r="W5" i="4"/>
  <c r="R5" i="4"/>
  <c r="R7" i="4" s="1"/>
  <c r="J5" i="4"/>
  <c r="N5" i="4" s="1"/>
  <c r="E53" i="3"/>
  <c r="E55" i="3" s="1"/>
  <c r="E52" i="3"/>
  <c r="E51" i="3"/>
  <c r="E49" i="3"/>
  <c r="E50" i="3" s="1"/>
  <c r="E41" i="3"/>
  <c r="E40" i="3"/>
  <c r="J18" i="3"/>
  <c r="I18" i="3"/>
  <c r="I19" i="3" s="1"/>
  <c r="F18" i="3"/>
  <c r="E18" i="3"/>
  <c r="J17" i="3"/>
  <c r="I17" i="3"/>
  <c r="F17" i="3"/>
  <c r="E17" i="3"/>
  <c r="AA6" i="4" l="1"/>
  <c r="N7" i="4"/>
  <c r="Y5" i="4"/>
  <c r="Z5" i="4" s="1"/>
  <c r="Z7" i="4" s="1"/>
  <c r="AA5" i="4" l="1"/>
  <c r="AC6" i="4"/>
  <c r="AE6" i="4" s="1"/>
  <c r="G18" i="3" l="1"/>
  <c r="AF6" i="4"/>
  <c r="H18" i="3" s="1"/>
  <c r="AA7" i="4"/>
  <c r="AE5" i="4"/>
  <c r="AC5" i="4"/>
  <c r="AE7" i="4" l="1"/>
  <c r="AF5" i="4"/>
  <c r="G17" i="3"/>
  <c r="G19" i="3" s="1"/>
  <c r="AF7" i="4" l="1"/>
  <c r="H17" i="3"/>
  <c r="H19" i="3" s="1"/>
</calcChain>
</file>

<file path=xl/sharedStrings.xml><?xml version="1.0" encoding="utf-8"?>
<sst xmlns="http://schemas.openxmlformats.org/spreadsheetml/2006/main" count="97" uniqueCount="89">
  <si>
    <t>天津又进精密部品有限公司</t>
  </si>
  <si>
    <t>北京荣昌产品报价</t>
  </si>
  <si>
    <t xml:space="preserve"> 中國工場:</t>
  </si>
  <si>
    <t>天津市津南区小站开发区五号路</t>
  </si>
  <si>
    <t>编号：WJ-2022.06.1302</t>
  </si>
  <si>
    <t>No.5 Road Xiaozhan Industrial Area Jinnan District Tianjin CHINA</t>
  </si>
  <si>
    <t xml:space="preserve"> 文件编号 :</t>
  </si>
  <si>
    <t>WOOJIN 2022061302号</t>
  </si>
  <si>
    <t xml:space="preserve"> 发信日期 :</t>
  </si>
  <si>
    <t xml:space="preserve"> 收      信 :   </t>
  </si>
  <si>
    <t>采购部</t>
  </si>
  <si>
    <t xml:space="preserve"> 參      照 :  </t>
  </si>
  <si>
    <t xml:space="preserve"> 題      目 :</t>
  </si>
  <si>
    <t>档把产品报价单</t>
  </si>
  <si>
    <t xml:space="preserve"> TEL : 022-2856-8216/7      FAX : 022-2856-6616</t>
  </si>
  <si>
    <t>你好：辛苦 感谢业务上支持，以下是报价单，请审阅。</t>
  </si>
  <si>
    <t xml:space="preserve"> </t>
  </si>
  <si>
    <t>1.产品报价单 日期：2022年06月13日</t>
  </si>
  <si>
    <t>产品价格未税（元）</t>
  </si>
  <si>
    <t>产品价格含税（元）</t>
  </si>
  <si>
    <t>模具</t>
  </si>
  <si>
    <t>序号</t>
  </si>
  <si>
    <t>零件图片</t>
  </si>
  <si>
    <t>零件名称</t>
  </si>
  <si>
    <t>零件编码</t>
  </si>
  <si>
    <t>模具报价</t>
  </si>
  <si>
    <t>模具穴数</t>
  </si>
  <si>
    <t>备注</t>
  </si>
  <si>
    <t>合计：</t>
  </si>
  <si>
    <t>2.报价有效期1个月，原料价格在2022年6月基准价20500含税价计算，若原料价格上下浮动超过5%，需调整价格。</t>
  </si>
  <si>
    <t>3.付款条件：模具开模预付50%，模具完成验收OK，付余款。产品付款发票日30天</t>
  </si>
  <si>
    <t>4.没有技术参数要求，临时报价。</t>
  </si>
  <si>
    <t>以上，为了共同发展，携手共进，再次感谢贵公司对我司的大力支持。</t>
  </si>
  <si>
    <t>谢谢合作！</t>
  </si>
  <si>
    <t>TIANJIN WOOJIN PRECISION COMPONENT CO.,LTD</t>
  </si>
  <si>
    <t>李忠强</t>
  </si>
  <si>
    <t>孙笑志</t>
  </si>
  <si>
    <t>物流</t>
  </si>
  <si>
    <t>钱总</t>
  </si>
  <si>
    <t>政畅</t>
  </si>
  <si>
    <t>模具厂</t>
  </si>
  <si>
    <t>档把产品报价</t>
  </si>
  <si>
    <t>原材料成本</t>
  </si>
  <si>
    <t>制造成本</t>
  </si>
  <si>
    <t>其它成本</t>
  </si>
  <si>
    <t>成本 总计(元)</t>
  </si>
  <si>
    <t>利税</t>
  </si>
  <si>
    <t>产品良率</t>
  </si>
  <si>
    <t>模具报价（元）</t>
  </si>
  <si>
    <t>NO</t>
  </si>
  <si>
    <t>产品照片</t>
  </si>
  <si>
    <t>品名</t>
  </si>
  <si>
    <t>料号</t>
  </si>
  <si>
    <t>原材料</t>
  </si>
  <si>
    <t>工艺</t>
  </si>
  <si>
    <t>产品尺寸</t>
  </si>
  <si>
    <t>材料未税     单价(RMB/KG)</t>
  </si>
  <si>
    <t>零件  净重（克）</t>
  </si>
  <si>
    <t>水口重量（克）</t>
  </si>
  <si>
    <t>损耗</t>
  </si>
  <si>
    <t>原材料成本(元)</t>
  </si>
  <si>
    <t>机型(T)</t>
  </si>
  <si>
    <t>小时定额(元)</t>
  </si>
  <si>
    <t>成型 周期(秒)</t>
  </si>
  <si>
    <t>小计(元)</t>
  </si>
  <si>
    <t>清理抛光</t>
  </si>
  <si>
    <t>机加工</t>
  </si>
  <si>
    <t>表面处理静电喷粉</t>
  </si>
  <si>
    <t>检查</t>
  </si>
  <si>
    <t>小计</t>
  </si>
  <si>
    <t>包装  运输费(元)</t>
  </si>
  <si>
    <t>管理 成本(元)</t>
  </si>
  <si>
    <t>利润率</t>
  </si>
  <si>
    <t>利润(元)</t>
  </si>
  <si>
    <t>3GD镜杆</t>
  </si>
  <si>
    <t>RIM0000005</t>
  </si>
  <si>
    <t>ADC12</t>
  </si>
  <si>
    <t>压铸/静电喷粉</t>
  </si>
  <si>
    <t>75*52*37</t>
  </si>
  <si>
    <t>300T</t>
  </si>
  <si>
    <t>1*4</t>
  </si>
  <si>
    <t>18D镜杆</t>
  </si>
  <si>
    <t>RIM0000017</t>
  </si>
  <si>
    <t>89*79*48</t>
  </si>
  <si>
    <t>180T</t>
  </si>
  <si>
    <t>1*2</t>
  </si>
  <si>
    <t>合计</t>
  </si>
  <si>
    <t>备注：</t>
  </si>
  <si>
    <t>天津又进精密部品有限公司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</si>
</sst>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7" formatCode="#,##0.00_ "/>
    <numFmt numFmtId="179" formatCode="_ * #,##0_ ;_ * \-#,##0_ ;_ * &quot;-&quot;??_ ;_ @_ "/>
  </numFmts>
  <fonts count="30"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宋体"/>
      <charset val="134"/>
    </font>
    <font>
      <b/>
      <sz val="10"/>
      <color indexed="8"/>
      <name val="宋体"/>
      <charset val="134"/>
    </font>
    <font>
      <sz val="22"/>
      <name val="宋体"/>
      <charset val="134"/>
    </font>
    <font>
      <b/>
      <sz val="22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  <scheme val="minor"/>
    </font>
    <font>
      <sz val="12"/>
      <name val="Microsoft YaHei"/>
      <charset val="134"/>
    </font>
    <font>
      <sz val="12"/>
      <color indexed="8"/>
      <name val="DengXian"/>
      <charset val="134"/>
    </font>
    <font>
      <b/>
      <sz val="12"/>
      <name val="Microsoft YaHei"/>
      <charset val="134"/>
    </font>
    <font>
      <b/>
      <sz val="11"/>
      <name val="Microsoft YaHei"/>
      <charset val="134"/>
    </font>
    <font>
      <b/>
      <sz val="14"/>
      <name val="Microsoft YaHei"/>
      <family val="2"/>
      <charset val="134"/>
    </font>
    <font>
      <b/>
      <u val="double"/>
      <sz val="14"/>
      <name val="Microsoft YaHei"/>
      <family val="2"/>
      <charset val="134"/>
    </font>
    <font>
      <b/>
      <sz val="12"/>
      <name val="Microsoft YaHei"/>
      <family val="2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  <scheme val="major"/>
    </font>
    <font>
      <b/>
      <sz val="10"/>
      <name val="Microsoft YaHei"/>
      <charset val="134"/>
    </font>
    <font>
      <b/>
      <sz val="14"/>
      <name val="宋体"/>
      <charset val="134"/>
    </font>
    <font>
      <b/>
      <sz val="9"/>
      <name val="Microsoft YaHei"/>
      <family val="2"/>
      <charset val="134"/>
    </font>
    <font>
      <sz val="10"/>
      <name val="Helv"/>
    </font>
    <font>
      <sz val="11"/>
      <color theme="1"/>
      <name val="宋体"/>
      <charset val="129"/>
      <scheme val="minor"/>
    </font>
    <font>
      <sz val="12"/>
      <name val="宋体"/>
      <charset val="134"/>
    </font>
    <font>
      <sz val="9"/>
      <name val="宋体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9">
    <xf numFmtId="0" fontId="0" fillId="0" borderId="0"/>
    <xf numFmtId="43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0" fontId="28" fillId="0" borderId="0"/>
    <xf numFmtId="0" fontId="28" fillId="0" borderId="0"/>
    <xf numFmtId="0" fontId="26" fillId="0" borderId="0"/>
    <xf numFmtId="0" fontId="28" fillId="0" borderId="0"/>
    <xf numFmtId="0" fontId="27" fillId="0" borderId="0">
      <alignment vertical="center"/>
    </xf>
    <xf numFmtId="0" fontId="28" fillId="0" borderId="0"/>
  </cellStyleXfs>
  <cellXfs count="149">
    <xf numFmtId="0" fontId="0" fillId="0" borderId="0" xfId="0"/>
    <xf numFmtId="179" fontId="1" fillId="0" borderId="1" xfId="1" applyNumberFormat="1" applyFont="1" applyFill="1" applyBorder="1" applyAlignment="1" applyProtection="1">
      <alignment horizontal="left" vertical="center"/>
      <protection locked="0"/>
    </xf>
    <xf numFmtId="179" fontId="2" fillId="0" borderId="1" xfId="1" applyNumberFormat="1" applyFont="1" applyFill="1" applyBorder="1" applyAlignment="1" applyProtection="1">
      <alignment horizontal="center" vertical="center"/>
      <protection locked="0"/>
    </xf>
    <xf numFmtId="179" fontId="2" fillId="0" borderId="0" xfId="1" applyNumberFormat="1" applyFont="1" applyFill="1" applyAlignment="1" applyProtection="1">
      <alignment horizontal="center" vertical="center"/>
      <protection locked="0"/>
    </xf>
    <xf numFmtId="179" fontId="3" fillId="0" borderId="2" xfId="1" applyNumberFormat="1" applyFont="1" applyFill="1" applyBorder="1" applyAlignment="1" applyProtection="1">
      <alignment horizontal="left" vertical="center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43" fontId="0" fillId="2" borderId="0" xfId="1" applyFont="1" applyFill="1" applyAlignment="1">
      <alignment vertical="center"/>
    </xf>
    <xf numFmtId="177" fontId="0" fillId="2" borderId="0" xfId="0" applyNumberFormat="1" applyFill="1" applyAlignment="1">
      <alignment vertical="center"/>
    </xf>
    <xf numFmtId="43" fontId="0" fillId="2" borderId="0" xfId="1" applyFill="1" applyAlignment="1">
      <alignment vertical="center"/>
    </xf>
    <xf numFmtId="179" fontId="2" fillId="0" borderId="0" xfId="1" applyNumberFormat="1" applyFont="1" applyFill="1" applyBorder="1" applyAlignment="1" applyProtection="1">
      <alignment horizontal="left" vertical="center"/>
      <protection locked="0"/>
    </xf>
    <xf numFmtId="179" fontId="2" fillId="0" borderId="0" xfId="1" applyNumberFormat="1" applyFont="1" applyFill="1" applyBorder="1" applyAlignment="1" applyProtection="1">
      <alignment horizontal="center" vertical="center"/>
      <protection locked="0"/>
    </xf>
    <xf numFmtId="179" fontId="2" fillId="0" borderId="3" xfId="1" applyNumberFormat="1" applyFont="1" applyFill="1" applyBorder="1" applyAlignment="1" applyProtection="1">
      <alignment horizontal="left" vertical="center"/>
      <protection locked="0"/>
    </xf>
    <xf numFmtId="179" fontId="2" fillId="0" borderId="1" xfId="1" applyNumberFormat="1" applyFont="1" applyFill="1" applyBorder="1" applyAlignment="1" applyProtection="1">
      <alignment horizontal="left" vertical="center"/>
      <protection locked="0"/>
    </xf>
    <xf numFmtId="0" fontId="4" fillId="2" borderId="0" xfId="0" applyFont="1" applyFill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2" borderId="5" xfId="0" applyNumberFormat="1" applyFont="1" applyFill="1" applyBorder="1" applyAlignment="1">
      <alignment horizontal="center" vertical="center"/>
    </xf>
    <xf numFmtId="0" fontId="7" fillId="0" borderId="6" xfId="0" applyNumberFormat="1" applyFont="1" applyFill="1" applyBorder="1" applyAlignment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7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7" fillId="2" borderId="0" xfId="0" applyNumberFormat="1" applyFont="1" applyFill="1" applyBorder="1" applyAlignment="1">
      <alignment horizontal="center" vertical="center"/>
    </xf>
    <xf numFmtId="0" fontId="5" fillId="2" borderId="12" xfId="0" applyNumberFormat="1" applyFont="1" applyFill="1" applyBorder="1" applyAlignment="1">
      <alignment horizontal="center" vertical="center"/>
    </xf>
    <xf numFmtId="0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43" fontId="7" fillId="2" borderId="16" xfId="1" applyFont="1" applyFill="1" applyBorder="1" applyAlignment="1" applyProtection="1">
      <alignment horizontal="center" vertical="center" wrapText="1"/>
      <protection locked="0"/>
    </xf>
    <xf numFmtId="43" fontId="7" fillId="2" borderId="7" xfId="1" applyFont="1" applyFill="1" applyBorder="1" applyAlignment="1" applyProtection="1">
      <alignment horizontal="center" vertical="center" wrapText="1"/>
      <protection locked="0"/>
    </xf>
    <xf numFmtId="43" fontId="7" fillId="2" borderId="3" xfId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43" fontId="7" fillId="2" borderId="1" xfId="1" applyFont="1" applyFill="1" applyBorder="1" applyAlignment="1" applyProtection="1">
      <alignment horizontal="center" vertical="center" wrapText="1"/>
      <protection locked="0"/>
    </xf>
    <xf numFmtId="9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177" fontId="7" fillId="2" borderId="1" xfId="1" applyNumberFormat="1" applyFont="1" applyFill="1" applyBorder="1" applyAlignment="1" applyProtection="1">
      <alignment horizontal="center" vertical="center" wrapText="1"/>
      <protection locked="0"/>
    </xf>
    <xf numFmtId="43" fontId="7" fillId="2" borderId="17" xfId="1" applyFont="1" applyFill="1" applyBorder="1" applyAlignment="1" applyProtection="1">
      <alignment horizontal="center" vertical="center" wrapText="1"/>
      <protection locked="0"/>
    </xf>
    <xf numFmtId="0" fontId="7" fillId="2" borderId="11" xfId="1" applyNumberFormat="1" applyFont="1" applyFill="1" applyBorder="1" applyAlignment="1">
      <alignment horizontal="center" vertical="center"/>
    </xf>
    <xf numFmtId="43" fontId="7" fillId="2" borderId="11" xfId="1" applyFont="1" applyFill="1" applyBorder="1" applyAlignment="1">
      <alignment horizontal="center" vertical="center"/>
    </xf>
    <xf numFmtId="43" fontId="7" fillId="2" borderId="18" xfId="1" applyFont="1" applyFill="1" applyBorder="1" applyAlignment="1">
      <alignment horizontal="center" vertical="center"/>
    </xf>
    <xf numFmtId="177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7" xfId="0" applyNumberFormat="1" applyFont="1" applyFill="1" applyBorder="1" applyAlignment="1" applyProtection="1">
      <alignment horizontal="center" vertical="center" wrapText="1"/>
      <protection locked="0"/>
    </xf>
    <xf numFmtId="43" fontId="13" fillId="0" borderId="1" xfId="1" applyFont="1" applyFill="1" applyBorder="1" applyAlignment="1" applyProtection="1">
      <alignment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7" fillId="0" borderId="1" xfId="1" applyFont="1" applyFill="1" applyBorder="1" applyAlignment="1" applyProtection="1">
      <alignment horizontal="center" vertical="center" wrapText="1"/>
      <protection locked="0"/>
    </xf>
    <xf numFmtId="177" fontId="7" fillId="2" borderId="11" xfId="1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177" fontId="11" fillId="0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7" fillId="2" borderId="6" xfId="0" applyNumberFormat="1" applyFont="1" applyFill="1" applyBorder="1" applyAlignment="1" applyProtection="1">
      <alignment horizontal="center" vertical="center" wrapText="1"/>
    </xf>
    <xf numFmtId="9" fontId="7" fillId="2" borderId="1" xfId="2" applyNumberFormat="1" applyFont="1" applyFill="1" applyBorder="1" applyAlignment="1" applyProtection="1">
      <alignment horizontal="center" vertical="center" wrapText="1"/>
    </xf>
    <xf numFmtId="177" fontId="7" fillId="2" borderId="25" xfId="0" applyNumberFormat="1" applyFont="1" applyFill="1" applyBorder="1" applyAlignment="1" applyProtection="1">
      <alignment horizontal="center" vertical="center" wrapText="1"/>
      <protection locked="0"/>
    </xf>
    <xf numFmtId="179" fontId="1" fillId="0" borderId="0" xfId="1" applyNumberFormat="1" applyFont="1" applyFill="1" applyBorder="1" applyAlignment="1" applyProtection="1">
      <alignment horizontal="left" vertical="center"/>
      <protection locked="0"/>
    </xf>
    <xf numFmtId="179" fontId="1" fillId="0" borderId="0" xfId="1" applyNumberFormat="1" applyFont="1" applyFill="1" applyBorder="1" applyAlignment="1" applyProtection="1">
      <alignment horizontal="center" vertical="center"/>
      <protection locked="0"/>
    </xf>
    <xf numFmtId="0" fontId="7" fillId="2" borderId="27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25" xfId="0" applyNumberFormat="1" applyFont="1" applyFill="1" applyBorder="1" applyAlignment="1" applyProtection="1">
      <alignment vertical="center"/>
      <protection locked="0"/>
    </xf>
    <xf numFmtId="177" fontId="7" fillId="2" borderId="8" xfId="0" applyNumberFormat="1" applyFont="1" applyFill="1" applyBorder="1" applyAlignment="1" applyProtection="1">
      <alignment horizontal="center" vertical="center" wrapText="1"/>
      <protection locked="0"/>
    </xf>
    <xf numFmtId="177" fontId="7" fillId="4" borderId="17" xfId="0" applyNumberFormat="1" applyFont="1" applyFill="1" applyBorder="1" applyAlignment="1" applyProtection="1">
      <alignment vertical="center"/>
      <protection locked="0"/>
    </xf>
    <xf numFmtId="0" fontId="7" fillId="2" borderId="28" xfId="0" applyNumberFormat="1" applyFont="1" applyFill="1" applyBorder="1" applyAlignment="1" applyProtection="1">
      <alignment horizontal="center" vertical="center" wrapText="1"/>
      <protection locked="0"/>
    </xf>
    <xf numFmtId="179" fontId="3" fillId="0" borderId="10" xfId="1" applyNumberFormat="1" applyFont="1" applyFill="1" applyBorder="1" applyAlignment="1" applyProtection="1">
      <alignment horizontal="left" vertical="center"/>
      <protection locked="0"/>
    </xf>
    <xf numFmtId="179" fontId="3" fillId="0" borderId="29" xfId="1" applyNumberFormat="1" applyFont="1" applyFill="1" applyBorder="1" applyAlignment="1" applyProtection="1">
      <alignment horizontal="center" vertical="center"/>
      <protection locked="0"/>
    </xf>
    <xf numFmtId="179" fontId="3" fillId="0" borderId="0" xfId="1" applyNumberFormat="1" applyFont="1" applyFill="1" applyBorder="1" applyAlignment="1" applyProtection="1">
      <alignment horizontal="left" vertical="center"/>
      <protection locked="0"/>
    </xf>
    <xf numFmtId="179" fontId="1" fillId="0" borderId="3" xfId="1" applyNumberFormat="1" applyFont="1" applyFill="1" applyBorder="1" applyAlignment="1" applyProtection="1">
      <alignment horizontal="left" vertical="center"/>
      <protection locked="0"/>
    </xf>
    <xf numFmtId="179" fontId="2" fillId="0" borderId="3" xfId="1" applyNumberFormat="1" applyFont="1" applyFill="1" applyBorder="1" applyAlignment="1" applyProtection="1">
      <alignment horizontal="center" vertical="center"/>
      <protection locked="0"/>
    </xf>
    <xf numFmtId="179" fontId="3" fillId="0" borderId="30" xfId="1" applyNumberFormat="1" applyFont="1" applyFill="1" applyBorder="1" applyAlignment="1" applyProtection="1">
      <alignment horizontal="left" vertical="center"/>
      <protection locked="0"/>
    </xf>
    <xf numFmtId="179" fontId="2" fillId="0" borderId="30" xfId="1" applyNumberFormat="1" applyFont="1" applyFill="1" applyBorder="1" applyAlignment="1" applyProtection="1">
      <alignment horizontal="center" vertical="center"/>
      <protection locked="0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/>
    </xf>
    <xf numFmtId="0" fontId="14" fillId="0" borderId="33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7" fontId="7" fillId="2" borderId="1" xfId="2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Fill="1" applyAlignment="1">
      <alignment horizontal="center" vertical="center" wrapText="1"/>
    </xf>
    <xf numFmtId="0" fontId="22" fillId="0" borderId="0" xfId="0" applyFont="1" applyFill="1" applyAlignment="1">
      <alignment horizontal="left" vertical="center" wrapText="1"/>
    </xf>
    <xf numFmtId="0" fontId="7" fillId="0" borderId="0" xfId="3" applyFont="1" applyAlignment="1">
      <alignment horizontal="left" vertical="center" wrapText="1"/>
    </xf>
    <xf numFmtId="0" fontId="7" fillId="4" borderId="34" xfId="8" applyFont="1" applyFill="1" applyBorder="1" applyAlignment="1">
      <alignment horizontal="left" vertical="center"/>
    </xf>
    <xf numFmtId="177" fontId="7" fillId="4" borderId="34" xfId="2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vertical="center" wrapText="1"/>
    </xf>
    <xf numFmtId="0" fontId="14" fillId="0" borderId="35" xfId="0" applyFont="1" applyFill="1" applyBorder="1" applyAlignment="1">
      <alignment vertical="center"/>
    </xf>
    <xf numFmtId="0" fontId="14" fillId="0" borderId="36" xfId="0" applyFont="1" applyFill="1" applyBorder="1" applyAlignment="1">
      <alignment vertical="center"/>
    </xf>
    <xf numFmtId="177" fontId="14" fillId="0" borderId="0" xfId="0" applyNumberFormat="1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38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wrapText="1"/>
    </xf>
    <xf numFmtId="177" fontId="7" fillId="0" borderId="9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4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42" xfId="2" applyNumberFormat="1" applyFont="1" applyFill="1" applyBorder="1" applyAlignment="1" applyProtection="1">
      <alignment horizontal="center" vertical="center" wrapText="1"/>
      <protection locked="0"/>
    </xf>
    <xf numFmtId="0" fontId="7" fillId="2" borderId="43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44" xfId="0" applyFont="1" applyFill="1" applyBorder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25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right" vertical="center"/>
    </xf>
    <xf numFmtId="0" fontId="14" fillId="0" borderId="45" xfId="0" applyFont="1" applyFill="1" applyBorder="1" applyAlignment="1">
      <alignment vertical="center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7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38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left" vertical="center"/>
    </xf>
    <xf numFmtId="31" fontId="20" fillId="0" borderId="0" xfId="0" applyNumberFormat="1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177" fontId="24" fillId="0" borderId="39" xfId="0" applyNumberFormat="1" applyFont="1" applyFill="1" applyBorder="1" applyAlignment="1" applyProtection="1">
      <alignment horizontal="center" vertical="center" wrapText="1"/>
      <protection locked="0"/>
    </xf>
    <xf numFmtId="177" fontId="24" fillId="0" borderId="40" xfId="0" applyNumberFormat="1" applyFont="1" applyFill="1" applyBorder="1" applyAlignment="1" applyProtection="1">
      <alignment horizontal="center" vertical="center" wrapText="1"/>
      <protection locked="0"/>
    </xf>
    <xf numFmtId="177" fontId="24" fillId="0" borderId="26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wrapText="1"/>
    </xf>
    <xf numFmtId="0" fontId="16" fillId="0" borderId="32" xfId="0" applyFont="1" applyFill="1" applyBorder="1" applyAlignment="1">
      <alignment horizontal="center" vertical="center"/>
    </xf>
    <xf numFmtId="0" fontId="7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43" fontId="5" fillId="2" borderId="0" xfId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43" fontId="6" fillId="2" borderId="0" xfId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43" fontId="7" fillId="2" borderId="13" xfId="1" applyFont="1" applyFill="1" applyBorder="1" applyAlignment="1" applyProtection="1">
      <alignment horizontal="center" vertical="center" wrapText="1"/>
      <protection locked="0"/>
    </xf>
    <xf numFmtId="43" fontId="7" fillId="2" borderId="14" xfId="1" applyFont="1" applyFill="1" applyBorder="1" applyAlignment="1" applyProtection="1">
      <alignment horizontal="center" vertical="center" wrapText="1"/>
      <protection locked="0"/>
    </xf>
    <xf numFmtId="0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14" xfId="0" applyNumberFormat="1" applyFont="1" applyFill="1" applyBorder="1" applyAlignment="1" applyProtection="1">
      <alignment horizontal="center" vertical="center" wrapText="1"/>
      <protection locked="0"/>
    </xf>
    <xf numFmtId="43" fontId="7" fillId="2" borderId="15" xfId="1" applyFont="1" applyFill="1" applyBorder="1" applyAlignment="1" applyProtection="1">
      <alignment horizontal="center" vertical="center" wrapText="1"/>
      <protection locked="0"/>
    </xf>
    <xf numFmtId="177" fontId="7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0" xfId="0" applyNumberFormat="1" applyFont="1" applyFill="1" applyBorder="1" applyAlignment="1">
      <alignment horizontal="center" vertical="center"/>
    </xf>
    <xf numFmtId="0" fontId="7" fillId="2" borderId="11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177" fontId="7" fillId="2" borderId="20" xfId="0" applyNumberFormat="1" applyFont="1" applyFill="1" applyBorder="1" applyAlignment="1" applyProtection="1">
      <alignment horizontal="center" vertical="center" wrapText="1"/>
      <protection locked="0"/>
    </xf>
    <xf numFmtId="177" fontId="7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1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27" xfId="0" applyNumberFormat="1" applyFont="1" applyFill="1" applyBorder="1" applyAlignment="1" applyProtection="1">
      <alignment horizontal="center" vertical="center" wrapText="1"/>
      <protection locked="0"/>
    </xf>
  </cellXfs>
  <cellStyles count="9">
    <cellStyle name="AutoFormat-Optionen" xfId="4"/>
    <cellStyle name="百分比" xfId="2" builtinId="5"/>
    <cellStyle name="常规" xfId="0" builtinId="0"/>
    <cellStyle name="常规 11" xfId="8"/>
    <cellStyle name="常规 12" xfId="3"/>
    <cellStyle name="常规 2" xfId="6"/>
    <cellStyle name="千位分隔" xfId="1" builtinId="3"/>
    <cellStyle name="一般_Sheet1" xfId="5"/>
    <cellStyle name="표준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102870</xdr:colOff>
      <xdr:row>1</xdr:row>
      <xdr:rowOff>323850</xdr:rowOff>
    </xdr:from>
    <xdr:to>
      <xdr:col>11</xdr:col>
      <xdr:colOff>354330</xdr:colOff>
      <xdr:row>2</xdr:row>
      <xdr:rowOff>19050</xdr:rowOff>
    </xdr:to>
    <xdr:sp macro="" textlink="">
      <xdr:nvSpPr>
        <xdr:cNvPr id="2" name="Rectangle 2"/>
        <xdr:cNvSpPr/>
      </xdr:nvSpPr>
      <xdr:spPr>
        <a:xfrm>
          <a:off x="217170" y="466725"/>
          <a:ext cx="12115800" cy="38100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>
    <xdr:from>
      <xdr:col>1</xdr:col>
      <xdr:colOff>11430</xdr:colOff>
      <xdr:row>9</xdr:row>
      <xdr:rowOff>275590</xdr:rowOff>
    </xdr:from>
    <xdr:to>
      <xdr:col>11</xdr:col>
      <xdr:colOff>285750</xdr:colOff>
      <xdr:row>10</xdr:row>
      <xdr:rowOff>8890</xdr:rowOff>
    </xdr:to>
    <xdr:sp macro="" textlink="">
      <xdr:nvSpPr>
        <xdr:cNvPr id="3" name="Rectangle 3"/>
        <xdr:cNvSpPr/>
      </xdr:nvSpPr>
      <xdr:spPr>
        <a:xfrm>
          <a:off x="125730" y="2437765"/>
          <a:ext cx="12138660" cy="57150"/>
        </a:xfrm>
        <a:prstGeom prst="rect">
          <a:avLst/>
        </a:prstGeom>
        <a:solidFill>
          <a:srgbClr val="3366FF">
            <a:alpha val="100000"/>
          </a:srgbClr>
        </a:solidFill>
        <a:ln w="9525" cap="flat" cmpd="sng">
          <a:solidFill>
            <a:srgbClr val="000080"/>
          </a:solidFill>
          <a:prstDash val="solid"/>
          <a:miter/>
          <a:headEnd type="none" w="med" len="med"/>
          <a:tailEnd type="none" w="med" len="med"/>
        </a:ln>
      </xdr:spPr>
    </xdr:sp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4" name="Picture 4" descr="우진로고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0</xdr:colOff>
      <xdr:row>1</xdr:row>
      <xdr:rowOff>19050</xdr:rowOff>
    </xdr:from>
    <xdr:to>
      <xdr:col>2</xdr:col>
      <xdr:colOff>697230</xdr:colOff>
      <xdr:row>1</xdr:row>
      <xdr:rowOff>276225</xdr:rowOff>
    </xdr:to>
    <xdr:pic>
      <xdr:nvPicPr>
        <xdr:cNvPr id="5" name="Picture 4" descr="우진로고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61925"/>
          <a:ext cx="1028700" cy="257175"/>
        </a:xfrm>
        <a:prstGeom prst="rect">
          <a:avLst/>
        </a:prstGeom>
        <a:noFill/>
        <a:ln w="9525">
          <a:noFill/>
        </a:ln>
      </xdr:spPr>
    </xdr:pic>
    <xdr:clientData/>
  </xdr:twoCellAnchor>
  <xdr:oneCellAnchor>
    <xdr:from>
      <xdr:col>4</xdr:col>
      <xdr:colOff>1207770</xdr:colOff>
      <xdr:row>16</xdr:row>
      <xdr:rowOff>0</xdr:rowOff>
    </xdr:from>
    <xdr:ext cx="309880" cy="890905"/>
    <xdr:sp macro="" textlink="">
      <xdr:nvSpPr>
        <xdr:cNvPr id="10" name="矩形 9"/>
        <xdr:cNvSpPr/>
      </xdr:nvSpPr>
      <xdr:spPr>
        <a:xfrm>
          <a:off x="3916680" y="449580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3</xdr:col>
      <xdr:colOff>38101</xdr:colOff>
      <xdr:row>16</xdr:row>
      <xdr:rowOff>68581</xdr:rowOff>
    </xdr:from>
    <xdr:to>
      <xdr:col>3</xdr:col>
      <xdr:colOff>1074421</xdr:colOff>
      <xdr:row>16</xdr:row>
      <xdr:rowOff>906781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9680" y="4564380"/>
          <a:ext cx="103632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45720</xdr:colOff>
      <xdr:row>17</xdr:row>
      <xdr:rowOff>30480</xdr:rowOff>
    </xdr:from>
    <xdr:to>
      <xdr:col>3</xdr:col>
      <xdr:colOff>1051560</xdr:colOff>
      <xdr:row>17</xdr:row>
      <xdr:rowOff>868680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7300" y="5542280"/>
          <a:ext cx="100584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2" name="矩形 1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4</xdr:row>
      <xdr:rowOff>1016635</xdr:rowOff>
    </xdr:from>
    <xdr:ext cx="309880" cy="424180"/>
    <xdr:sp macro="" textlink="">
      <xdr:nvSpPr>
        <xdr:cNvPr id="3" name="矩形 2"/>
        <xdr:cNvSpPr/>
      </xdr:nvSpPr>
      <xdr:spPr>
        <a:xfrm>
          <a:off x="10335260" y="32677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4</xdr:row>
      <xdr:rowOff>3799205</xdr:rowOff>
    </xdr:from>
    <xdr:ext cx="309880" cy="457200"/>
    <xdr:sp macro="" textlink="">
      <xdr:nvSpPr>
        <xdr:cNvPr id="4" name="矩形 3"/>
        <xdr:cNvSpPr/>
      </xdr:nvSpPr>
      <xdr:spPr>
        <a:xfrm>
          <a:off x="10313035" y="32677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6</xdr:row>
      <xdr:rowOff>0</xdr:rowOff>
    </xdr:from>
    <xdr:ext cx="309880" cy="424180"/>
    <xdr:sp macro="" textlink="">
      <xdr:nvSpPr>
        <xdr:cNvPr id="5" name="矩形 4"/>
        <xdr:cNvSpPr/>
      </xdr:nvSpPr>
      <xdr:spPr>
        <a:xfrm>
          <a:off x="10335260" y="41948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6</xdr:row>
      <xdr:rowOff>0</xdr:rowOff>
    </xdr:from>
    <xdr:ext cx="309880" cy="457200"/>
    <xdr:sp macro="" textlink="">
      <xdr:nvSpPr>
        <xdr:cNvPr id="6" name="矩形 5"/>
        <xdr:cNvSpPr/>
      </xdr:nvSpPr>
      <xdr:spPr>
        <a:xfrm>
          <a:off x="10313035" y="41948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7" name="矩形 6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572770</xdr:colOff>
      <xdr:row>6</xdr:row>
      <xdr:rowOff>0</xdr:rowOff>
    </xdr:from>
    <xdr:ext cx="309880" cy="424180"/>
    <xdr:sp macro="" textlink="">
      <xdr:nvSpPr>
        <xdr:cNvPr id="8" name="矩形 7"/>
        <xdr:cNvSpPr/>
      </xdr:nvSpPr>
      <xdr:spPr>
        <a:xfrm>
          <a:off x="10335260" y="41948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6</xdr:row>
      <xdr:rowOff>0</xdr:rowOff>
    </xdr:from>
    <xdr:ext cx="309880" cy="457200"/>
    <xdr:sp macro="" textlink="">
      <xdr:nvSpPr>
        <xdr:cNvPr id="9" name="矩形 8"/>
        <xdr:cNvSpPr/>
      </xdr:nvSpPr>
      <xdr:spPr>
        <a:xfrm>
          <a:off x="10313035" y="41948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10" name="矩形 9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9</xdr:col>
      <xdr:colOff>19685</xdr:colOff>
      <xdr:row>6</xdr:row>
      <xdr:rowOff>0</xdr:rowOff>
    </xdr:from>
    <xdr:ext cx="309880" cy="1290955"/>
    <xdr:sp macro="" textlink="">
      <xdr:nvSpPr>
        <xdr:cNvPr id="11" name="矩形 10"/>
        <xdr:cNvSpPr/>
      </xdr:nvSpPr>
      <xdr:spPr>
        <a:xfrm>
          <a:off x="8953500" y="4194810"/>
          <a:ext cx="309880" cy="129095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 sz="7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11</xdr:col>
      <xdr:colOff>572770</xdr:colOff>
      <xdr:row>6</xdr:row>
      <xdr:rowOff>0</xdr:rowOff>
    </xdr:from>
    <xdr:ext cx="309880" cy="424180"/>
    <xdr:sp macro="" textlink="">
      <xdr:nvSpPr>
        <xdr:cNvPr id="12" name="矩形 11"/>
        <xdr:cNvSpPr/>
      </xdr:nvSpPr>
      <xdr:spPr>
        <a:xfrm>
          <a:off x="11265535" y="41948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13" name="矩形 12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14" name="矩形 13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6</xdr:row>
      <xdr:rowOff>0</xdr:rowOff>
    </xdr:from>
    <xdr:ext cx="309880" cy="890905"/>
    <xdr:sp macro="" textlink="">
      <xdr:nvSpPr>
        <xdr:cNvPr id="15" name="矩形 14"/>
        <xdr:cNvSpPr/>
      </xdr:nvSpPr>
      <xdr:spPr>
        <a:xfrm>
          <a:off x="8206105" y="41948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550545</xdr:colOff>
      <xdr:row>6</xdr:row>
      <xdr:rowOff>0</xdr:rowOff>
    </xdr:from>
    <xdr:ext cx="309880" cy="457200"/>
    <xdr:sp macro="" textlink="">
      <xdr:nvSpPr>
        <xdr:cNvPr id="16" name="矩形 15"/>
        <xdr:cNvSpPr/>
      </xdr:nvSpPr>
      <xdr:spPr>
        <a:xfrm>
          <a:off x="10313035" y="419481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8</xdr:col>
      <xdr:colOff>0</xdr:colOff>
      <xdr:row>4</xdr:row>
      <xdr:rowOff>0</xdr:rowOff>
    </xdr:from>
    <xdr:ext cx="309880" cy="890905"/>
    <xdr:sp macro="" textlink="">
      <xdr:nvSpPr>
        <xdr:cNvPr id="17" name="矩形 16"/>
        <xdr:cNvSpPr/>
      </xdr:nvSpPr>
      <xdr:spPr>
        <a:xfrm>
          <a:off x="8206105" y="2340610"/>
          <a:ext cx="309880" cy="8909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48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558800</xdr:colOff>
      <xdr:row>4</xdr:row>
      <xdr:rowOff>0</xdr:rowOff>
    </xdr:from>
    <xdr:ext cx="309880" cy="424180"/>
    <xdr:sp macro="" textlink="">
      <xdr:nvSpPr>
        <xdr:cNvPr id="18" name="矩形 17"/>
        <xdr:cNvSpPr/>
      </xdr:nvSpPr>
      <xdr:spPr>
        <a:xfrm>
          <a:off x="10321290" y="2340610"/>
          <a:ext cx="309880" cy="4241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0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oneCellAnchor>
    <xdr:from>
      <xdr:col>10</xdr:col>
      <xdr:colOff>549275</xdr:colOff>
      <xdr:row>3</xdr:row>
      <xdr:rowOff>661035</xdr:rowOff>
    </xdr:from>
    <xdr:ext cx="309880" cy="457200"/>
    <xdr:sp macro="" textlink="">
      <xdr:nvSpPr>
        <xdr:cNvPr id="19" name="矩形 18"/>
        <xdr:cNvSpPr/>
      </xdr:nvSpPr>
      <xdr:spPr>
        <a:xfrm>
          <a:off x="10311765" y="2326640"/>
          <a:ext cx="309880" cy="4572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overflow" horzOverflow="overflow" wrap="none" rtlCol="0" anchor="t">
          <a:spAutoFit/>
        </a:bodyPr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endParaRPr lang="en-US" altLang="zh-CN" sz="2200" b="1"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</a:endParaRPr>
        </a:p>
      </xdr:txBody>
    </xdr:sp>
    <xdr:clientData/>
  </xdr:oneCellAnchor>
  <xdr:twoCellAnchor editAs="oneCell">
    <xdr:from>
      <xdr:col>2</xdr:col>
      <xdr:colOff>38101</xdr:colOff>
      <xdr:row>4</xdr:row>
      <xdr:rowOff>68581</xdr:rowOff>
    </xdr:from>
    <xdr:to>
      <xdr:col>2</xdr:col>
      <xdr:colOff>1074421</xdr:colOff>
      <xdr:row>4</xdr:row>
      <xdr:rowOff>906781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64920" y="2409190"/>
          <a:ext cx="103632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45720</xdr:colOff>
      <xdr:row>5</xdr:row>
      <xdr:rowOff>30480</xdr:rowOff>
    </xdr:from>
    <xdr:to>
      <xdr:col>2</xdr:col>
      <xdr:colOff>1051560</xdr:colOff>
      <xdr:row>5</xdr:row>
      <xdr:rowOff>868680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72540" y="3298190"/>
          <a:ext cx="1005840" cy="8382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XFA55"/>
  <sheetViews>
    <sheetView showGridLines="0" tabSelected="1" zoomScale="63" zoomScaleNormal="63" zoomScaleSheetLayoutView="75" workbookViewId="0">
      <selection activeCell="S18" sqref="S18"/>
    </sheetView>
  </sheetViews>
  <sheetFormatPr defaultColWidth="10.375" defaultRowHeight="22.5" customHeight="1"/>
  <cols>
    <col min="1" max="1" width="1.5" style="71" customWidth="1"/>
    <col min="2" max="2" width="4.375" style="71" customWidth="1"/>
    <col min="3" max="3" width="10" style="71" customWidth="1"/>
    <col min="4" max="4" width="19.625" style="71" customWidth="1"/>
    <col min="5" max="5" width="31.875" style="71" customWidth="1"/>
    <col min="6" max="6" width="16.375" style="71" customWidth="1"/>
    <col min="7" max="8" width="14.625" style="71" customWidth="1"/>
    <col min="9" max="9" width="18.375" style="71" customWidth="1"/>
    <col min="10" max="10" width="10.125" style="71" customWidth="1"/>
    <col min="11" max="11" width="15.625" style="71" customWidth="1"/>
    <col min="12" max="12" width="5" style="71" customWidth="1"/>
    <col min="13" max="16381" width="10.75" style="71"/>
    <col min="16382" max="16384" width="10.375" style="72"/>
  </cols>
  <sheetData>
    <row r="1" spans="1:12" ht="11.25" customHeight="1">
      <c r="A1" s="104"/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6"/>
    </row>
    <row r="2" spans="1:12" ht="27" customHeight="1">
      <c r="A2" s="73"/>
      <c r="D2" s="74" t="s">
        <v>88</v>
      </c>
      <c r="E2" s="75"/>
      <c r="F2" s="75"/>
      <c r="G2" s="107" t="s">
        <v>1</v>
      </c>
      <c r="H2" s="108"/>
      <c r="I2" s="108"/>
      <c r="J2" s="108"/>
      <c r="K2" s="91"/>
      <c r="L2" s="92"/>
    </row>
    <row r="3" spans="1:12" ht="10.5" customHeight="1">
      <c r="A3" s="73"/>
      <c r="L3" s="92"/>
    </row>
    <row r="4" spans="1:12" ht="20.25" customHeight="1">
      <c r="A4" s="73"/>
      <c r="B4" s="109" t="s">
        <v>2</v>
      </c>
      <c r="C4" s="109"/>
      <c r="D4" s="109" t="s">
        <v>3</v>
      </c>
      <c r="E4" s="109"/>
      <c r="F4" s="109"/>
      <c r="G4" s="109"/>
      <c r="H4" s="109"/>
      <c r="I4" s="109"/>
      <c r="J4" s="109"/>
      <c r="K4" s="110" t="s">
        <v>4</v>
      </c>
      <c r="L4" s="111"/>
    </row>
    <row r="5" spans="1:12" ht="20.25" customHeight="1">
      <c r="A5" s="73"/>
      <c r="B5" s="109"/>
      <c r="C5" s="109"/>
      <c r="D5" s="109" t="s">
        <v>5</v>
      </c>
      <c r="E5" s="109"/>
      <c r="F5" s="109"/>
      <c r="G5" s="109"/>
      <c r="H5" s="109"/>
      <c r="I5" s="109"/>
      <c r="J5" s="109"/>
      <c r="L5" s="92"/>
    </row>
    <row r="6" spans="1:12" ht="20.25" customHeight="1">
      <c r="A6" s="73"/>
      <c r="B6" s="109" t="s">
        <v>6</v>
      </c>
      <c r="C6" s="109"/>
      <c r="D6" s="112" t="s">
        <v>7</v>
      </c>
      <c r="E6" s="112"/>
      <c r="F6" s="112"/>
      <c r="G6" s="76"/>
      <c r="H6" s="76"/>
      <c r="I6" s="76"/>
      <c r="J6" s="76"/>
      <c r="L6" s="92"/>
    </row>
    <row r="7" spans="1:12" ht="20.25" customHeight="1">
      <c r="A7" s="73"/>
      <c r="B7" s="76" t="s">
        <v>8</v>
      </c>
      <c r="C7" s="76"/>
      <c r="D7" s="113">
        <v>44725</v>
      </c>
      <c r="E7" s="113"/>
      <c r="F7" s="76"/>
      <c r="G7" s="76"/>
      <c r="H7" s="76"/>
      <c r="I7" s="76"/>
      <c r="J7" s="76"/>
      <c r="L7" s="92"/>
    </row>
    <row r="8" spans="1:12" ht="20.25" customHeight="1">
      <c r="A8" s="73"/>
      <c r="B8" s="76" t="s">
        <v>9</v>
      </c>
      <c r="C8" s="76"/>
      <c r="D8" s="76" t="s">
        <v>10</v>
      </c>
      <c r="E8" s="76"/>
      <c r="F8" s="76"/>
      <c r="G8" s="76"/>
      <c r="H8" s="76"/>
      <c r="I8" s="76"/>
      <c r="J8" s="76"/>
      <c r="L8" s="92"/>
    </row>
    <row r="9" spans="1:12" ht="20.25" customHeight="1">
      <c r="A9" s="73"/>
      <c r="B9" s="109" t="s">
        <v>11</v>
      </c>
      <c r="C9" s="109"/>
      <c r="D9" s="76"/>
      <c r="E9" s="76"/>
      <c r="F9" s="76"/>
      <c r="G9" s="76"/>
      <c r="H9" s="76"/>
      <c r="I9" s="76"/>
      <c r="J9" s="76"/>
      <c r="L9" s="92"/>
    </row>
    <row r="10" spans="1:12" ht="25.5" customHeight="1">
      <c r="A10" s="73"/>
      <c r="B10" s="109" t="s">
        <v>12</v>
      </c>
      <c r="C10" s="109"/>
      <c r="D10" s="114" t="s">
        <v>13</v>
      </c>
      <c r="E10" s="114"/>
      <c r="F10" s="114"/>
      <c r="G10" s="114"/>
      <c r="H10" s="77"/>
      <c r="I10" s="76"/>
      <c r="J10" s="76"/>
      <c r="L10" s="92"/>
    </row>
    <row r="11" spans="1:12" ht="20.25" customHeight="1">
      <c r="A11" s="73"/>
      <c r="B11" s="76" t="s">
        <v>14</v>
      </c>
      <c r="C11" s="76"/>
      <c r="D11" s="76"/>
      <c r="E11" s="76"/>
      <c r="F11" s="76"/>
      <c r="G11" s="76"/>
      <c r="H11" s="76"/>
      <c r="I11" s="76"/>
      <c r="J11" s="76"/>
      <c r="L11" s="92"/>
    </row>
    <row r="12" spans="1:12" ht="12.75" customHeight="1">
      <c r="A12" s="73"/>
      <c r="B12" s="76"/>
      <c r="C12" s="76"/>
      <c r="D12" s="76"/>
      <c r="E12" s="76"/>
      <c r="F12" s="76"/>
      <c r="G12" s="76"/>
      <c r="H12" s="76"/>
      <c r="I12" s="76"/>
      <c r="J12" s="76"/>
      <c r="L12" s="92"/>
    </row>
    <row r="13" spans="1:12" ht="24" customHeight="1">
      <c r="A13" s="73"/>
      <c r="C13" s="74" t="s">
        <v>15</v>
      </c>
      <c r="D13" s="74"/>
      <c r="E13" s="74"/>
      <c r="F13" s="74"/>
      <c r="G13" s="74"/>
      <c r="H13" s="74"/>
      <c r="I13" s="74"/>
      <c r="L13" s="92"/>
    </row>
    <row r="14" spans="1:12" ht="33.75" customHeight="1">
      <c r="A14" s="73"/>
      <c r="C14" s="78" t="s">
        <v>16</v>
      </c>
      <c r="D14" s="114" t="s">
        <v>17</v>
      </c>
      <c r="E14" s="114"/>
      <c r="F14" s="114"/>
      <c r="G14" s="114"/>
      <c r="H14" s="114"/>
      <c r="I14" s="114"/>
      <c r="J14" s="114"/>
      <c r="K14" s="93"/>
      <c r="L14" s="92"/>
    </row>
    <row r="15" spans="1:12" ht="33.75" customHeight="1">
      <c r="A15" s="73"/>
      <c r="C15" s="78"/>
      <c r="D15" s="77"/>
      <c r="E15" s="77"/>
      <c r="F15" s="77"/>
      <c r="G15" s="120" t="s">
        <v>18</v>
      </c>
      <c r="H15" s="120" t="s">
        <v>19</v>
      </c>
      <c r="I15" s="115" t="s">
        <v>20</v>
      </c>
      <c r="J15" s="116"/>
      <c r="K15" s="117"/>
      <c r="L15" s="92"/>
    </row>
    <row r="16" spans="1:12" ht="33.75" customHeight="1">
      <c r="A16" s="73"/>
      <c r="C16" s="79" t="s">
        <v>21</v>
      </c>
      <c r="D16" s="79" t="s">
        <v>22</v>
      </c>
      <c r="E16" s="79" t="s">
        <v>23</v>
      </c>
      <c r="F16" s="79" t="s">
        <v>24</v>
      </c>
      <c r="G16" s="121"/>
      <c r="H16" s="122"/>
      <c r="I16" s="94" t="s">
        <v>25</v>
      </c>
      <c r="J16" s="95" t="s">
        <v>26</v>
      </c>
      <c r="K16" s="96" t="s">
        <v>27</v>
      </c>
      <c r="L16" s="92"/>
    </row>
    <row r="17" spans="1:12" ht="80.099999999999994" customHeight="1">
      <c r="A17" s="73"/>
      <c r="C17" s="24">
        <v>1</v>
      </c>
      <c r="D17" s="22"/>
      <c r="E17" s="80" t="str">
        <f>'产品报价细节清单（V1)  (2)'!D5</f>
        <v>3GD镜杆</v>
      </c>
      <c r="F17" s="80" t="str">
        <f>'产品报价细节清单（V1)  (2)'!E5</f>
        <v>RIM0000005</v>
      </c>
      <c r="G17" s="81">
        <f>'产品报价细节清单（V1)  (2)'!AE5</f>
        <v>3.5922273844641102</v>
      </c>
      <c r="H17" s="81">
        <f>'产品报价细节清单（V1)  (2)'!AF5</f>
        <v>4.0592169444444437</v>
      </c>
      <c r="I17" s="81">
        <f>'产品报价细节清单（V1)  (2)'!AG5</f>
        <v>75000</v>
      </c>
      <c r="J17" s="81" t="str">
        <f>'产品报价细节清单（V1)  (2)'!AH5</f>
        <v>1*4</v>
      </c>
      <c r="K17" s="97"/>
      <c r="L17" s="92"/>
    </row>
    <row r="18" spans="1:12" ht="80.099999999999994" customHeight="1">
      <c r="A18" s="73"/>
      <c r="C18" s="24">
        <v>2</v>
      </c>
      <c r="D18" s="22"/>
      <c r="E18" s="80" t="str">
        <f>'产品报价细节清单（V1)  (2)'!D6</f>
        <v>18D镜杆</v>
      </c>
      <c r="F18" s="80" t="str">
        <f>'产品报价细节清单（V1)  (2)'!E6</f>
        <v>RIM0000017</v>
      </c>
      <c r="G18" s="81">
        <f>'产品报价细节清单（V1)  (2)'!AE6</f>
        <v>4.3678646017699112</v>
      </c>
      <c r="H18" s="81">
        <f>'产品报价细节清单（V1)  (2)'!AF6</f>
        <v>4.9356869999999988</v>
      </c>
      <c r="I18" s="81">
        <f>'产品报价细节清单（V1)  (2)'!AG6</f>
        <v>85000</v>
      </c>
      <c r="J18" s="81" t="str">
        <f>'产品报价细节清单（V1)  (2)'!AH6</f>
        <v>1*2</v>
      </c>
      <c r="K18" s="97"/>
      <c r="L18" s="92"/>
    </row>
    <row r="19" spans="1:12" ht="33.75" customHeight="1">
      <c r="A19" s="73"/>
      <c r="C19" s="82"/>
      <c r="D19" s="83"/>
      <c r="E19" s="84"/>
      <c r="F19" s="85" t="s">
        <v>28</v>
      </c>
      <c r="G19" s="86">
        <f t="shared" ref="G19:I19" si="0">SUM(G17:G18)</f>
        <v>7.9600919862340209</v>
      </c>
      <c r="H19" s="86">
        <f t="shared" si="0"/>
        <v>8.9949039444444416</v>
      </c>
      <c r="I19" s="86">
        <f t="shared" si="0"/>
        <v>160000</v>
      </c>
      <c r="J19" s="98"/>
      <c r="K19" s="99"/>
      <c r="L19" s="92"/>
    </row>
    <row r="20" spans="1:12" ht="33.75" customHeight="1">
      <c r="A20" s="73"/>
      <c r="C20" s="82"/>
      <c r="D20" s="114" t="s">
        <v>29</v>
      </c>
      <c r="E20" s="114"/>
      <c r="F20" s="114"/>
      <c r="G20" s="114"/>
      <c r="H20" s="114"/>
      <c r="I20" s="114"/>
      <c r="J20" s="114"/>
      <c r="K20" s="100"/>
      <c r="L20" s="92"/>
    </row>
    <row r="21" spans="1:12" ht="33.75" customHeight="1">
      <c r="A21" s="73"/>
      <c r="C21" s="82"/>
      <c r="D21" s="114" t="s">
        <v>30</v>
      </c>
      <c r="E21" s="114"/>
      <c r="F21" s="114"/>
      <c r="G21" s="114"/>
      <c r="H21" s="114"/>
      <c r="I21" s="114"/>
      <c r="J21" s="114"/>
      <c r="K21" s="100"/>
      <c r="L21" s="92"/>
    </row>
    <row r="22" spans="1:12" ht="33.75" customHeight="1">
      <c r="A22" s="73"/>
      <c r="C22" s="82"/>
      <c r="D22" s="114" t="s">
        <v>31</v>
      </c>
      <c r="E22" s="114"/>
      <c r="F22" s="114"/>
      <c r="G22" s="114"/>
      <c r="H22" s="114"/>
      <c r="I22" s="114"/>
      <c r="J22" s="114"/>
      <c r="K22" s="100"/>
      <c r="L22" s="92"/>
    </row>
    <row r="23" spans="1:12" ht="28.5" customHeight="1">
      <c r="A23" s="73"/>
      <c r="C23" s="87"/>
      <c r="D23" s="118" t="s">
        <v>32</v>
      </c>
      <c r="E23" s="118"/>
      <c r="F23" s="118"/>
      <c r="G23" s="118"/>
      <c r="H23" s="118"/>
      <c r="I23" s="118"/>
      <c r="J23" s="118"/>
      <c r="K23" s="101"/>
      <c r="L23" s="92"/>
    </row>
    <row r="24" spans="1:12" ht="20.25" customHeight="1">
      <c r="A24" s="73"/>
      <c r="C24" s="74"/>
      <c r="D24" s="74"/>
      <c r="E24" s="74"/>
      <c r="F24" s="74"/>
      <c r="G24" s="74"/>
      <c r="H24" s="74"/>
      <c r="I24" s="74"/>
      <c r="J24" s="74"/>
      <c r="K24" s="102" t="s">
        <v>33</v>
      </c>
      <c r="L24" s="92"/>
    </row>
    <row r="25" spans="1:12" ht="22.5" customHeight="1">
      <c r="A25" s="88"/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103"/>
    </row>
    <row r="26" spans="1:12" ht="22.5" customHeight="1">
      <c r="A26" s="119" t="s">
        <v>34</v>
      </c>
      <c r="B26" s="119"/>
      <c r="C26" s="119"/>
      <c r="D26" s="119"/>
      <c r="E26" s="119"/>
      <c r="F26" s="119"/>
      <c r="G26" s="119"/>
      <c r="H26" s="119"/>
      <c r="I26" s="119"/>
      <c r="J26" s="119"/>
      <c r="K26" s="119"/>
      <c r="L26" s="119"/>
    </row>
    <row r="31" spans="1:12" ht="22.5" customHeight="1">
      <c r="E31" s="90">
        <v>93832.5</v>
      </c>
    </row>
    <row r="32" spans="1:12" ht="22.5" customHeight="1">
      <c r="E32" s="90">
        <v>10454.81</v>
      </c>
    </row>
    <row r="33" spans="4:5" ht="22.5" customHeight="1">
      <c r="E33" s="90">
        <v>2370</v>
      </c>
    </row>
    <row r="34" spans="4:5" ht="22.5" customHeight="1">
      <c r="E34" s="90">
        <v>63400</v>
      </c>
    </row>
    <row r="35" spans="4:5" ht="22.5" customHeight="1">
      <c r="E35" s="90">
        <v>67820.42</v>
      </c>
    </row>
    <row r="36" spans="4:5" ht="22.5" customHeight="1">
      <c r="E36" s="90">
        <v>4540</v>
      </c>
    </row>
    <row r="37" spans="4:5" ht="22.5" customHeight="1">
      <c r="E37" s="90">
        <v>5000</v>
      </c>
    </row>
    <row r="38" spans="4:5" ht="22.5" customHeight="1">
      <c r="E38" s="90">
        <v>10540</v>
      </c>
    </row>
    <row r="39" spans="4:5" ht="22.5" customHeight="1">
      <c r="E39" s="90">
        <v>12768.3</v>
      </c>
    </row>
    <row r="40" spans="4:5" ht="22.5" customHeight="1">
      <c r="E40" s="90">
        <f>22500+2600+2600</f>
        <v>27700</v>
      </c>
    </row>
    <row r="41" spans="4:5" ht="22.5" customHeight="1">
      <c r="E41" s="90">
        <f>SUM(E31:E40)</f>
        <v>298426.02999999997</v>
      </c>
    </row>
    <row r="42" spans="4:5" ht="22.5" customHeight="1">
      <c r="D42" s="71" t="s">
        <v>35</v>
      </c>
      <c r="E42" s="90">
        <v>100000</v>
      </c>
    </row>
    <row r="43" spans="4:5" ht="22.5" customHeight="1">
      <c r="D43" s="71" t="s">
        <v>36</v>
      </c>
      <c r="E43" s="90">
        <v>100000</v>
      </c>
    </row>
    <row r="44" spans="4:5" ht="22.5" customHeight="1">
      <c r="D44" s="71" t="s">
        <v>37</v>
      </c>
      <c r="E44" s="90"/>
    </row>
    <row r="45" spans="4:5" ht="22.5" customHeight="1">
      <c r="D45" s="71" t="s">
        <v>38</v>
      </c>
      <c r="E45" s="71">
        <v>47206.73</v>
      </c>
    </row>
    <row r="46" spans="4:5" ht="22.5" customHeight="1">
      <c r="D46" s="71" t="s">
        <v>39</v>
      </c>
      <c r="E46" s="71">
        <v>20000</v>
      </c>
    </row>
    <row r="47" spans="4:5" ht="22.5" customHeight="1">
      <c r="D47" s="71" t="s">
        <v>40</v>
      </c>
    </row>
    <row r="49" spans="5:5" ht="22.5" customHeight="1">
      <c r="E49" s="71">
        <f>SUM(E42:E48)</f>
        <v>267206.73</v>
      </c>
    </row>
    <row r="50" spans="5:5" ht="22.5" customHeight="1">
      <c r="E50" s="71">
        <f>E49+E41</f>
        <v>565632.76</v>
      </c>
    </row>
    <row r="51" spans="5:5" ht="22.5" customHeight="1">
      <c r="E51" s="71">
        <f>105000-30000</f>
        <v>75000</v>
      </c>
    </row>
    <row r="52" spans="5:5" ht="22.5" customHeight="1">
      <c r="E52" s="71">
        <f>105000-30000</f>
        <v>75000</v>
      </c>
    </row>
    <row r="53" spans="5:5" ht="22.5" customHeight="1">
      <c r="E53" s="71">
        <f>5000</f>
        <v>5000</v>
      </c>
    </row>
    <row r="54" spans="5:5" ht="22.5" customHeight="1">
      <c r="E54" s="71">
        <v>15900</v>
      </c>
    </row>
    <row r="55" spans="5:5" ht="22.5" customHeight="1">
      <c r="E55" s="71">
        <f>SUM(E52:E54)</f>
        <v>95900</v>
      </c>
    </row>
  </sheetData>
  <mergeCells count="22">
    <mergeCell ref="D20:J20"/>
    <mergeCell ref="D21:J21"/>
    <mergeCell ref="D22:J22"/>
    <mergeCell ref="D23:J23"/>
    <mergeCell ref="A26:L26"/>
    <mergeCell ref="B9:C9"/>
    <mergeCell ref="B10:C10"/>
    <mergeCell ref="D10:G10"/>
    <mergeCell ref="D14:J14"/>
    <mergeCell ref="I15:K15"/>
    <mergeCell ref="G15:G16"/>
    <mergeCell ref="H15:H16"/>
    <mergeCell ref="B5:C5"/>
    <mergeCell ref="D5:J5"/>
    <mergeCell ref="B6:C6"/>
    <mergeCell ref="D6:F6"/>
    <mergeCell ref="D7:E7"/>
    <mergeCell ref="A1:L1"/>
    <mergeCell ref="G2:J2"/>
    <mergeCell ref="B4:C4"/>
    <mergeCell ref="D4:J4"/>
    <mergeCell ref="K4:L4"/>
  </mergeCells>
  <phoneticPr fontId="29" type="noConversion"/>
  <pageMargins left="0.27559055118110198" right="0" top="0.47244094488188998" bottom="0" header="0" footer="0"/>
  <pageSetup paperSize="9" scale="70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A8"/>
  <sheetViews>
    <sheetView zoomScale="88" zoomScaleNormal="88" workbookViewId="0">
      <pane xSplit="7" ySplit="4" topLeftCell="Z5" activePane="bottomRight" state="frozen"/>
      <selection pane="topRight"/>
      <selection pane="bottomLeft"/>
      <selection pane="bottomRight" activeCell="AE5" sqref="AE5:AE6"/>
    </sheetView>
  </sheetViews>
  <sheetFormatPr defaultColWidth="9" defaultRowHeight="14.25"/>
  <cols>
    <col min="1" max="1" width="7.625" style="5" customWidth="1"/>
    <col min="2" max="2" width="8.5" style="6" customWidth="1"/>
    <col min="3" max="4" width="18" style="7" customWidth="1"/>
    <col min="5" max="5" width="15.125" style="7" customWidth="1"/>
    <col min="6" max="6" width="15.75" style="7" customWidth="1"/>
    <col min="7" max="8" width="12.375" style="7" customWidth="1"/>
    <col min="9" max="9" width="9.5" style="7" customWidth="1"/>
    <col min="10" max="10" width="10.875" style="8" customWidth="1"/>
    <col min="11" max="11" width="12.25" style="8" customWidth="1"/>
    <col min="12" max="12" width="10.25" style="8" customWidth="1"/>
    <col min="13" max="13" width="9" style="7" customWidth="1"/>
    <col min="14" max="14" width="11.375" style="8" customWidth="1"/>
    <col min="15" max="18" width="8.625" style="7" customWidth="1"/>
    <col min="19" max="19" width="9.25" style="7" customWidth="1"/>
    <col min="20" max="20" width="8.625" style="7" customWidth="1"/>
    <col min="21" max="21" width="9.75" style="9" customWidth="1"/>
    <col min="22" max="22" width="8.625" style="7" customWidth="1"/>
    <col min="23" max="23" width="11.375" style="9" customWidth="1"/>
    <col min="24" max="24" width="13.25" style="10" customWidth="1"/>
    <col min="25" max="25" width="9.5" style="10" customWidth="1"/>
    <col min="26" max="26" width="9.5" style="9" customWidth="1"/>
    <col min="27" max="27" width="16.625" style="9" customWidth="1"/>
    <col min="28" max="28" width="8.375" style="7" customWidth="1"/>
    <col min="29" max="29" width="9.875" style="9" customWidth="1"/>
    <col min="30" max="30" width="9.375" style="7" customWidth="1"/>
    <col min="31" max="31" width="9.75" style="7" customWidth="1"/>
    <col min="32" max="32" width="10.75" style="7" customWidth="1"/>
    <col min="33" max="33" width="14.375" style="11" customWidth="1"/>
    <col min="34" max="34" width="11.5" style="11" customWidth="1"/>
    <col min="35" max="35" width="9" style="12"/>
    <col min="36" max="62" width="9" style="11"/>
    <col min="63" max="63" width="9" style="13"/>
    <col min="64" max="235" width="9" style="14"/>
  </cols>
  <sheetData>
    <row r="1" spans="1:70" s="1" customFormat="1" ht="47.1" customHeight="1">
      <c r="A1" s="15"/>
      <c r="B1" s="123" t="s">
        <v>0</v>
      </c>
      <c r="C1" s="124"/>
      <c r="D1" s="124"/>
      <c r="E1" s="124"/>
      <c r="F1" s="124"/>
      <c r="G1" s="124"/>
      <c r="H1" s="124"/>
      <c r="I1" s="124"/>
      <c r="J1" s="125"/>
      <c r="K1" s="125"/>
      <c r="L1" s="125"/>
      <c r="M1" s="124"/>
      <c r="N1" s="125"/>
      <c r="O1" s="124"/>
      <c r="P1" s="124"/>
      <c r="Q1" s="124"/>
      <c r="R1" s="124"/>
      <c r="S1" s="124"/>
      <c r="T1" s="124"/>
      <c r="U1" s="126"/>
      <c r="V1" s="124"/>
      <c r="W1" s="126"/>
      <c r="X1" s="125"/>
      <c r="Y1" s="125"/>
      <c r="Z1" s="126"/>
      <c r="AA1" s="126"/>
      <c r="AB1" s="124"/>
      <c r="AC1" s="126"/>
      <c r="AD1" s="53"/>
      <c r="AE1" s="53"/>
      <c r="AF1" s="53"/>
      <c r="AG1" s="57"/>
      <c r="AH1" s="57"/>
      <c r="AI1" s="58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67"/>
    </row>
    <row r="2" spans="1:70" ht="42" customHeight="1">
      <c r="B2" s="127" t="s">
        <v>41</v>
      </c>
      <c r="C2" s="128"/>
      <c r="D2" s="128"/>
      <c r="E2" s="128"/>
      <c r="F2" s="128"/>
      <c r="G2" s="128"/>
      <c r="H2" s="128"/>
      <c r="I2" s="128"/>
      <c r="J2" s="129"/>
      <c r="K2" s="129"/>
      <c r="L2" s="129"/>
      <c r="M2" s="128"/>
      <c r="N2" s="129"/>
      <c r="O2" s="128"/>
      <c r="P2" s="128"/>
      <c r="Q2" s="128"/>
      <c r="R2" s="128"/>
      <c r="S2" s="128"/>
      <c r="T2" s="128"/>
      <c r="U2" s="130"/>
      <c r="V2" s="128"/>
      <c r="W2" s="130"/>
      <c r="X2" s="129"/>
      <c r="Y2" s="129"/>
      <c r="Z2" s="130"/>
      <c r="AA2" s="130"/>
      <c r="AB2" s="128"/>
      <c r="AC2" s="130"/>
    </row>
    <row r="3" spans="1:70" ht="42" customHeight="1">
      <c r="B3" s="16"/>
      <c r="C3" s="17"/>
      <c r="D3" s="17"/>
      <c r="E3" s="17"/>
      <c r="F3" s="17"/>
      <c r="G3" s="17"/>
      <c r="H3" s="17"/>
      <c r="I3" s="29"/>
      <c r="J3" s="131" t="s">
        <v>42</v>
      </c>
      <c r="K3" s="132"/>
      <c r="L3" s="132"/>
      <c r="M3" s="133"/>
      <c r="N3" s="132"/>
      <c r="O3" s="134" t="s">
        <v>43</v>
      </c>
      <c r="P3" s="133"/>
      <c r="Q3" s="133"/>
      <c r="R3" s="135"/>
      <c r="S3" s="30"/>
      <c r="T3" s="30"/>
      <c r="U3" s="136"/>
      <c r="V3" s="133"/>
      <c r="W3" s="43"/>
      <c r="X3" s="137" t="s">
        <v>44</v>
      </c>
      <c r="Y3" s="132"/>
      <c r="Z3" s="138"/>
      <c r="AA3" s="143" t="s">
        <v>45</v>
      </c>
      <c r="AB3" s="139" t="s">
        <v>46</v>
      </c>
      <c r="AC3" s="136"/>
      <c r="AD3" s="145" t="s">
        <v>47</v>
      </c>
      <c r="AE3" s="120" t="s">
        <v>18</v>
      </c>
      <c r="AF3" s="120" t="s">
        <v>19</v>
      </c>
      <c r="AG3" s="120" t="s">
        <v>48</v>
      </c>
      <c r="AH3" s="147" t="s">
        <v>26</v>
      </c>
      <c r="AI3" s="147" t="s">
        <v>27</v>
      </c>
    </row>
    <row r="4" spans="1:70" s="2" customFormat="1" ht="53.1" customHeight="1">
      <c r="A4" s="5"/>
      <c r="B4" s="18" t="s">
        <v>49</v>
      </c>
      <c r="C4" s="19" t="s">
        <v>50</v>
      </c>
      <c r="D4" s="19" t="s">
        <v>51</v>
      </c>
      <c r="E4" s="20" t="s">
        <v>52</v>
      </c>
      <c r="F4" s="20" t="s">
        <v>53</v>
      </c>
      <c r="G4" s="19" t="s">
        <v>54</v>
      </c>
      <c r="H4" s="19" t="s">
        <v>55</v>
      </c>
      <c r="I4" s="31" t="s">
        <v>26</v>
      </c>
      <c r="J4" s="32" t="s">
        <v>56</v>
      </c>
      <c r="K4" s="33" t="s">
        <v>57</v>
      </c>
      <c r="L4" s="33" t="s">
        <v>58</v>
      </c>
      <c r="M4" s="19" t="s">
        <v>59</v>
      </c>
      <c r="N4" s="33" t="s">
        <v>60</v>
      </c>
      <c r="O4" s="19" t="s">
        <v>61</v>
      </c>
      <c r="P4" s="19" t="s">
        <v>62</v>
      </c>
      <c r="Q4" s="19" t="s">
        <v>63</v>
      </c>
      <c r="R4" s="19" t="s">
        <v>64</v>
      </c>
      <c r="S4" s="19" t="s">
        <v>65</v>
      </c>
      <c r="T4" s="19" t="s">
        <v>66</v>
      </c>
      <c r="U4" s="44" t="s">
        <v>67</v>
      </c>
      <c r="V4" s="19" t="s">
        <v>68</v>
      </c>
      <c r="W4" s="44" t="s">
        <v>69</v>
      </c>
      <c r="X4" s="33" t="s">
        <v>70</v>
      </c>
      <c r="Y4" s="33" t="s">
        <v>71</v>
      </c>
      <c r="Z4" s="44" t="s">
        <v>64</v>
      </c>
      <c r="AA4" s="144"/>
      <c r="AB4" s="54" t="s">
        <v>72</v>
      </c>
      <c r="AC4" s="44" t="s">
        <v>73</v>
      </c>
      <c r="AD4" s="146"/>
      <c r="AE4" s="122"/>
      <c r="AF4" s="122"/>
      <c r="AG4" s="122"/>
      <c r="AH4" s="148"/>
      <c r="AI4" s="148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68"/>
    </row>
    <row r="5" spans="1:70" s="3" customFormat="1" ht="72.95" customHeight="1">
      <c r="A5" s="5"/>
      <c r="B5" s="21">
        <v>1</v>
      </c>
      <c r="C5" s="22"/>
      <c r="D5" s="22" t="s">
        <v>74</v>
      </c>
      <c r="E5" s="22" t="s">
        <v>75</v>
      </c>
      <c r="F5" s="23" t="s">
        <v>76</v>
      </c>
      <c r="G5" s="24" t="s">
        <v>77</v>
      </c>
      <c r="H5" s="25" t="s">
        <v>78</v>
      </c>
      <c r="I5" s="24">
        <v>4</v>
      </c>
      <c r="J5" s="34">
        <f>20.5/1.13</f>
        <v>18.141592920353983</v>
      </c>
      <c r="K5" s="35">
        <v>75</v>
      </c>
      <c r="L5" s="36"/>
      <c r="M5" s="37">
        <v>0.06</v>
      </c>
      <c r="N5" s="38">
        <f>J5*(K5+L5)/1000*(1+M5)</f>
        <v>1.4422566371681416</v>
      </c>
      <c r="O5" s="24" t="s">
        <v>79</v>
      </c>
      <c r="P5" s="24">
        <v>280</v>
      </c>
      <c r="Q5" s="24">
        <v>38</v>
      </c>
      <c r="R5" s="45">
        <f>P5/(3600/Q5)/I5</f>
        <v>0.73888888888888882</v>
      </c>
      <c r="S5" s="22">
        <v>0.2</v>
      </c>
      <c r="T5" s="46">
        <v>0.15</v>
      </c>
      <c r="U5" s="47">
        <v>0.5</v>
      </c>
      <c r="V5" s="22"/>
      <c r="W5" s="48">
        <f>SUM(S5:V5)</f>
        <v>0.85</v>
      </c>
      <c r="X5" s="49">
        <v>0.18</v>
      </c>
      <c r="Y5" s="49">
        <f>(R5+W5)*0.05</f>
        <v>7.9444444444444443E-2</v>
      </c>
      <c r="Z5" s="48">
        <f>SUM(X5:Y5)</f>
        <v>0.25944444444444442</v>
      </c>
      <c r="AA5" s="48">
        <f>N5+R5+W5+Z5</f>
        <v>3.2905899705014749</v>
      </c>
      <c r="AB5" s="55">
        <v>0.05</v>
      </c>
      <c r="AC5" s="48">
        <f>AA5*AB5</f>
        <v>0.16452949852507376</v>
      </c>
      <c r="AD5" s="37">
        <v>0.96</v>
      </c>
      <c r="AE5" s="56">
        <f>AA5/AD5+AC5</f>
        <v>3.5922273844641102</v>
      </c>
      <c r="AF5" s="56">
        <f>AE5*1.13</f>
        <v>4.0592169444444437</v>
      </c>
      <c r="AG5" s="60">
        <v>75000</v>
      </c>
      <c r="AH5" s="61" t="s">
        <v>80</v>
      </c>
      <c r="AI5" s="59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70"/>
    </row>
    <row r="6" spans="1:70" s="3" customFormat="1" ht="72.95" customHeight="1">
      <c r="A6" s="5"/>
      <c r="B6" s="26">
        <v>2</v>
      </c>
      <c r="C6" s="22"/>
      <c r="D6" s="22" t="s">
        <v>81</v>
      </c>
      <c r="E6" s="22" t="s">
        <v>82</v>
      </c>
      <c r="F6" s="23" t="s">
        <v>76</v>
      </c>
      <c r="G6" s="24" t="s">
        <v>77</v>
      </c>
      <c r="H6" s="27" t="s">
        <v>83</v>
      </c>
      <c r="I6" s="24">
        <v>2</v>
      </c>
      <c r="J6" s="34">
        <f>20.5/1.13</f>
        <v>18.141592920353983</v>
      </c>
      <c r="K6" s="35">
        <v>83</v>
      </c>
      <c r="L6" s="39"/>
      <c r="M6" s="37">
        <v>0.06</v>
      </c>
      <c r="N6" s="38">
        <f>J6*(K6+L6)/1000*(1+M6)</f>
        <v>1.5960973451327434</v>
      </c>
      <c r="O6" s="24" t="s">
        <v>84</v>
      </c>
      <c r="P6" s="24">
        <v>180</v>
      </c>
      <c r="Q6" s="24">
        <v>38</v>
      </c>
      <c r="R6" s="45">
        <f>P6/(3600/Q6)/I6</f>
        <v>0.95</v>
      </c>
      <c r="S6" s="22">
        <v>0.3</v>
      </c>
      <c r="T6" s="46">
        <v>0.25</v>
      </c>
      <c r="U6" s="47">
        <v>0.6</v>
      </c>
      <c r="V6" s="22"/>
      <c r="W6" s="48">
        <f>SUM(S6:V6)</f>
        <v>1.1499999999999999</v>
      </c>
      <c r="X6" s="49">
        <v>0.2</v>
      </c>
      <c r="Y6" s="49">
        <f>(R6+W6)*0.05</f>
        <v>0.10499999999999998</v>
      </c>
      <c r="Z6" s="48">
        <f>SUM(X6:Y6)</f>
        <v>0.30499999999999999</v>
      </c>
      <c r="AA6" s="48">
        <f>N6+R6+W6+Z6</f>
        <v>4.0010973451327434</v>
      </c>
      <c r="AB6" s="55">
        <v>0.05</v>
      </c>
      <c r="AC6" s="48">
        <f>AA6*AB6</f>
        <v>0.20005486725663718</v>
      </c>
      <c r="AD6" s="37">
        <v>0.96</v>
      </c>
      <c r="AE6" s="56">
        <f>AA6/AD6+AC6</f>
        <v>4.3678646017699112</v>
      </c>
      <c r="AF6" s="56">
        <f>AE6*1.13</f>
        <v>4.9356869999999988</v>
      </c>
      <c r="AG6" s="62">
        <v>85000</v>
      </c>
      <c r="AH6" s="61" t="s">
        <v>85</v>
      </c>
      <c r="AI6" s="63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70"/>
    </row>
    <row r="7" spans="1:70" s="4" customFormat="1" ht="42" customHeight="1">
      <c r="A7" s="28"/>
      <c r="B7" s="140" t="s">
        <v>86</v>
      </c>
      <c r="C7" s="141"/>
      <c r="D7" s="141"/>
      <c r="E7" s="141"/>
      <c r="F7" s="141"/>
      <c r="G7" s="141"/>
      <c r="H7" s="141"/>
      <c r="I7" s="141"/>
      <c r="J7" s="40"/>
      <c r="K7" s="41"/>
      <c r="L7" s="42"/>
      <c r="M7" s="41"/>
      <c r="N7" s="42">
        <f>SUM(N5:N6)</f>
        <v>3.0383539823008849</v>
      </c>
      <c r="O7" s="41"/>
      <c r="P7" s="41"/>
      <c r="Q7" s="41"/>
      <c r="R7" s="42">
        <f>SUM(R5:R6)</f>
        <v>1.6888888888888887</v>
      </c>
      <c r="S7" s="42"/>
      <c r="T7" s="42"/>
      <c r="U7" s="50"/>
      <c r="V7" s="41"/>
      <c r="W7" s="42">
        <f t="shared" ref="W7:AA7" si="0">SUM(W5:W6)</f>
        <v>2</v>
      </c>
      <c r="X7" s="42"/>
      <c r="Y7" s="42"/>
      <c r="Z7" s="42">
        <f t="shared" si="0"/>
        <v>0.56444444444444442</v>
      </c>
      <c r="AA7" s="42">
        <f t="shared" si="0"/>
        <v>7.2916873156342188</v>
      </c>
      <c r="AB7" s="41"/>
      <c r="AC7" s="42"/>
      <c r="AD7" s="41"/>
      <c r="AE7" s="42">
        <f t="shared" ref="AE7:AG7" si="1">SUM(AE5:AE6)</f>
        <v>7.9600919862340209</v>
      </c>
      <c r="AF7" s="42">
        <f t="shared" si="1"/>
        <v>8.9949039444444416</v>
      </c>
      <c r="AG7" s="42">
        <f t="shared" si="1"/>
        <v>160000</v>
      </c>
      <c r="AH7" s="64"/>
      <c r="AI7" s="65"/>
      <c r="AJ7" s="66"/>
      <c r="AK7" s="66"/>
      <c r="AL7" s="66"/>
      <c r="AM7" s="66"/>
      <c r="AN7" s="66"/>
      <c r="AO7" s="66"/>
      <c r="AP7" s="66"/>
      <c r="AQ7" s="66"/>
      <c r="AR7" s="66"/>
      <c r="AS7" s="66"/>
      <c r="AT7" s="66"/>
      <c r="AU7" s="66"/>
      <c r="AV7" s="66"/>
      <c r="AW7" s="66"/>
      <c r="AX7" s="66"/>
      <c r="AY7" s="66"/>
      <c r="AZ7" s="66"/>
      <c r="BA7" s="66"/>
      <c r="BB7" s="66"/>
      <c r="BC7" s="66"/>
      <c r="BD7" s="66"/>
      <c r="BE7" s="66"/>
      <c r="BF7" s="66"/>
      <c r="BG7" s="66"/>
      <c r="BH7" s="66"/>
      <c r="BI7" s="66"/>
      <c r="BJ7" s="66"/>
      <c r="BK7" s="69"/>
    </row>
    <row r="8" spans="1:70" ht="23.1" customHeight="1">
      <c r="B8" s="142" t="s">
        <v>87</v>
      </c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  <c r="N8" s="142"/>
      <c r="O8" s="142"/>
      <c r="P8" s="142"/>
      <c r="Q8" s="142"/>
      <c r="R8" s="142"/>
      <c r="S8" s="51"/>
      <c r="T8" s="51"/>
      <c r="U8" s="52"/>
      <c r="V8" s="51"/>
      <c r="W8" s="52"/>
    </row>
  </sheetData>
  <mergeCells count="16">
    <mergeCell ref="AF3:AF4"/>
    <mergeCell ref="AG3:AG4"/>
    <mergeCell ref="AH3:AH4"/>
    <mergeCell ref="AI3:AI4"/>
    <mergeCell ref="B7:I7"/>
    <mergeCell ref="B8:R8"/>
    <mergeCell ref="AA3:AA4"/>
    <mergeCell ref="AD3:AD4"/>
    <mergeCell ref="AE3:AE4"/>
    <mergeCell ref="B1:AC1"/>
    <mergeCell ref="B2:AC2"/>
    <mergeCell ref="J3:N3"/>
    <mergeCell ref="O3:R3"/>
    <mergeCell ref="U3:V3"/>
    <mergeCell ref="X3:Z3"/>
    <mergeCell ref="AB3:AC3"/>
  </mergeCells>
  <phoneticPr fontId="29" type="noConversion"/>
  <printOptions horizontalCentered="1" verticalCentered="1"/>
  <pageMargins left="0.35" right="0.35" top="0.35" bottom="0.71" header="0.51" footer="0.51"/>
  <pageSetup paperSize="9" scale="39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报价单</vt:lpstr>
      <vt:lpstr>产品报价细节清单（V1)  (2)</vt:lpstr>
      <vt:lpstr>'产品报价细节清单（V1)  (2)'!Print_Area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2019-08-01T15:23:00Z</dcterms:created>
  <dcterms:modified xsi:type="dcterms:W3CDTF">2022-07-18T06:21:34Z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B8468003E9AC47578F1A61A1FA4D40A2</vt:lpwstr>
  </property>
</Properties>
</file>