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车补" sheetId="13" r:id="rId6"/>
    <sheet name="Sheet1" sheetId="14" r:id="rId7"/>
  </sheets>
  <externalReferences>
    <externalReference r:id="rId9"/>
    <externalReference r:id="rId10"/>
    <externalReference r:id="rId11"/>
    <externalReference r:id="rId12"/>
    <externalReference r:id="rId13"/>
  </externalReferences>
  <definedNames>
    <definedName name="_xlnm._FilterDatabase" localSheetId="0" hidden="1">'劳务费 (2)'!$A$2:$AA$10</definedName>
    <definedName name="_xlnm._FilterDatabase" localSheetId="1" hidden="1">劳务费!$A$2:$AA$10</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8"/>
  </pivotCaches>
</workbook>
</file>

<file path=xl/sharedStrings.xml><?xml version="1.0" encoding="utf-8"?>
<sst xmlns="http://schemas.openxmlformats.org/spreadsheetml/2006/main" count="365" uniqueCount="86">
  <si>
    <t>宏达翔6月劳务费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</si>
  <si>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</si>
  <si>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</si>
  <si>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</si>
  <si>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</si>
  <si>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</si>
  <si>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</si>
  <si>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</si>
  <si>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</si>
  <si>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</si>
  <si>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</si>
  <si>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</si>
  <si>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</si>
  <si>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</si>
  <si>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</si>
  <si>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</si>
  <si>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</si>
  <si>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</si>
  <si>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
  </si>
  <si>
    <t>喷涂工序</t>
  </si>
  <si>
    <t>张俊平</t>
  </si>
  <si>
    <t>田淑娟</t>
  </si>
  <si>
    <t>杨琴丽</t>
  </si>
  <si>
    <t>王保田</t>
  </si>
  <si>
    <t>张余香</t>
  </si>
  <si>
    <t>推新</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</si>
  <si>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</si>
  <si>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</si>
  <si>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</si>
  <si>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</si>
  <si>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</si>
  <si>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</si>
  <si>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</si>
  <si>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</si>
  <si>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</si>
  <si>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</si>
  <si>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</si>
  <si>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</si>
  <si>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</si>
  <si>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</si>
  <si>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</si>
  <si>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</si>
  <si>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</si>
  <si>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</si>
  <si>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</si>
  <si>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</si>
  <si>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三</t>
  </si>
  <si>
    <t>四</t>
  </si>
  <si>
    <t>五</t>
  </si>
  <si>
    <t>六</t>
  </si>
  <si>
    <t>日</t>
  </si>
  <si>
    <t>一</t>
  </si>
  <si>
    <t>二</t>
  </si>
  <si>
    <t>白</t>
  </si>
  <si>
    <t>放</t>
  </si>
  <si>
    <t>正常在职</t>
  </si>
  <si>
    <t>夜</t>
  </si>
  <si>
    <t>休</t>
  </si>
  <si>
    <t>喷涂</t>
  </si>
  <si>
    <t>事</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</si>
  <si>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</si>
  <si>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</si>
  <si>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</si>
  <si>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</si>
  <si>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</si>
  <si>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</si>
  <si>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</si>
  <si>
    <t>合计</t>
  </si>
  <si>
    <t>考勤截图</t>
  </si>
  <si>
    <t>车牌号</t>
  </si>
  <si>
    <t>班组名称</t>
  </si>
  <si>
    <t>签到</t>
  </si>
  <si>
    <t>孙明明</t>
  </si>
  <si>
    <t>骨架组装</t>
  </si>
  <si>
    <t>安全到岗</t>
  </si>
  <si>
    <t>√</t>
  </si>
  <si>
    <t>安全到家</t>
  </si>
  <si>
    <t>蔡华岭</t>
  </si>
  <si>
    <t>焊接摆件</t>
  </si>
  <si>
    <t>张艳华</t>
  </si>
  <si>
    <t>陈艳红</t>
  </si>
  <si>
    <t>柴爱霞</t>
  </si>
  <si>
    <t>李娜</t>
  </si>
  <si>
    <t>人数</t>
  </si>
  <si>
    <t>车数</t>
  </si>
  <si>
    <t>合计费用</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</si>
</sst>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mm\-dd;@"/>
    <numFmt numFmtId="178" formatCode="aaa"/>
    <numFmt numFmtId="179" formatCode="General&quot;年&quot;"/>
    <numFmt numFmtId="180" formatCode="General&quot;月&quot;"/>
    <numFmt numFmtId="181" formatCode="0.0"/>
    <numFmt numFmtId="182" formatCode="yyyy/m/d;@"/>
  </numFmts>
  <fonts count="42">
    <font>
      <sz val="11"/>
      <color theme="1"/>
      <name val="宋体"/>
      <charset val="134"/>
      <scheme val="minor"/>
    </font>
    <font>
      <sz val="12"/>
      <name val="宋体"/>
      <charset val="134"/>
    </font>
    <font>
      <b/>
      <sz val="10"/>
      <name val="宋体"/>
      <charset val="134"/>
    </font>
    <font>
      <b/>
      <sz val="14"/>
      <name val="宋体"/>
      <charset val="134"/>
    </font>
    <font>
      <sz val="10"/>
      <name val="宋体"/>
      <charset val="134"/>
    </font>
    <font>
      <sz val="12"/>
      <name val="Arial"/>
      <charset val="0"/>
    </font>
    <font>
      <sz val="12"/>
      <color theme="0"/>
      <name val="Arial"/>
      <charset val="0"/>
    </font>
    <font>
      <sz val="12"/>
      <color theme="1"/>
      <name val="宋体"/>
      <charset val="134"/>
    </font>
    <font>
      <sz val="10"/>
      <color theme="1"/>
      <name val="微软雅黑"/>
      <charset val="134"/>
    </font>
    <font>
      <sz val="10"/>
      <color theme="1"/>
      <name val="宋体"/>
      <charset val="134"/>
      <scheme val="minor"/>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4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1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3" fillId="9" borderId="0" applyNumberFormat="0" applyBorder="0" applyAlignment="0" applyProtection="0">
      <alignment vertical="center"/>
    </xf>
    <xf numFmtId="0" fontId="24" fillId="10"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1" borderId="0" applyNumberFormat="0" applyBorder="0" applyAlignment="0" applyProtection="0">
      <alignment vertical="center"/>
    </xf>
    <xf numFmtId="0" fontId="25" fillId="12" borderId="0" applyNumberFormat="0" applyBorder="0" applyAlignment="0" applyProtection="0">
      <alignment vertical="center"/>
    </xf>
    <xf numFmtId="43" fontId="0" fillId="0" borderId="0" applyFont="0" applyFill="0" applyBorder="0" applyAlignment="0" applyProtection="0">
      <alignment vertical="center"/>
    </xf>
    <xf numFmtId="0" fontId="26" fillId="1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4" borderId="15" applyNumberFormat="0" applyFont="0" applyAlignment="0" applyProtection="0">
      <alignment vertical="center"/>
    </xf>
    <xf numFmtId="0" fontId="26" fillId="15"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6" applyNumberFormat="0" applyFill="0" applyAlignment="0" applyProtection="0">
      <alignment vertical="center"/>
    </xf>
    <xf numFmtId="0" fontId="34" fillId="0" borderId="16" applyNumberFormat="0" applyFill="0" applyAlignment="0" applyProtection="0">
      <alignment vertical="center"/>
    </xf>
    <xf numFmtId="0" fontId="26" fillId="16" borderId="0" applyNumberFormat="0" applyBorder="0" applyAlignment="0" applyProtection="0">
      <alignment vertical="center"/>
    </xf>
    <xf numFmtId="0" fontId="29" fillId="0" borderId="17" applyNumberFormat="0" applyFill="0" applyAlignment="0" applyProtection="0">
      <alignment vertical="center"/>
    </xf>
    <xf numFmtId="0" fontId="26" fillId="17" borderId="0" applyNumberFormat="0" applyBorder="0" applyAlignment="0" applyProtection="0">
      <alignment vertical="center"/>
    </xf>
    <xf numFmtId="0" fontId="35" fillId="18" borderId="18" applyNumberFormat="0" applyAlignment="0" applyProtection="0">
      <alignment vertical="center"/>
    </xf>
    <xf numFmtId="0" fontId="36" fillId="18" borderId="14" applyNumberFormat="0" applyAlignment="0" applyProtection="0">
      <alignment vertical="center"/>
    </xf>
    <xf numFmtId="0" fontId="37" fillId="19" borderId="19" applyNumberFormat="0" applyAlignment="0" applyProtection="0">
      <alignment vertical="center"/>
    </xf>
    <xf numFmtId="0" fontId="23" fillId="20" borderId="0" applyNumberFormat="0" applyBorder="0" applyAlignment="0" applyProtection="0">
      <alignment vertical="center"/>
    </xf>
    <xf numFmtId="0" fontId="26" fillId="21" borderId="0" applyNumberFormat="0" applyBorder="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23"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6" fillId="34" borderId="0" applyNumberFormat="0" applyBorder="0" applyAlignment="0" applyProtection="0">
      <alignment vertical="center"/>
    </xf>
    <xf numFmtId="0" fontId="23" fillId="35" borderId="0" applyNumberFormat="0" applyBorder="0" applyAlignment="0" applyProtection="0">
      <alignment vertical="center"/>
    </xf>
    <xf numFmtId="0" fontId="26" fillId="36" borderId="0" applyNumberFormat="0" applyBorder="0" applyAlignment="0" applyProtection="0">
      <alignment vertical="center"/>
    </xf>
    <xf numFmtId="0" fontId="26" fillId="37" borderId="0" applyNumberFormat="0" applyBorder="0" applyAlignment="0" applyProtection="0">
      <alignment vertical="center"/>
    </xf>
    <xf numFmtId="0" fontId="23" fillId="38" borderId="0" applyNumberFormat="0" applyBorder="0" applyAlignment="0" applyProtection="0">
      <alignment vertical="center"/>
    </xf>
    <xf numFmtId="0" fontId="26" fillId="39" borderId="0" applyNumberFormat="0" applyBorder="0" applyAlignment="0" applyProtection="0">
      <alignment vertical="center"/>
    </xf>
    <xf numFmtId="0" fontId="1" fillId="0" borderId="0">
      <alignment vertical="center"/>
    </xf>
  </cellStyleXfs>
  <cellXfs count="110">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5" fillId="0" borderId="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6" fillId="3" borderId="1" xfId="0" applyFont="1" applyFill="1" applyBorder="1" applyAlignment="1">
      <alignment vertical="center"/>
    </xf>
    <xf numFmtId="0" fontId="2" fillId="2"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xf>
    <xf numFmtId="0" fontId="6" fillId="3" borderId="1"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1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6" fillId="3" borderId="2" xfId="0" applyFont="1" applyFill="1" applyBorder="1" applyAlignment="1">
      <alignment vertical="center"/>
    </xf>
    <xf numFmtId="0" fontId="8" fillId="0" borderId="0" xfId="0" applyFont="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4"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xf>
    <xf numFmtId="0" fontId="4" fillId="0" borderId="1" xfId="0" applyFont="1" applyFill="1" applyBorder="1" applyAlignment="1">
      <alignment horizontal="center"/>
    </xf>
    <xf numFmtId="0" fontId="11" fillId="0" borderId="0" xfId="0" applyFont="1" applyFill="1" applyAlignment="1"/>
    <xf numFmtId="0" fontId="0" fillId="0" borderId="0" xfId="0" applyFont="1" applyFill="1" applyBorder="1" applyAlignment="1"/>
    <xf numFmtId="0" fontId="12" fillId="0" borderId="0" xfId="0" applyFont="1" applyFill="1" applyAlignment="1">
      <alignment vertical="center"/>
    </xf>
    <xf numFmtId="0" fontId="0" fillId="0" borderId="0" xfId="0" applyFont="1" applyFill="1" applyAlignment="1"/>
    <xf numFmtId="0" fontId="13" fillId="0" borderId="0" xfId="0" applyFont="1" applyFill="1" applyAlignment="1" applyProtection="1">
      <alignment horizontal="center" vertical="top"/>
    </xf>
    <xf numFmtId="0" fontId="12" fillId="0" borderId="0" xfId="0" applyFont="1" applyFill="1" applyAlignment="1" applyProtection="1">
      <alignment horizontal="left" vertical="center"/>
      <protection locked="0"/>
    </xf>
    <xf numFmtId="0" fontId="14" fillId="0" borderId="1" xfId="0" applyFont="1" applyFill="1" applyBorder="1" applyAlignment="1" applyProtection="1">
      <alignment horizontal="center" vertical="center"/>
    </xf>
    <xf numFmtId="0" fontId="12" fillId="5" borderId="1" xfId="0" applyNumberFormat="1" applyFont="1" applyFill="1" applyBorder="1" applyAlignment="1" applyProtection="1">
      <alignment horizontal="center" vertical="center"/>
    </xf>
    <xf numFmtId="178" fontId="14"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protection locked="0"/>
    </xf>
    <xf numFmtId="0" fontId="14" fillId="0" borderId="1" xfId="0" applyFont="1" applyFill="1" applyBorder="1" applyAlignment="1" applyProtection="1">
      <alignment vertical="center"/>
      <protection locked="0"/>
    </xf>
    <xf numFmtId="0" fontId="15" fillId="0"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4" xfId="0" applyFont="1" applyFill="1" applyBorder="1" applyAlignment="1" applyProtection="1">
      <alignment horizontal="center" vertical="center"/>
    </xf>
    <xf numFmtId="0" fontId="16" fillId="0" borderId="0" xfId="0" applyFont="1" applyFill="1" applyAlignment="1" applyProtection="1">
      <alignment vertical="center"/>
    </xf>
    <xf numFmtId="0" fontId="16" fillId="7" borderId="0" xfId="0" applyFont="1" applyFill="1" applyAlignment="1" applyProtection="1">
      <alignment vertical="center"/>
    </xf>
    <xf numFmtId="0" fontId="16" fillId="0" borderId="0" xfId="0" applyFont="1" applyFill="1" applyAlignment="1" applyProtection="1">
      <alignment horizontal="left" vertical="center"/>
    </xf>
    <xf numFmtId="0" fontId="16" fillId="8" borderId="0" xfId="0" applyFont="1" applyFill="1" applyAlignment="1" applyProtection="1">
      <alignment vertical="center"/>
    </xf>
    <xf numFmtId="0" fontId="16" fillId="0" borderId="0" xfId="0" applyFont="1" applyFill="1" applyAlignment="1" applyProtection="1">
      <alignment horizontal="left" vertical="center"/>
      <protection locked="0"/>
    </xf>
    <xf numFmtId="0" fontId="16" fillId="0" borderId="0" xfId="0" applyFont="1" applyFill="1" applyAlignment="1" applyProtection="1">
      <alignment horizontal="center" vertical="center"/>
    </xf>
    <xf numFmtId="179" fontId="17" fillId="0" borderId="0" xfId="0" applyNumberFormat="1" applyFont="1" applyFill="1" applyAlignment="1" applyProtection="1">
      <alignment horizontal="left" vertical="center"/>
      <protection locked="0"/>
    </xf>
    <xf numFmtId="180" fontId="17" fillId="0" borderId="0" xfId="0" applyNumberFormat="1" applyFont="1" applyFill="1" applyAlignment="1" applyProtection="1">
      <alignment horizontal="left" vertical="center"/>
      <protection locked="0"/>
    </xf>
    <xf numFmtId="0" fontId="18" fillId="0" borderId="0" xfId="0" applyFont="1" applyFill="1" applyBorder="1" applyAlignment="1" applyProtection="1">
      <alignment vertical="center"/>
    </xf>
    <xf numFmtId="0" fontId="18" fillId="0" borderId="0" xfId="0" applyFont="1" applyFill="1" applyBorder="1" applyAlignment="1" applyProtection="1">
      <alignment horizontal="left" vertical="center"/>
      <protection locked="0"/>
    </xf>
    <xf numFmtId="0" fontId="12"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14" fontId="12"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4" fillId="0" borderId="4" xfId="0" applyFont="1" applyFill="1" applyBorder="1" applyAlignment="1" applyProtection="1">
      <alignment horizontal="center" vertical="center" wrapText="1"/>
    </xf>
    <xf numFmtId="181" fontId="12" fillId="0" borderId="2" xfId="0" applyNumberFormat="1" applyFont="1" applyFill="1" applyBorder="1" applyAlignment="1" applyProtection="1">
      <alignment horizontal="center" vertical="center"/>
      <protection locked="0"/>
    </xf>
    <xf numFmtId="9" fontId="14" fillId="0" borderId="1" xfId="11" applyFont="1" applyBorder="1" applyAlignment="1" applyProtection="1">
      <alignment horizontal="center" vertical="center"/>
    </xf>
    <xf numFmtId="0" fontId="12" fillId="0" borderId="1" xfId="0" applyFont="1" applyFill="1" applyBorder="1" applyAlignment="1">
      <alignment horizontal="center" vertical="center"/>
    </xf>
    <xf numFmtId="181" fontId="19" fillId="0" borderId="1" xfId="0" applyNumberFormat="1" applyFont="1" applyFill="1" applyBorder="1" applyAlignment="1" applyProtection="1">
      <alignment horizontal="center" vertical="center"/>
    </xf>
    <xf numFmtId="181" fontId="12" fillId="0" borderId="3" xfId="0" applyNumberFormat="1" applyFont="1" applyFill="1" applyBorder="1" applyAlignment="1" applyProtection="1">
      <alignment horizontal="center" vertical="center"/>
      <protection locked="0"/>
    </xf>
    <xf numFmtId="181" fontId="12" fillId="0" borderId="4" xfId="0" applyNumberFormat="1" applyFont="1" applyFill="1" applyBorder="1" applyAlignment="1" applyProtection="1">
      <alignment horizontal="center" vertical="center"/>
      <protection locked="0"/>
    </xf>
    <xf numFmtId="0" fontId="16" fillId="8" borderId="0" xfId="0" applyFont="1" applyFill="1" applyAlignment="1" applyProtection="1">
      <alignment horizontal="left" vertical="center"/>
      <protection locked="0"/>
    </xf>
    <xf numFmtId="0" fontId="20" fillId="0" borderId="0" xfId="0" applyFont="1" applyFill="1" applyAlignment="1" applyProtection="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center"/>
    </xf>
    <xf numFmtId="0" fontId="0" fillId="0" borderId="0" xfId="0" applyFill="1" applyAlignment="1"/>
    <xf numFmtId="0" fontId="21"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lignment vertical="center"/>
    </xf>
    <xf numFmtId="0" fontId="9" fillId="0" borderId="0" xfId="0" applyFont="1" applyFill="1" applyBorder="1" applyAlignment="1">
      <alignment horizontal="left" vertical="center"/>
    </xf>
    <xf numFmtId="182" fontId="10" fillId="0" borderId="0" xfId="0" applyNumberFormat="1" applyFont="1" applyFill="1" applyAlignment="1">
      <alignment horizontal="center" vertical="center"/>
    </xf>
    <xf numFmtId="0" fontId="21" fillId="0" borderId="0" xfId="0" applyFont="1" applyFill="1" applyAlignment="1">
      <alignment horizontal="center" vertical="center"/>
    </xf>
    <xf numFmtId="0" fontId="21" fillId="0" borderId="1" xfId="0" applyFont="1" applyFill="1" applyBorder="1" applyAlignment="1">
      <alignment horizontal="left" vertical="center"/>
    </xf>
    <xf numFmtId="0" fontId="10" fillId="0" borderId="1" xfId="0" applyFont="1" applyFill="1" applyBorder="1" applyAlignment="1">
      <alignment horizontal="left" vertical="center"/>
    </xf>
    <xf numFmtId="182" fontId="10" fillId="0" borderId="1" xfId="0" applyNumberFormat="1" applyFont="1" applyFill="1" applyBorder="1" applyAlignment="1">
      <alignment horizontal="center" vertical="center"/>
    </xf>
    <xf numFmtId="176" fontId="1" fillId="0" borderId="1" xfId="0" applyNumberFormat="1" applyFont="1" applyFill="1" applyBorder="1" applyAlignment="1">
      <alignment vertical="center"/>
    </xf>
    <xf numFmtId="0" fontId="10" fillId="0" borderId="1" xfId="0" applyFont="1" applyFill="1" applyBorder="1" applyAlignment="1">
      <alignment vertical="center"/>
    </xf>
    <xf numFmtId="0" fontId="10" fillId="0" borderId="0" xfId="0" applyFont="1" applyFill="1" applyAlignment="1">
      <alignment vertical="center"/>
    </xf>
    <xf numFmtId="0" fontId="4" fillId="0" borderId="0" xfId="0" applyFont="1" applyFill="1" applyBorder="1" applyAlignment="1">
      <alignment horizontal="center"/>
    </xf>
    <xf numFmtId="0" fontId="21" fillId="0" borderId="0" xfId="0" applyFont="1" applyFill="1">
      <alignment vertical="center"/>
    </xf>
    <xf numFmtId="0" fontId="4" fillId="0" borderId="3" xfId="0" applyFont="1" applyFill="1" applyBorder="1" applyAlignment="1">
      <alignment horizontal="center"/>
    </xf>
    <xf numFmtId="0" fontId="0" fillId="0" borderId="0" xfId="0" applyFill="1" applyBorder="1">
      <alignment vertical="center"/>
    </xf>
    <xf numFmtId="0" fontId="22" fillId="0" borderId="0" xfId="0" applyFont="1" applyFill="1" applyBorder="1" applyAlignment="1">
      <alignment horizontal="center" vertical="center"/>
    </xf>
    <xf numFmtId="0" fontId="10" fillId="0" borderId="1" xfId="0" applyFont="1" applyFill="1" applyBorder="1" applyAlignment="1">
      <alignment horizontal="right" vertical="center"/>
    </xf>
    <xf numFmtId="176" fontId="4"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6"/>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1&#26376;&#32771;&#21220;&#27169;&#2649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eyong\AppData\Roaming\kingsoft\office6\backup\&#27880;&#22609;9&#26376;&#32771;&#212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ministrator.SKY-20170420IVX\AppData\Roaming\kingsoft\office6\backup\1&#26376;&#32771;&#21220;&#27169;&#26495;%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769.5065277778" refreshedBy="WuYanxia" recordCount="6">
  <cacheSource type="worksheet">
    <worksheetSource ref="B2:N8" sheet="劳务费 (2)"/>
  </cacheSource>
  <cacheFields count="13">
    <cacheField name="车间" numFmtId="0">
      <sharedItems count="2">
        <s v="注塑工序"/>
        <s v="喷涂工序"/>
      </sharedItems>
    </cacheField>
    <cacheField name="姓名" numFmtId="0">
      <sharedItems count="6">
        <s v="张如珍"/>
        <s v="张俊平"/>
        <s v="田淑娟"/>
        <s v="杨琴丽"/>
        <s v="王保田"/>
        <s v="张余香"/>
      </sharedItems>
    </cacheField>
    <cacheField name="入职时间" numFmtId="182">
      <sharedItems containsSemiMixedTypes="0" containsString="0" containsNonDate="0" containsDate="1" minDate="2019-09-12T00:00:00" maxDate="2021-12-29T00:00:00" count="4">
        <d v="2021-12-29T00:00:00"/>
        <d v="2019-09-12T00:00:00"/>
        <d v="2019-09-29T00:00:00"/>
        <d v="2021-12-06T00:00:00"/>
      </sharedItems>
    </cacheField>
    <cacheField name="出勤天数" numFmtId="0">
      <sharedItems containsSemiMixedTypes="0" containsString="0" containsNumber="1" containsInteger="1" minValue="18" maxValue="26" count="5">
        <n v="26"/>
        <n v="25"/>
        <n v="23"/>
        <n v="24"/>
        <n v="18"/>
      </sharedItems>
    </cacheField>
    <cacheField name="总工时" numFmtId="0">
      <sharedItems containsSemiMixedTypes="0" containsString="0" containsNumber="1" minValue="185.5" maxValue="303" count="6">
        <n v="303"/>
        <n v="255"/>
        <n v="238"/>
        <n v="241.5"/>
        <n v="185.5"/>
        <n v="274.5"/>
      </sharedItems>
    </cacheField>
    <cacheField name="工价" numFmtId="176">
      <sharedItems containsSemiMixedTypes="0" containsString="0" containsNumber="1" containsInteger="1" minValue="18" maxValue="18" count="1">
        <n v="18"/>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emiMixedTypes="0" containsString="0" containsNumber="1" containsInteger="1" minValue="0" maxValue="500" count="2">
        <n v="0"/>
        <n v="500"/>
      </sharedItems>
    </cacheField>
    <cacheField name="车间扣款" numFmtId="0">
      <sharedItems containsString="0" containsBlank="1" containsNonDate="0" count="1">
        <m/>
      </sharedItems>
    </cacheField>
    <cacheField name="工资" numFmtId="0">
      <sharedItems containsSemiMixedTypes="0" containsString="0" containsNumber="1" containsInteger="1" minValue="3339" maxValue="5454" count="6">
        <n v="5454"/>
        <n v="4590"/>
        <n v="4284"/>
        <n v="4347"/>
        <n v="3339"/>
        <n v="5441"/>
      </sharedItems>
    </cacheField>
    <cacheField name="饭补" numFmtId="0">
      <sharedItems containsSemiMixedTypes="0" containsString="0" containsNumber="1" containsInteger="1" minValue="90" maxValue="130" count="5">
        <n v="130"/>
        <n v="125"/>
        <n v="115"/>
        <n v="120"/>
        <n v="90"/>
      </sharedItems>
    </cacheField>
    <cacheField name="工资合计" numFmtId="0">
      <sharedItems containsSemiMixedTypes="0" containsString="0" containsNumber="1" containsInteger="1" minValue="3429" maxValue="5584" count="6">
        <n v="5584"/>
        <n v="4715"/>
        <n v="4399"/>
        <n v="4467"/>
        <n v="3429"/>
        <n v="5561"/>
      </sharedItems>
    </cacheField>
  </cacheFields>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x v="0"/>
    <x v="0"/>
    <x v="0"/>
    <x v="0"/>
    <x v="0"/>
  </r>
  <r>
    <x v="1"/>
    <x v="1"/>
    <x v="1"/>
    <x v="1"/>
    <x v="1"/>
    <x v="0"/>
    <x v="0"/>
    <x v="0"/>
    <x v="0"/>
    <x v="0"/>
    <x v="1"/>
    <x v="1"/>
    <x v="1"/>
  </r>
  <r>
    <x v="1"/>
    <x v="2"/>
    <x v="1"/>
    <x v="2"/>
    <x v="2"/>
    <x v="0"/>
    <x v="0"/>
    <x v="0"/>
    <x v="0"/>
    <x v="0"/>
    <x v="2"/>
    <x v="2"/>
    <x v="2"/>
  </r>
  <r>
    <x v="1"/>
    <x v="3"/>
    <x v="1"/>
    <x v="3"/>
    <x v="3"/>
    <x v="0"/>
    <x v="0"/>
    <x v="0"/>
    <x v="0"/>
    <x v="0"/>
    <x v="3"/>
    <x v="3"/>
    <x v="3"/>
  </r>
  <r>
    <x v="0"/>
    <x v="4"/>
    <x v="2"/>
    <x v="4"/>
    <x v="4"/>
    <x v="0"/>
    <x v="0"/>
    <x v="0"/>
    <x v="0"/>
    <x v="0"/>
    <x v="4"/>
    <x v="4"/>
    <x v="4"/>
  </r>
  <r>
    <x v="0"/>
    <x v="5"/>
    <x v="3"/>
    <x v="3"/>
    <x v="5"/>
    <x v="0"/>
    <x v="0"/>
    <x v="0"/>
    <x v="1"/>
    <x v="0"/>
    <x v="5"/>
    <x v="3"/>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20:C23" firstHeaderRow="1" firstDataRow="1" firstDataCol="1"/>
  <pivotFields count="13">
    <pivotField axis="axisRow" compact="0" showAll="0">
      <items count="3">
        <item x="1"/>
        <item x="0"/>
        <item t="default"/>
      </items>
    </pivotField>
    <pivotField compact="0" showAll="0"/>
    <pivotField compact="0" numFmtId="182" showAll="0"/>
    <pivotField compact="0" showAll="0"/>
    <pivotField compact="0" showAll="0"/>
    <pivotField compact="0" numFmtId="176" showAll="0"/>
    <pivotField compact="0" showAll="0"/>
    <pivotField compact="0" showAll="0"/>
    <pivotField compact="0" showAll="0"/>
    <pivotField compact="0" showAll="0"/>
    <pivotField compact="0" showAll="0"/>
    <pivotField compact="0" showAll="0"/>
    <pivotField dataField="1" compact="0" showAll="0"/>
  </pivotFields>
  <rowFields count="1">
    <field x="0"/>
  </rowFields>
  <rowItems count="3">
    <i>
      <x/>
    </i>
    <i>
      <x v="1"/>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37"/>
  <sheetViews>
    <sheetView tabSelected="1" workbookViewId="0">
      <selection activeCell="F25" sqref="F25"/>
    </sheetView>
  </sheetViews>
  <sheetFormatPr defaultColWidth="9" defaultRowHeight="18" customHeight="1"/>
  <cols>
    <col min="1" max="1" width="5.25" style="90" customWidth="1"/>
    <col min="2" max="2" width="8.875" style="90"/>
    <col min="3" max="3" width="17.25" style="90"/>
    <col min="4" max="4" width="15.25" style="93" customWidth="1"/>
    <col min="5" max="7" width="8.375" style="90" customWidth="1"/>
    <col min="8" max="8" width="9.375" style="90" customWidth="1"/>
    <col min="9" max="9" width="8.375" style="90" customWidth="1"/>
    <col min="10" max="10" width="6.875" style="90" customWidth="1"/>
    <col min="11" max="11" width="8.375" style="90" customWidth="1"/>
    <col min="12" max="12" width="9.375" style="90" customWidth="1"/>
    <col min="13" max="13" width="8.875" style="90" customWidth="1"/>
    <col min="14" max="14" width="9.625" style="90" customWidth="1"/>
    <col min="15" max="15" width="21.5" style="90" customWidth="1"/>
    <col min="16" max="16" width="11.125" style="90" hidden="1" customWidth="1"/>
    <col min="17" max="17" width="8.875" style="90"/>
    <col min="18" max="18" width="5.125" style="90"/>
    <col min="19" max="26" width="10.875" style="90"/>
    <col min="27" max="27" width="5.125" style="90"/>
    <col min="28" max="16384" width="9" style="90"/>
  </cols>
  <sheetData>
    <row r="1" customHeight="1" spans="1:15">
      <c r="A1" s="94" t="s">
        <v>0</v>
      </c>
      <c r="B1" s="94"/>
      <c r="C1" s="94"/>
      <c r="D1" s="94"/>
      <c r="E1" s="94"/>
      <c r="F1" s="94"/>
      <c r="G1" s="94"/>
      <c r="H1" s="94"/>
      <c r="I1" s="94"/>
      <c r="J1" s="94"/>
      <c r="K1" s="94"/>
      <c r="L1" s="94"/>
      <c r="M1" s="94"/>
      <c r="N1" s="94"/>
      <c r="O1" s="89"/>
    </row>
    <row r="2" s="89" customFormat="1" customHeight="1" spans="1:15">
      <c r="A2" s="95" t="s">
        <v>1</v>
      </c>
      <c r="B2" s="95" t="s">
        <v>2</v>
      </c>
      <c r="C2" s="95" t="s">
        <v>3</v>
      </c>
      <c r="D2" s="95" t="s">
        <v>4</v>
      </c>
      <c r="E2" s="95" t="s">
        <v>5</v>
      </c>
      <c r="F2" s="95" t="s">
        <v>6</v>
      </c>
      <c r="G2" s="95" t="s">
        <v>7</v>
      </c>
      <c r="H2" s="95" t="s">
        <v>8</v>
      </c>
      <c r="I2" s="95" t="s">
        <v>9</v>
      </c>
      <c r="J2" s="95" t="s">
        <v>10</v>
      </c>
      <c r="K2" s="95" t="s">
        <v>11</v>
      </c>
      <c r="L2" s="95" t="s">
        <v>12</v>
      </c>
      <c r="M2" s="95" t="s">
        <v>13</v>
      </c>
      <c r="N2" s="95" t="s">
        <v>14</v>
      </c>
      <c r="O2" s="95" t="s">
        <v>15</v>
      </c>
    </row>
    <row r="3" s="89" customFormat="1" customHeight="1" spans="1:16">
      <c r="A3" s="96">
        <v>1</v>
      </c>
      <c r="B3" s="40" t="s">
        <v>16</v>
      </c>
      <c r="C3" s="40" t="s">
        <v>17</v>
      </c>
      <c r="D3" s="97">
        <v>44559</v>
      </c>
      <c r="E3" s="40">
        <v>26</v>
      </c>
      <c r="F3" s="40">
        <v>303</v>
      </c>
      <c r="G3" s="98">
        <v>18</v>
      </c>
      <c r="H3" s="96"/>
      <c r="I3" s="96"/>
      <c r="J3" s="96">
        <v>0</v>
      </c>
      <c r="K3" s="96"/>
      <c r="L3" s="106">
        <v>5454</v>
      </c>
      <c r="M3" s="106">
        <v>130</v>
      </c>
      <c r="N3" s="106">
        <v>5584</v>
      </c>
      <c r="O3" s="107" t="s">
        <v>18</v>
      </c>
      <c r="P3" s="90">
        <v>18</v>
      </c>
    </row>
    <row r="4" s="89" customFormat="1" customHeight="1" spans="1:16">
      <c r="A4" s="96">
        <v>2</v>
      </c>
      <c r="B4" s="40" t="s">
        <v>19</v>
      </c>
      <c r="C4" s="40" t="s">
        <v>20</v>
      </c>
      <c r="D4" s="97">
        <v>43720</v>
      </c>
      <c r="E4" s="40">
        <v>25</v>
      </c>
      <c r="F4" s="40">
        <v>255</v>
      </c>
      <c r="G4" s="98">
        <v>18</v>
      </c>
      <c r="H4" s="96"/>
      <c r="I4" s="96"/>
      <c r="J4" s="96">
        <v>0</v>
      </c>
      <c r="K4" s="96"/>
      <c r="L4" s="106">
        <v>4590</v>
      </c>
      <c r="M4" s="106">
        <v>125</v>
      </c>
      <c r="N4" s="106">
        <v>4715</v>
      </c>
      <c r="O4" s="107" t="s">
        <v>18</v>
      </c>
      <c r="P4" s="90">
        <v>18</v>
      </c>
    </row>
    <row r="5" s="89" customFormat="1" customHeight="1" spans="1:16">
      <c r="A5" s="96">
        <v>3</v>
      </c>
      <c r="B5" s="40" t="s">
        <v>19</v>
      </c>
      <c r="C5" s="40" t="s">
        <v>21</v>
      </c>
      <c r="D5" s="97">
        <v>43720</v>
      </c>
      <c r="E5" s="40">
        <v>23</v>
      </c>
      <c r="F5" s="40">
        <v>238</v>
      </c>
      <c r="G5" s="98">
        <v>18</v>
      </c>
      <c r="H5" s="96"/>
      <c r="I5" s="96"/>
      <c r="J5" s="96">
        <v>0</v>
      </c>
      <c r="K5" s="96"/>
      <c r="L5" s="106">
        <v>4284</v>
      </c>
      <c r="M5" s="106">
        <v>115</v>
      </c>
      <c r="N5" s="106">
        <v>4399</v>
      </c>
      <c r="O5" s="107" t="s">
        <v>18</v>
      </c>
      <c r="P5" s="90">
        <v>18</v>
      </c>
    </row>
    <row r="6" s="89" customFormat="1" customHeight="1" spans="1:16">
      <c r="A6" s="96">
        <v>4</v>
      </c>
      <c r="B6" s="40" t="s">
        <v>19</v>
      </c>
      <c r="C6" s="40" t="s">
        <v>22</v>
      </c>
      <c r="D6" s="97">
        <v>43720</v>
      </c>
      <c r="E6" s="40">
        <v>24</v>
      </c>
      <c r="F6" s="40">
        <v>241.5</v>
      </c>
      <c r="G6" s="98">
        <v>18</v>
      </c>
      <c r="H6" s="96"/>
      <c r="I6" s="96"/>
      <c r="J6" s="96">
        <v>0</v>
      </c>
      <c r="K6" s="96"/>
      <c r="L6" s="106">
        <v>4347</v>
      </c>
      <c r="M6" s="106">
        <v>120</v>
      </c>
      <c r="N6" s="106">
        <v>4467</v>
      </c>
      <c r="O6" s="107" t="s">
        <v>18</v>
      </c>
      <c r="P6" s="90">
        <v>18</v>
      </c>
    </row>
    <row r="7" s="89" customFormat="1" customHeight="1" spans="1:16">
      <c r="A7" s="96">
        <v>5</v>
      </c>
      <c r="B7" s="40" t="s">
        <v>16</v>
      </c>
      <c r="C7" s="40" t="s">
        <v>23</v>
      </c>
      <c r="D7" s="97">
        <v>43737</v>
      </c>
      <c r="E7" s="40">
        <v>18</v>
      </c>
      <c r="F7" s="40">
        <v>185.5</v>
      </c>
      <c r="G7" s="98">
        <v>18</v>
      </c>
      <c r="H7" s="96"/>
      <c r="I7" s="96"/>
      <c r="J7" s="96">
        <v>0</v>
      </c>
      <c r="K7" s="96"/>
      <c r="L7" s="106">
        <v>3339</v>
      </c>
      <c r="M7" s="106">
        <v>90</v>
      </c>
      <c r="N7" s="106">
        <v>3429</v>
      </c>
      <c r="O7" s="107" t="s">
        <v>18</v>
      </c>
      <c r="P7" s="90">
        <v>18</v>
      </c>
    </row>
    <row r="8" s="89" customFormat="1" customHeight="1" spans="1:16">
      <c r="A8" s="96">
        <v>6</v>
      </c>
      <c r="B8" s="40" t="s">
        <v>16</v>
      </c>
      <c r="C8" s="40" t="s">
        <v>24</v>
      </c>
      <c r="D8" s="97">
        <v>44536</v>
      </c>
      <c r="E8" s="40">
        <v>24</v>
      </c>
      <c r="F8" s="40">
        <v>274.5</v>
      </c>
      <c r="G8" s="98">
        <v>18</v>
      </c>
      <c r="H8" s="96"/>
      <c r="I8" s="96"/>
      <c r="J8" s="96">
        <v>500</v>
      </c>
      <c r="K8" s="96"/>
      <c r="L8" s="106">
        <v>5441</v>
      </c>
      <c r="M8" s="106">
        <v>120</v>
      </c>
      <c r="N8" s="106">
        <v>5561</v>
      </c>
      <c r="O8" s="107" t="s">
        <v>25</v>
      </c>
      <c r="P8" s="90">
        <v>19.8214936247723</v>
      </c>
    </row>
    <row r="9" s="90" customFormat="1" customHeight="1" spans="1:15">
      <c r="A9" s="96"/>
      <c r="B9" s="40" t="s">
        <v>26</v>
      </c>
      <c r="C9" s="40"/>
      <c r="D9" s="40"/>
      <c r="E9" s="40"/>
      <c r="F9" s="40"/>
      <c r="G9" s="98"/>
      <c r="H9" s="96"/>
      <c r="I9" s="96"/>
      <c r="J9" s="96"/>
      <c r="K9" s="96"/>
      <c r="L9" s="96">
        <v>0</v>
      </c>
      <c r="M9" s="96"/>
      <c r="N9" s="96"/>
      <c r="O9" s="107"/>
    </row>
    <row r="10" s="91" customFormat="1" ht="21" customHeight="1" spans="1:27">
      <c r="A10" s="99" t="s">
        <v>27</v>
      </c>
      <c r="B10" s="99"/>
      <c r="C10" s="99"/>
      <c r="D10" s="97"/>
      <c r="E10" s="96">
        <v>140</v>
      </c>
      <c r="F10" s="96">
        <v>1497.5</v>
      </c>
      <c r="G10" s="96">
        <v>108</v>
      </c>
      <c r="H10" s="96">
        <v>0</v>
      </c>
      <c r="I10" s="96">
        <v>0</v>
      </c>
      <c r="J10" s="96">
        <v>500</v>
      </c>
      <c r="K10" s="96">
        <v>0</v>
      </c>
      <c r="L10" s="96">
        <v>27455</v>
      </c>
      <c r="M10" s="96">
        <v>700</v>
      </c>
      <c r="N10" s="96">
        <v>28155</v>
      </c>
      <c r="O10" s="96"/>
      <c r="P10" s="90"/>
      <c r="Q10" s="90"/>
      <c r="R10" s="90"/>
      <c r="S10" s="90"/>
      <c r="T10" s="90"/>
      <c r="U10" s="90"/>
      <c r="V10" s="90"/>
      <c r="W10" s="90"/>
      <c r="X10" s="90"/>
      <c r="Y10" s="90"/>
      <c r="Z10" s="90"/>
      <c r="AA10" s="90"/>
    </row>
    <row r="11" s="91" customFormat="1" ht="21" customHeight="1" spans="1:27">
      <c r="A11" s="100"/>
      <c r="B11" s="100"/>
      <c r="C11" s="100"/>
      <c r="D11" s="93"/>
      <c r="E11" s="90"/>
      <c r="F11" s="90"/>
      <c r="G11" s="90"/>
      <c r="H11" s="90"/>
      <c r="I11" s="90"/>
      <c r="J11" s="90"/>
      <c r="K11" s="90"/>
      <c r="L11" s="90"/>
      <c r="M11" s="90"/>
      <c r="N11" s="90"/>
      <c r="O11" s="90"/>
      <c r="P11" s="90"/>
      <c r="Q11" s="90"/>
      <c r="R11" s="90"/>
      <c r="S11" s="90"/>
      <c r="T11" s="90"/>
      <c r="U11" s="90"/>
      <c r="V11" s="90"/>
      <c r="W11" s="90"/>
      <c r="X11" s="90"/>
      <c r="Y11" s="90"/>
      <c r="Z11" s="90"/>
      <c r="AA11" s="90"/>
    </row>
    <row r="12" s="91" customFormat="1" ht="21" customHeight="1" spans="1:27">
      <c r="A12" s="100"/>
      <c r="B12" s="100"/>
      <c r="C12" s="101"/>
      <c r="D12" s="93"/>
      <c r="E12" s="90"/>
      <c r="F12" s="90"/>
      <c r="G12" s="90"/>
      <c r="H12" s="90"/>
      <c r="I12" s="90"/>
      <c r="J12" s="90"/>
      <c r="K12" s="90"/>
      <c r="L12" s="90"/>
      <c r="M12" s="90"/>
      <c r="N12" s="90"/>
      <c r="O12" s="90"/>
      <c r="P12" s="90"/>
      <c r="Q12" s="90"/>
      <c r="R12" s="90"/>
      <c r="S12" s="90"/>
      <c r="T12" s="90"/>
      <c r="U12" s="90"/>
      <c r="V12" s="90"/>
      <c r="W12" s="90"/>
      <c r="X12" s="90"/>
      <c r="Y12" s="90"/>
      <c r="Z12" s="90"/>
      <c r="AA12" s="90"/>
    </row>
    <row r="13" s="91" customFormat="1" ht="21" customHeight="1" spans="1:27">
      <c r="A13" s="100"/>
      <c r="B13" s="100"/>
      <c r="C13" s="101"/>
      <c r="D13" s="93"/>
      <c r="E13" s="90"/>
      <c r="F13" s="90"/>
      <c r="G13" s="90"/>
      <c r="H13" s="90"/>
      <c r="I13" s="90"/>
      <c r="J13" s="90"/>
      <c r="K13" s="90"/>
      <c r="L13" s="90"/>
      <c r="M13" s="90"/>
      <c r="N13" s="90"/>
      <c r="O13" s="90"/>
      <c r="P13" s="90"/>
      <c r="Q13" s="90"/>
      <c r="R13" s="90"/>
      <c r="S13" s="90"/>
      <c r="T13" s="90"/>
      <c r="U13" s="90"/>
      <c r="V13" s="90"/>
      <c r="W13" s="90"/>
      <c r="X13" s="90"/>
      <c r="Y13" s="90"/>
      <c r="Z13" s="90"/>
      <c r="AA13" s="90"/>
    </row>
    <row r="14" s="91" customFormat="1" ht="21" customHeight="1" spans="1:25">
      <c r="A14" s="102" t="s">
        <v>28</v>
      </c>
      <c r="C14" s="103"/>
      <c r="D14" s="93"/>
      <c r="O14" s="90"/>
      <c r="Q14" s="108"/>
      <c r="R14" s="108"/>
      <c r="S14" s="108"/>
      <c r="T14" s="108"/>
      <c r="U14" s="108"/>
      <c r="V14" s="108"/>
      <c r="W14" s="108"/>
      <c r="X14" s="108"/>
      <c r="Y14" s="108"/>
    </row>
    <row r="15" s="91" customFormat="1" ht="13.5" spans="3:25">
      <c r="C15" s="101"/>
      <c r="D15" s="93"/>
      <c r="O15" s="90"/>
      <c r="P15" s="108"/>
      <c r="Q15" s="108"/>
      <c r="R15" s="108"/>
      <c r="S15" s="108"/>
      <c r="T15" s="108"/>
      <c r="U15" s="108"/>
      <c r="V15" s="108"/>
      <c r="W15" s="108"/>
      <c r="X15" s="108"/>
      <c r="Y15" s="108"/>
    </row>
    <row r="16" s="92" customFormat="1" customHeight="1" spans="1:15">
      <c r="A16" s="104"/>
      <c r="B16" s="105" t="s">
        <v>29</v>
      </c>
      <c r="C16" s="101"/>
      <c r="D16" s="105"/>
      <c r="E16" s="105"/>
      <c r="F16" s="105"/>
      <c r="G16" s="105"/>
      <c r="H16" s="105" t="s">
        <v>30</v>
      </c>
      <c r="I16" s="104"/>
      <c r="J16" s="104"/>
      <c r="K16" s="104"/>
      <c r="L16" s="104"/>
      <c r="M16" s="104"/>
      <c r="N16" s="104"/>
      <c r="O16" s="109"/>
    </row>
    <row r="17" customHeight="1" spans="3:27">
      <c r="C17" s="101"/>
      <c r="P17" s="108"/>
      <c r="Q17" s="108"/>
      <c r="R17" s="108"/>
      <c r="S17" s="108"/>
      <c r="T17" s="108"/>
      <c r="U17" s="108"/>
      <c r="V17" s="108"/>
      <c r="W17" s="108"/>
      <c r="X17" s="108"/>
      <c r="Y17" s="108"/>
      <c r="Z17" s="108"/>
      <c r="AA17" s="108"/>
    </row>
    <row r="18" customHeight="1" spans="2:4">
      <c r="B18"/>
      <c r="C18"/>
      <c r="D18"/>
    </row>
    <row r="19" customHeight="1" spans="2:4">
      <c r="B19"/>
      <c r="C19"/>
      <c r="D19"/>
    </row>
    <row r="20" customHeight="1" spans="2:4">
      <c r="B20" t="s">
        <v>2</v>
      </c>
      <c r="C20" t="s">
        <v>31</v>
      </c>
      <c r="D20"/>
    </row>
    <row r="21" customHeight="1" spans="2:4">
      <c r="B21" t="s">
        <v>19</v>
      </c>
      <c r="C21">
        <v>13581</v>
      </c>
      <c r="D21"/>
    </row>
    <row r="22" customHeight="1" spans="2:4">
      <c r="B22" t="s">
        <v>16</v>
      </c>
      <c r="C22">
        <v>14574</v>
      </c>
      <c r="D22"/>
    </row>
    <row r="23" customHeight="1" spans="2:4">
      <c r="B23" t="s">
        <v>32</v>
      </c>
      <c r="C23">
        <v>28155</v>
      </c>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row r="36" customHeight="1" spans="2:4">
      <c r="B36"/>
      <c r="C36"/>
      <c r="D36"/>
    </row>
    <row r="37" customHeight="1" spans="2:4">
      <c r="B37"/>
      <c r="C37"/>
      <c r="D37"/>
    </row>
  </sheetData>
  <autoFilter ref="A2:AA10">
    <extLst/>
  </autoFilter>
  <mergeCells count="1">
    <mergeCell ref="A1:O1"/>
  </mergeCells>
  <conditionalFormatting sqref="C3">
    <cfRule type="duplicateValues" dxfId="0" priority="38"/>
    <cfRule type="duplicateValues" dxfId="0" priority="32"/>
    <cfRule type="duplicateValues" dxfId="0" priority="26"/>
    <cfRule type="duplicateValues" dxfId="0" priority="20"/>
    <cfRule type="duplicateValues" dxfId="0" priority="14"/>
    <cfRule type="duplicateValues" dxfId="0" priority="8"/>
  </conditionalFormatting>
  <conditionalFormatting sqref="C4">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C5">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C6">
    <cfRule type="duplicateValues" dxfId="0" priority="35"/>
    <cfRule type="duplicateValues" dxfId="0" priority="29"/>
    <cfRule type="duplicateValues" dxfId="0" priority="23"/>
    <cfRule type="duplicateValues" dxfId="0" priority="17"/>
    <cfRule type="duplicateValues" dxfId="0" priority="11"/>
    <cfRule type="duplicateValues" dxfId="0" priority="5"/>
  </conditionalFormatting>
  <conditionalFormatting sqref="C7">
    <cfRule type="duplicateValues" dxfId="0" priority="34"/>
    <cfRule type="duplicateValues" dxfId="0" priority="28"/>
    <cfRule type="duplicateValues" dxfId="0" priority="22"/>
    <cfRule type="duplicateValues" dxfId="0" priority="16"/>
    <cfRule type="duplicateValues" dxfId="0" priority="10"/>
    <cfRule type="duplicateValues" dxfId="0" priority="4"/>
  </conditionalFormatting>
  <conditionalFormatting sqref="C8">
    <cfRule type="duplicateValues" dxfId="0" priority="33"/>
    <cfRule type="duplicateValues" dxfId="0" priority="27"/>
    <cfRule type="duplicateValues" dxfId="0" priority="21"/>
    <cfRule type="duplicateValues" dxfId="0" priority="15"/>
    <cfRule type="duplicateValues" dxfId="0" priority="9"/>
    <cfRule type="duplicateValues" dxfId="0" priority="3"/>
  </conditionalFormatting>
  <conditionalFormatting sqref="C9">
    <cfRule type="duplicateValues" dxfId="0" priority="55"/>
    <cfRule type="duplicateValues" dxfId="0" priority="54"/>
    <cfRule type="duplicateValues" dxfId="0" priority="53"/>
  </conditionalFormatting>
  <conditionalFormatting sqref="C12">
    <cfRule type="duplicateValues" dxfId="0" priority="49"/>
    <cfRule type="duplicateValues" dxfId="0" priority="48"/>
  </conditionalFormatting>
  <conditionalFormatting sqref="C13">
    <cfRule type="duplicateValues" dxfId="0" priority="47"/>
    <cfRule type="duplicateValues" dxfId="0" priority="46"/>
  </conditionalFormatting>
  <conditionalFormatting sqref="C14">
    <cfRule type="duplicateValues" dxfId="0" priority="45"/>
    <cfRule type="duplicateValues" dxfId="0" priority="44"/>
  </conditionalFormatting>
  <conditionalFormatting sqref="C15">
    <cfRule type="duplicateValues" dxfId="0" priority="43"/>
    <cfRule type="duplicateValues" dxfId="0" priority="42"/>
  </conditionalFormatting>
  <conditionalFormatting sqref="C16">
    <cfRule type="duplicateValues" dxfId="0" priority="41"/>
    <cfRule type="duplicateValues" dxfId="0" priority="40"/>
  </conditionalFormatting>
  <conditionalFormatting sqref="C17">
    <cfRule type="duplicateValues" dxfId="0" priority="51"/>
    <cfRule type="duplicateValues" dxfId="0" priority="50"/>
  </conditionalFormatting>
  <conditionalFormatting sqref="C$1:C$1048576">
    <cfRule type="duplicateValues" dxfId="0" priority="2"/>
  </conditionalFormatting>
  <conditionalFormatting sqref="C3:C8">
    <cfRule type="duplicateValues" dxfId="0" priority="1"/>
  </conditionalFormatting>
  <conditionalFormatting sqref="C1:C2 C10:C11 C18:C1048576">
    <cfRule type="duplicateValues" dxfId="0" priority="58"/>
    <cfRule type="duplicateValues" dxfId="0" priority="57"/>
    <cfRule type="duplicateValues" dxfId="0" priority="56"/>
  </conditionalFormatting>
  <conditionalFormatting sqref="C1:C2 C9:C11 C18:C1048576">
    <cfRule type="duplicateValues" dxfId="0" priority="52"/>
  </conditionalFormatting>
  <conditionalFormatting sqref="C1:C2 C9:C1048576">
    <cfRule type="duplicateValues" dxfId="0" priority="39"/>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5"/>
  <sheetViews>
    <sheetView workbookViewId="0">
      <selection activeCell="B20" sqref="B20"/>
    </sheetView>
  </sheetViews>
  <sheetFormatPr defaultColWidth="9" defaultRowHeight="18" customHeight="1"/>
  <cols>
    <col min="1" max="1" width="5.25" style="90" customWidth="1"/>
    <col min="2" max="2" width="19.125" style="90"/>
    <col min="3" max="3" width="17.25" style="90"/>
    <col min="4" max="4" width="15.25" style="93" customWidth="1"/>
    <col min="5" max="7" width="8.375" style="90" customWidth="1"/>
    <col min="8" max="8" width="9.375" style="90" customWidth="1"/>
    <col min="9" max="9" width="8.375" style="90" customWidth="1"/>
    <col min="10" max="10" width="6.875" style="90" customWidth="1"/>
    <col min="11" max="11" width="8.375" style="90" customWidth="1"/>
    <col min="12" max="12" width="9.375" style="90" customWidth="1"/>
    <col min="13" max="13" width="8.875" style="90" customWidth="1"/>
    <col min="14" max="14" width="9.625" style="90" customWidth="1"/>
    <col min="15" max="15" width="21.5" style="90" customWidth="1"/>
    <col min="16" max="16" width="11.125" style="90" hidden="1" customWidth="1"/>
    <col min="17" max="17" width="8.875" style="90"/>
    <col min="18" max="18" width="5.125" style="90"/>
    <col min="19" max="26" width="10.875" style="90"/>
    <col min="27" max="27" width="5.125" style="90"/>
    <col min="28" max="16384" width="9" style="90"/>
  </cols>
  <sheetData>
    <row r="1" customHeight="1" spans="1:15">
      <c r="A1" s="94" t="s">
        <v>0</v>
      </c>
      <c r="B1" s="94"/>
      <c r="C1" s="94"/>
      <c r="D1" s="94"/>
      <c r="E1" s="94"/>
      <c r="F1" s="94"/>
      <c r="G1" s="94"/>
      <c r="H1" s="94"/>
      <c r="I1" s="94"/>
      <c r="J1" s="94"/>
      <c r="K1" s="94"/>
      <c r="L1" s="94"/>
      <c r="M1" s="94"/>
      <c r="N1" s="94"/>
      <c r="O1" s="89"/>
    </row>
    <row r="2" s="89" customFormat="1" customHeight="1" spans="1:15">
      <c r="A2" s="95" t="s">
        <v>1</v>
      </c>
      <c r="B2" s="95" t="s">
        <v>2</v>
      </c>
      <c r="C2" s="95" t="s">
        <v>3</v>
      </c>
      <c r="D2" s="95" t="s">
        <v>4</v>
      </c>
      <c r="E2" s="95" t="s">
        <v>5</v>
      </c>
      <c r="F2" s="95" t="s">
        <v>6</v>
      </c>
      <c r="G2" s="95" t="s">
        <v>7</v>
      </c>
      <c r="H2" s="95" t="s">
        <v>8</v>
      </c>
      <c r="I2" s="95" t="s">
        <v>9</v>
      </c>
      <c r="J2" s="95" t="s">
        <v>10</v>
      </c>
      <c r="K2" s="95" t="s">
        <v>11</v>
      </c>
      <c r="L2" s="95" t="s">
        <v>12</v>
      </c>
      <c r="M2" s="95" t="s">
        <v>13</v>
      </c>
      <c r="N2" s="95" t="s">
        <v>14</v>
      </c>
      <c r="O2" s="95" t="s">
        <v>15</v>
      </c>
    </row>
    <row r="3" s="89" customFormat="1" customHeight="1" spans="1:16">
      <c r="A3" s="96">
        <v>1</v>
      </c>
      <c r="B3" s="40" t="s">
        <v>16</v>
      </c>
      <c r="C3" s="40" t="s">
        <v>17</v>
      </c>
      <c r="D3" s="97">
        <v>44559</v>
      </c>
      <c r="E3" s="40">
        <f>VLOOKUP(C3,考勤!A:AH,34,0)</f>
        <v>26</v>
      </c>
      <c r="F3" s="40">
        <f>VLOOKUP(C3,考勤!A:AK,37,FALSE)</f>
        <v>303</v>
      </c>
      <c r="G3" s="98">
        <v>18</v>
      </c>
      <c r="H3" s="96"/>
      <c r="I3" s="96"/>
      <c r="J3" s="96">
        <f>IFERROR(VLOOKUP(C3,其他!B:D,3,0),0)</f>
        <v>0</v>
      </c>
      <c r="K3" s="96"/>
      <c r="L3" s="106">
        <f t="shared" ref="L3:L9" si="0">H3*15+(F3-H3-I3)*G3+I3*18*80%+J3+K3</f>
        <v>5454</v>
      </c>
      <c r="M3" s="106">
        <f t="shared" ref="M3:M9" si="1">E3*5</f>
        <v>130</v>
      </c>
      <c r="N3" s="106">
        <f t="shared" ref="N3:N9" si="2">L3+M3</f>
        <v>5584</v>
      </c>
      <c r="O3" s="107" t="str">
        <f>IFERROR(VLOOKUP(C3,其他!B:C,2,0),"")</f>
        <v/>
      </c>
      <c r="P3" s="90">
        <f t="shared" ref="P3:P8" si="3">L3/F3</f>
        <v>18</v>
      </c>
    </row>
    <row r="4" s="89" customFormat="1" customHeight="1" spans="1:16">
      <c r="A4" s="96">
        <v>2</v>
      </c>
      <c r="B4" s="40" t="s">
        <v>19</v>
      </c>
      <c r="C4" s="40" t="s">
        <v>20</v>
      </c>
      <c r="D4" s="97">
        <v>43720</v>
      </c>
      <c r="E4" s="40">
        <f>VLOOKUP(C4,考勤!A:AH,34,0)</f>
        <v>25</v>
      </c>
      <c r="F4" s="40">
        <f>VLOOKUP(C4,考勤!A:AK,37,FALSE)</f>
        <v>255</v>
      </c>
      <c r="G4" s="98">
        <v>18</v>
      </c>
      <c r="H4" s="96"/>
      <c r="I4" s="96"/>
      <c r="J4" s="96">
        <f>IFERROR(VLOOKUP(C4,其他!B:D,3,0),0)</f>
        <v>0</v>
      </c>
      <c r="K4" s="96"/>
      <c r="L4" s="106">
        <f t="shared" si="0"/>
        <v>4590</v>
      </c>
      <c r="M4" s="106">
        <f t="shared" si="1"/>
        <v>125</v>
      </c>
      <c r="N4" s="106">
        <f t="shared" si="2"/>
        <v>4715</v>
      </c>
      <c r="O4" s="107" t="str">
        <f>IFERROR(VLOOKUP(C4,其他!B:C,2,0),"")</f>
        <v/>
      </c>
      <c r="P4" s="90">
        <f t="shared" si="3"/>
        <v>18</v>
      </c>
    </row>
    <row r="5" s="89" customFormat="1" customHeight="1" spans="1:16">
      <c r="A5" s="96">
        <v>3</v>
      </c>
      <c r="B5" s="40" t="s">
        <v>19</v>
      </c>
      <c r="C5" s="40" t="s">
        <v>21</v>
      </c>
      <c r="D5" s="97">
        <v>43720</v>
      </c>
      <c r="E5" s="40">
        <f>VLOOKUP(C5,考勤!A:AH,34,0)</f>
        <v>23</v>
      </c>
      <c r="F5" s="40">
        <f>VLOOKUP(C5,考勤!A:AK,37,FALSE)</f>
        <v>238</v>
      </c>
      <c r="G5" s="98">
        <v>18</v>
      </c>
      <c r="H5" s="96"/>
      <c r="I5" s="96"/>
      <c r="J5" s="96">
        <f>IFERROR(VLOOKUP(C5,其他!B:D,3,0),0)</f>
        <v>0</v>
      </c>
      <c r="K5" s="96"/>
      <c r="L5" s="106">
        <f t="shared" si="0"/>
        <v>4284</v>
      </c>
      <c r="M5" s="106">
        <f t="shared" si="1"/>
        <v>115</v>
      </c>
      <c r="N5" s="106">
        <f t="shared" si="2"/>
        <v>4399</v>
      </c>
      <c r="O5" s="107" t="str">
        <f>IFERROR(VLOOKUP(C5,其他!B:C,2,0),"")</f>
        <v/>
      </c>
      <c r="P5" s="90">
        <f t="shared" si="3"/>
        <v>18</v>
      </c>
    </row>
    <row r="6" s="89" customFormat="1" customHeight="1" spans="1:16">
      <c r="A6" s="96">
        <v>4</v>
      </c>
      <c r="B6" s="40" t="s">
        <v>19</v>
      </c>
      <c r="C6" s="40" t="s">
        <v>22</v>
      </c>
      <c r="D6" s="97">
        <v>43720</v>
      </c>
      <c r="E6" s="40">
        <f>VLOOKUP(C6,考勤!A:AH,34,0)</f>
        <v>24</v>
      </c>
      <c r="F6" s="40">
        <f>VLOOKUP(C6,考勤!A:AK,37,FALSE)</f>
        <v>241.5</v>
      </c>
      <c r="G6" s="98">
        <v>18</v>
      </c>
      <c r="H6" s="96"/>
      <c r="I6" s="96"/>
      <c r="J6" s="96">
        <f>IFERROR(VLOOKUP(C6,其他!B:D,3,0),0)</f>
        <v>0</v>
      </c>
      <c r="K6" s="96"/>
      <c r="L6" s="106">
        <f t="shared" si="0"/>
        <v>4347</v>
      </c>
      <c r="M6" s="106">
        <f t="shared" si="1"/>
        <v>120</v>
      </c>
      <c r="N6" s="106">
        <f t="shared" si="2"/>
        <v>4467</v>
      </c>
      <c r="O6" s="107" t="str">
        <f>IFERROR(VLOOKUP(C6,其他!B:C,2,0),"")</f>
        <v/>
      </c>
      <c r="P6" s="90">
        <f t="shared" si="3"/>
        <v>18</v>
      </c>
    </row>
    <row r="7" s="89" customFormat="1" customHeight="1" spans="1:16">
      <c r="A7" s="96">
        <v>5</v>
      </c>
      <c r="B7" s="40" t="s">
        <v>16</v>
      </c>
      <c r="C7" s="40" t="s">
        <v>23</v>
      </c>
      <c r="D7" s="97">
        <v>43737</v>
      </c>
      <c r="E7" s="40">
        <f>VLOOKUP(C7,考勤!A:AH,34,0)</f>
        <v>18</v>
      </c>
      <c r="F7" s="40">
        <f>VLOOKUP(C7,考勤!A:AK,37,FALSE)</f>
        <v>185.5</v>
      </c>
      <c r="G7" s="98">
        <v>18</v>
      </c>
      <c r="H7" s="96"/>
      <c r="I7" s="96"/>
      <c r="J7" s="96">
        <f>IFERROR(VLOOKUP(C7,其他!B:D,3,0),0)</f>
        <v>0</v>
      </c>
      <c r="K7" s="96"/>
      <c r="L7" s="106">
        <f t="shared" si="0"/>
        <v>3339</v>
      </c>
      <c r="M7" s="106">
        <f t="shared" si="1"/>
        <v>90</v>
      </c>
      <c r="N7" s="106">
        <f t="shared" si="2"/>
        <v>3429</v>
      </c>
      <c r="O7" s="107" t="str">
        <f>IFERROR(VLOOKUP(C7,其他!B:C,2,0),"")</f>
        <v/>
      </c>
      <c r="P7" s="90">
        <f t="shared" si="3"/>
        <v>18</v>
      </c>
    </row>
    <row r="8" s="89" customFormat="1" customHeight="1" spans="1:16">
      <c r="A8" s="96">
        <v>6</v>
      </c>
      <c r="B8" s="40" t="s">
        <v>16</v>
      </c>
      <c r="C8" s="40" t="s">
        <v>24</v>
      </c>
      <c r="D8" s="97">
        <v>44536</v>
      </c>
      <c r="E8" s="40">
        <f>VLOOKUP(C8,考勤!A:AH,34,0)</f>
        <v>24</v>
      </c>
      <c r="F8" s="40">
        <f>VLOOKUP(C8,考勤!A:AK,37,FALSE)</f>
        <v>274.5</v>
      </c>
      <c r="G8" s="98">
        <v>18</v>
      </c>
      <c r="H8" s="96"/>
      <c r="I8" s="96"/>
      <c r="J8" s="96">
        <f>IFERROR(VLOOKUP(C8,其他!B:D,3,0),0)</f>
        <v>500</v>
      </c>
      <c r="K8" s="96"/>
      <c r="L8" s="106">
        <f t="shared" si="0"/>
        <v>5441</v>
      </c>
      <c r="M8" s="106">
        <f t="shared" si="1"/>
        <v>120</v>
      </c>
      <c r="N8" s="106">
        <f t="shared" si="2"/>
        <v>5561</v>
      </c>
      <c r="O8" s="107" t="str">
        <f>IFERROR(VLOOKUP(C8,其他!B:C,2,0),"")</f>
        <v>推新</v>
      </c>
      <c r="P8" s="90">
        <f t="shared" si="3"/>
        <v>19.8214936247723</v>
      </c>
    </row>
    <row r="9" s="90" customFormat="1" customHeight="1" spans="1:15">
      <c r="A9" s="96"/>
      <c r="B9" s="40" t="s">
        <v>26</v>
      </c>
      <c r="C9" s="40"/>
      <c r="D9" s="40"/>
      <c r="E9" s="40"/>
      <c r="F9" s="40"/>
      <c r="G9" s="98"/>
      <c r="H9" s="96"/>
      <c r="I9" s="96"/>
      <c r="J9" s="96"/>
      <c r="K9" s="96"/>
      <c r="L9" s="96">
        <v>0</v>
      </c>
      <c r="M9" s="96"/>
      <c r="N9" s="96"/>
      <c r="O9" s="107"/>
    </row>
    <row r="10" s="91" customFormat="1" ht="21" customHeight="1" spans="1:27">
      <c r="A10" s="99" t="s">
        <v>27</v>
      </c>
      <c r="B10" s="99"/>
      <c r="C10" s="99"/>
      <c r="D10" s="97"/>
      <c r="E10" s="96">
        <f>SUM(E3:E9)</f>
        <v>140</v>
      </c>
      <c r="F10" s="96">
        <f t="shared" ref="F10:N10" si="4">SUM(F3:F9)</f>
        <v>1497.5</v>
      </c>
      <c r="G10" s="96">
        <f t="shared" si="4"/>
        <v>108</v>
      </c>
      <c r="H10" s="96">
        <f t="shared" si="4"/>
        <v>0</v>
      </c>
      <c r="I10" s="96">
        <f t="shared" si="4"/>
        <v>0</v>
      </c>
      <c r="J10" s="96">
        <f t="shared" si="4"/>
        <v>500</v>
      </c>
      <c r="K10" s="96">
        <f t="shared" si="4"/>
        <v>0</v>
      </c>
      <c r="L10" s="96">
        <f t="shared" si="4"/>
        <v>27455</v>
      </c>
      <c r="M10" s="96">
        <f t="shared" si="4"/>
        <v>700</v>
      </c>
      <c r="N10" s="96">
        <f t="shared" si="4"/>
        <v>28155</v>
      </c>
      <c r="O10" s="96"/>
      <c r="P10" s="90"/>
      <c r="Q10" s="90"/>
      <c r="R10" s="90"/>
      <c r="S10" s="90"/>
      <c r="T10" s="90"/>
      <c r="U10" s="90"/>
      <c r="V10" s="90"/>
      <c r="W10" s="90"/>
      <c r="X10" s="90"/>
      <c r="Y10" s="90"/>
      <c r="Z10" s="90"/>
      <c r="AA10" s="90"/>
    </row>
    <row r="11" s="91" customFormat="1" ht="21" customHeight="1" spans="1:27">
      <c r="A11" s="100"/>
      <c r="B11" s="100"/>
      <c r="C11" s="100"/>
      <c r="D11" s="93"/>
      <c r="E11" s="90"/>
      <c r="F11" s="90"/>
      <c r="G11" s="90"/>
      <c r="H11" s="90"/>
      <c r="I11" s="90"/>
      <c r="J11" s="90"/>
      <c r="K11" s="90"/>
      <c r="L11" s="90"/>
      <c r="M11" s="90"/>
      <c r="N11" s="90"/>
      <c r="O11" s="90"/>
      <c r="P11" s="90"/>
      <c r="Q11" s="90"/>
      <c r="R11" s="90"/>
      <c r="S11" s="90"/>
      <c r="T11" s="90"/>
      <c r="U11" s="90"/>
      <c r="V11" s="90"/>
      <c r="W11" s="90"/>
      <c r="X11" s="90"/>
      <c r="Y11" s="90"/>
      <c r="Z11" s="90"/>
      <c r="AA11" s="90"/>
    </row>
    <row r="12" s="91" customFormat="1" ht="21" customHeight="1" spans="1:27">
      <c r="A12" s="100"/>
      <c r="B12" s="100"/>
      <c r="C12" s="101"/>
      <c r="D12" s="93"/>
      <c r="E12" s="90"/>
      <c r="F12" s="90"/>
      <c r="G12" s="90"/>
      <c r="H12" s="90"/>
      <c r="I12" s="90"/>
      <c r="J12" s="90"/>
      <c r="K12" s="90"/>
      <c r="L12" s="90"/>
      <c r="M12" s="90"/>
      <c r="N12" s="90"/>
      <c r="O12" s="90"/>
      <c r="P12" s="90"/>
      <c r="Q12" s="90"/>
      <c r="R12" s="90"/>
      <c r="S12" s="90"/>
      <c r="T12" s="90"/>
      <c r="U12" s="90"/>
      <c r="V12" s="90"/>
      <c r="W12" s="90"/>
      <c r="X12" s="90"/>
      <c r="Y12" s="90"/>
      <c r="Z12" s="90"/>
      <c r="AA12" s="90"/>
    </row>
    <row r="13" s="91" customFormat="1" ht="21" customHeight="1" spans="1:27">
      <c r="A13" s="100"/>
      <c r="B13" s="100"/>
      <c r="C13" s="101"/>
      <c r="D13" s="93"/>
      <c r="E13" s="90"/>
      <c r="F13" s="90"/>
      <c r="G13" s="90"/>
      <c r="H13" s="90"/>
      <c r="I13" s="90"/>
      <c r="J13" s="90"/>
      <c r="K13" s="90"/>
      <c r="L13" s="90"/>
      <c r="M13" s="90"/>
      <c r="N13" s="90"/>
      <c r="O13" s="90"/>
      <c r="P13" s="90"/>
      <c r="Q13" s="90"/>
      <c r="R13" s="90"/>
      <c r="S13" s="90"/>
      <c r="T13" s="90"/>
      <c r="U13" s="90"/>
      <c r="V13" s="90"/>
      <c r="W13" s="90"/>
      <c r="X13" s="90"/>
      <c r="Y13" s="90"/>
      <c r="Z13" s="90"/>
      <c r="AA13" s="90"/>
    </row>
    <row r="14" s="91" customFormat="1" ht="21" customHeight="1" spans="1:25">
      <c r="A14" s="102" t="s">
        <v>28</v>
      </c>
      <c r="C14" s="103"/>
      <c r="D14" s="93"/>
      <c r="O14" s="90"/>
      <c r="Q14" s="108"/>
      <c r="R14" s="108"/>
      <c r="S14" s="108"/>
      <c r="T14" s="108"/>
      <c r="U14" s="108"/>
      <c r="V14" s="108"/>
      <c r="W14" s="108"/>
      <c r="X14" s="108"/>
      <c r="Y14" s="108"/>
    </row>
    <row r="15" s="91" customFormat="1" ht="13.5" spans="3:25">
      <c r="C15" s="101"/>
      <c r="D15" s="93"/>
      <c r="O15" s="90"/>
      <c r="P15" s="108"/>
      <c r="Q15" s="108"/>
      <c r="R15" s="108"/>
      <c r="S15" s="108"/>
      <c r="T15" s="108"/>
      <c r="U15" s="108"/>
      <c r="V15" s="108"/>
      <c r="W15" s="108"/>
      <c r="X15" s="108"/>
      <c r="Y15" s="108"/>
    </row>
    <row r="16" s="92" customFormat="1" customHeight="1" spans="1:15">
      <c r="A16" s="104"/>
      <c r="B16" s="105" t="s">
        <v>29</v>
      </c>
      <c r="C16" s="101"/>
      <c r="D16" s="105"/>
      <c r="E16" s="105"/>
      <c r="F16" s="105"/>
      <c r="G16" s="105"/>
      <c r="H16" s="105" t="s">
        <v>30</v>
      </c>
      <c r="I16" s="104"/>
      <c r="J16" s="104"/>
      <c r="K16" s="104"/>
      <c r="L16" s="104"/>
      <c r="M16" s="104"/>
      <c r="N16" s="104"/>
      <c r="O16" s="109"/>
    </row>
    <row r="17" customHeight="1" spans="3:27">
      <c r="C17" s="101"/>
      <c r="P17" s="108"/>
      <c r="Q17" s="108"/>
      <c r="R17" s="108"/>
      <c r="S17" s="108"/>
      <c r="T17" s="108"/>
      <c r="U17" s="108"/>
      <c r="V17" s="108"/>
      <c r="W17" s="108"/>
      <c r="X17" s="108"/>
      <c r="Y17" s="108"/>
      <c r="Z17" s="108"/>
      <c r="AA17" s="108"/>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row r="25" customHeight="1" spans="2:4">
      <c r="B25"/>
      <c r="C25"/>
      <c r="D25"/>
    </row>
  </sheetData>
  <autoFilter ref="A2:AA10">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38"/>
    <cfRule type="duplicateValues" dxfId="0" priority="75"/>
    <cfRule type="duplicateValues" dxfId="0" priority="112"/>
    <cfRule type="duplicateValues" dxfId="0" priority="149"/>
    <cfRule type="duplicateValues" dxfId="0" priority="186"/>
    <cfRule type="duplicateValues" dxfId="0" priority="223"/>
  </conditionalFormatting>
  <conditionalFormatting sqref="C8">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9">
    <cfRule type="duplicateValues" dxfId="0" priority="259"/>
    <cfRule type="duplicateValues" dxfId="0" priority="260"/>
    <cfRule type="duplicateValues" dxfId="0" priority="261"/>
  </conditionalFormatting>
  <conditionalFormatting sqref="C12">
    <cfRule type="duplicateValues" dxfId="0" priority="247"/>
    <cfRule type="duplicateValues" dxfId="0" priority="248"/>
  </conditionalFormatting>
  <conditionalFormatting sqref="C13">
    <cfRule type="duplicateValues" dxfId="0" priority="245"/>
    <cfRule type="duplicateValues" dxfId="0" priority="246"/>
  </conditionalFormatting>
  <conditionalFormatting sqref="C14">
    <cfRule type="duplicateValues" dxfId="0" priority="243"/>
    <cfRule type="duplicateValues" dxfId="0" priority="244"/>
  </conditionalFormatting>
  <conditionalFormatting sqref="C15">
    <cfRule type="duplicateValues" dxfId="0" priority="241"/>
    <cfRule type="duplicateValues" dxfId="0" priority="242"/>
  </conditionalFormatting>
  <conditionalFormatting sqref="C16">
    <cfRule type="duplicateValues" dxfId="0" priority="239"/>
    <cfRule type="duplicateValues" dxfId="0" priority="240"/>
  </conditionalFormatting>
  <conditionalFormatting sqref="C17">
    <cfRule type="duplicateValues" dxfId="0" priority="255"/>
    <cfRule type="duplicateValues" dxfId="0" priority="256"/>
  </conditionalFormatting>
  <conditionalFormatting sqref="C$1:C$1048576">
    <cfRule type="duplicateValues" dxfId="0" priority="10"/>
  </conditionalFormatting>
  <conditionalFormatting sqref="C3:C8">
    <cfRule type="duplicateValues" dxfId="0" priority="1"/>
  </conditionalFormatting>
  <conditionalFormatting sqref="C1:C2 C9:C1048576">
    <cfRule type="duplicateValues" dxfId="0" priority="236"/>
  </conditionalFormatting>
  <conditionalFormatting sqref="C1:C2 C10:C11 C18:C1048576">
    <cfRule type="duplicateValues" dxfId="0" priority="262"/>
    <cfRule type="duplicateValues" dxfId="0" priority="449"/>
    <cfRule type="duplicateValues" dxfId="0" priority="505"/>
  </conditionalFormatting>
  <conditionalFormatting sqref="C1:C2 C9:C11 C18: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0"/>
  <sheetViews>
    <sheetView workbookViewId="0">
      <pane xSplit="1" ySplit="1" topLeftCell="B2" activePane="bottomRight" state="frozen"/>
      <selection/>
      <selection pane="topRight"/>
      <selection pane="bottomLeft"/>
      <selection pane="bottomRight" activeCell="AG3" sqref="AG3:AG4"/>
    </sheetView>
  </sheetViews>
  <sheetFormatPr defaultColWidth="9" defaultRowHeight="13.5"/>
  <cols>
    <col min="1" max="2" width="6.63333333333333" style="43" customWidth="1"/>
    <col min="3" max="33" width="4.275" style="43" customWidth="1"/>
    <col min="34" max="34" width="5" style="43" customWidth="1"/>
    <col min="35" max="35" width="7.75" style="43" customWidth="1"/>
    <col min="36" max="36" width="6.63333333333333" style="43" customWidth="1"/>
    <col min="37" max="37" width="7.63333333333333" style="43" customWidth="1"/>
    <col min="38" max="38" width="5.5" style="43" customWidth="1"/>
    <col min="39" max="39" width="10.3833333333333" style="43" customWidth="1"/>
    <col min="40" max="40" width="7.88333333333333" style="43" customWidth="1"/>
    <col min="41" max="41" width="8" style="45" customWidth="1"/>
    <col min="42" max="16381" width="9" style="43"/>
    <col min="16382" max="16384" width="9" style="46"/>
  </cols>
  <sheetData>
    <row r="1" s="43" customFormat="1" ht="30" customHeight="1" spans="1:16383">
      <c r="A1" s="47" t="s">
        <v>33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66">
        <v>2022</v>
      </c>
      <c r="AN1" s="67">
        <v>6</v>
      </c>
      <c r="AO1" s="45"/>
      <c r="XFB1" s="46"/>
      <c r="XFC1" s="46"/>
    </row>
    <row r="2" s="43" customFormat="1" ht="21" customHeight="1" spans="1:16383">
      <c r="A2" s="48" t="s">
        <v>34</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68" t="s">
        <v>35</v>
      </c>
      <c r="AN2" s="69">
        <v>23</v>
      </c>
      <c r="AO2" s="45"/>
      <c r="XFB2" s="46"/>
      <c r="XFC2" s="46"/>
    </row>
    <row r="3" s="43" customFormat="1" ht="15" customHeight="1" spans="1:16383">
      <c r="A3" s="49" t="s">
        <v>36</v>
      </c>
      <c r="B3" s="49" t="s">
        <v>37</v>
      </c>
      <c r="C3" s="50">
        <v>1</v>
      </c>
      <c r="D3" s="50">
        <v>2</v>
      </c>
      <c r="E3" s="50">
        <v>3</v>
      </c>
      <c r="F3" s="50">
        <v>4</v>
      </c>
      <c r="G3" s="50">
        <v>5</v>
      </c>
      <c r="H3" s="50">
        <v>6</v>
      </c>
      <c r="I3" s="50">
        <v>7</v>
      </c>
      <c r="J3" s="50">
        <v>8</v>
      </c>
      <c r="K3" s="50">
        <v>9</v>
      </c>
      <c r="L3" s="50">
        <v>10</v>
      </c>
      <c r="M3" s="50">
        <v>11</v>
      </c>
      <c r="N3" s="50">
        <v>12</v>
      </c>
      <c r="O3" s="50">
        <v>13</v>
      </c>
      <c r="P3" s="50">
        <v>14</v>
      </c>
      <c r="Q3" s="50">
        <v>15</v>
      </c>
      <c r="R3" s="50">
        <v>16</v>
      </c>
      <c r="S3" s="50">
        <v>17</v>
      </c>
      <c r="T3" s="50">
        <v>18</v>
      </c>
      <c r="U3" s="50">
        <v>19</v>
      </c>
      <c r="V3" s="50">
        <v>20</v>
      </c>
      <c r="W3" s="50">
        <v>21</v>
      </c>
      <c r="X3" s="50">
        <v>22</v>
      </c>
      <c r="Y3" s="50">
        <v>23</v>
      </c>
      <c r="Z3" s="50">
        <v>24</v>
      </c>
      <c r="AA3" s="50">
        <v>25</v>
      </c>
      <c r="AB3" s="50">
        <v>26</v>
      </c>
      <c r="AC3" s="50">
        <v>27</v>
      </c>
      <c r="AD3" s="50">
        <v>28</v>
      </c>
      <c r="AE3" s="50">
        <v>29</v>
      </c>
      <c r="AF3" s="50">
        <v>30</v>
      </c>
      <c r="AG3" s="50"/>
      <c r="AH3" s="70" t="s">
        <v>38</v>
      </c>
      <c r="AI3" s="71" t="s">
        <v>39</v>
      </c>
      <c r="AJ3" s="71" t="s">
        <v>40</v>
      </c>
      <c r="AK3" s="72" t="s">
        <v>41</v>
      </c>
      <c r="AL3" s="49" t="s">
        <v>42</v>
      </c>
      <c r="AM3" s="73" t="s">
        <v>43</v>
      </c>
      <c r="AN3" s="74" t="s">
        <v>44</v>
      </c>
      <c r="AO3" s="84" t="s">
        <v>45</v>
      </c>
      <c r="XFA3" s="46"/>
      <c r="XFB3" s="46"/>
      <c r="XFC3" s="46"/>
    </row>
    <row r="4" s="43" customFormat="1" ht="15" customHeight="1" spans="1:16383">
      <c r="A4" s="49" t="s">
        <v>3</v>
      </c>
      <c r="B4" s="49"/>
      <c r="C4" s="51" t="s">
        <v>46</v>
      </c>
      <c r="D4" s="51" t="s">
        <v>47</v>
      </c>
      <c r="E4" s="51" t="s">
        <v>48</v>
      </c>
      <c r="F4" s="51" t="s">
        <v>49</v>
      </c>
      <c r="G4" s="51" t="s">
        <v>50</v>
      </c>
      <c r="H4" s="51" t="s">
        <v>51</v>
      </c>
      <c r="I4" s="51" t="s">
        <v>52</v>
      </c>
      <c r="J4" s="51" t="s">
        <v>46</v>
      </c>
      <c r="K4" s="51" t="s">
        <v>47</v>
      </c>
      <c r="L4" s="51" t="s">
        <v>48</v>
      </c>
      <c r="M4" s="51" t="s">
        <v>49</v>
      </c>
      <c r="N4" s="51" t="s">
        <v>50</v>
      </c>
      <c r="O4" s="51" t="s">
        <v>51</v>
      </c>
      <c r="P4" s="51" t="s">
        <v>52</v>
      </c>
      <c r="Q4" s="51" t="s">
        <v>46</v>
      </c>
      <c r="R4" s="51" t="s">
        <v>47</v>
      </c>
      <c r="S4" s="51" t="s">
        <v>48</v>
      </c>
      <c r="T4" s="51" t="s">
        <v>49</v>
      </c>
      <c r="U4" s="51" t="s">
        <v>50</v>
      </c>
      <c r="V4" s="51" t="s">
        <v>51</v>
      </c>
      <c r="W4" s="51" t="s">
        <v>52</v>
      </c>
      <c r="X4" s="51" t="s">
        <v>46</v>
      </c>
      <c r="Y4" s="51" t="s">
        <v>47</v>
      </c>
      <c r="Z4" s="51" t="s">
        <v>48</v>
      </c>
      <c r="AA4" s="51" t="s">
        <v>49</v>
      </c>
      <c r="AB4" s="51" t="s">
        <v>50</v>
      </c>
      <c r="AC4" s="51" t="s">
        <v>51</v>
      </c>
      <c r="AD4" s="51" t="s">
        <v>52</v>
      </c>
      <c r="AE4" s="51" t="s">
        <v>46</v>
      </c>
      <c r="AF4" s="51" t="s">
        <v>47</v>
      </c>
      <c r="AG4" s="51"/>
      <c r="AH4" s="70"/>
      <c r="AI4" s="71"/>
      <c r="AJ4" s="71"/>
      <c r="AK4" s="75"/>
      <c r="AL4" s="49"/>
      <c r="AM4" s="73"/>
      <c r="AN4" s="74"/>
      <c r="AO4" s="84"/>
      <c r="XFA4" s="46"/>
      <c r="XFB4" s="46"/>
      <c r="XFC4" s="46"/>
    </row>
    <row r="5" s="43" customFormat="1" ht="19" customHeight="1" spans="1:41">
      <c r="A5" s="52" t="s">
        <v>17</v>
      </c>
      <c r="B5" s="52" t="s">
        <v>53</v>
      </c>
      <c r="C5" s="52"/>
      <c r="D5" s="52"/>
      <c r="E5" s="52" t="s">
        <v>54</v>
      </c>
      <c r="F5" s="52" t="s">
        <v>54</v>
      </c>
      <c r="G5" s="52" t="s">
        <v>54</v>
      </c>
      <c r="H5" s="52">
        <v>13</v>
      </c>
      <c r="I5" s="52">
        <v>11</v>
      </c>
      <c r="J5" s="52">
        <v>11</v>
      </c>
      <c r="K5" s="52">
        <v>11</v>
      </c>
      <c r="L5" s="52">
        <v>11</v>
      </c>
      <c r="M5" s="52">
        <v>11</v>
      </c>
      <c r="N5" s="52">
        <v>11</v>
      </c>
      <c r="O5" s="52">
        <v>11</v>
      </c>
      <c r="P5" s="52">
        <v>11</v>
      </c>
      <c r="Q5" s="52">
        <v>11</v>
      </c>
      <c r="R5" s="52">
        <v>11</v>
      </c>
      <c r="S5" s="52">
        <v>11.5</v>
      </c>
      <c r="T5" s="52">
        <v>11</v>
      </c>
      <c r="U5" s="52">
        <v>13</v>
      </c>
      <c r="V5" s="52"/>
      <c r="W5" s="52"/>
      <c r="X5" s="52"/>
      <c r="Y5" s="52"/>
      <c r="Z5" s="52"/>
      <c r="AA5" s="52"/>
      <c r="AB5" s="52"/>
      <c r="AC5" s="52"/>
      <c r="AD5" s="52"/>
      <c r="AE5" s="52"/>
      <c r="AF5" s="52"/>
      <c r="AG5" s="52"/>
      <c r="AH5" s="76">
        <f>IF(A5="","",COUNTIF(C5:AG6,"&gt;2"))</f>
        <v>26</v>
      </c>
      <c r="AI5" s="76">
        <f>SUM(C5:AG6)</f>
        <v>303</v>
      </c>
      <c r="AJ5" s="76">
        <f>SUM(D7:AF7)</f>
        <v>0</v>
      </c>
      <c r="AK5" s="76">
        <f>AI5+AJ5</f>
        <v>303</v>
      </c>
      <c r="AL5" s="77">
        <f>IFERROR(AH5/$AN$2,"")</f>
        <v>1.1304347826087</v>
      </c>
      <c r="AM5" s="78" t="s">
        <v>55</v>
      </c>
      <c r="AN5" s="79"/>
      <c r="AO5" s="85" t="str">
        <f>VLOOKUP(A5,[3]劳务档案!$D:$G,4,0)</f>
        <v>劳务田</v>
      </c>
    </row>
    <row r="6" s="43" customFormat="1" ht="19" customHeight="1" spans="1:41">
      <c r="A6" s="52"/>
      <c r="B6" s="52" t="s">
        <v>56</v>
      </c>
      <c r="C6" s="52">
        <v>12</v>
      </c>
      <c r="D6" s="52">
        <v>12</v>
      </c>
      <c r="E6" s="52"/>
      <c r="F6" s="52"/>
      <c r="G6" s="52"/>
      <c r="H6" s="52"/>
      <c r="I6" s="52"/>
      <c r="J6" s="52"/>
      <c r="K6" s="52"/>
      <c r="L6" s="52"/>
      <c r="M6" s="52"/>
      <c r="N6" s="52"/>
      <c r="O6" s="52"/>
      <c r="P6" s="52"/>
      <c r="Q6" s="52"/>
      <c r="R6" s="52"/>
      <c r="S6" s="52"/>
      <c r="T6" s="52"/>
      <c r="U6" s="52"/>
      <c r="V6" s="52">
        <v>12</v>
      </c>
      <c r="W6" s="52">
        <v>12</v>
      </c>
      <c r="X6" s="52">
        <v>12</v>
      </c>
      <c r="Y6" s="52">
        <v>12</v>
      </c>
      <c r="Z6" s="52">
        <v>12</v>
      </c>
      <c r="AA6" s="52">
        <v>12</v>
      </c>
      <c r="AB6" s="52">
        <v>12</v>
      </c>
      <c r="AC6" s="52">
        <v>12</v>
      </c>
      <c r="AD6" s="52">
        <v>12</v>
      </c>
      <c r="AE6" s="52">
        <v>12.5</v>
      </c>
      <c r="AF6" s="52" t="s">
        <v>54</v>
      </c>
      <c r="AG6" s="52"/>
      <c r="AH6" s="80"/>
      <c r="AI6" s="80"/>
      <c r="AJ6" s="80"/>
      <c r="AK6" s="80"/>
      <c r="AL6" s="77"/>
      <c r="AM6" s="78"/>
      <c r="AN6" s="79"/>
      <c r="AO6" s="86"/>
    </row>
    <row r="7" s="43" customFormat="1" ht="20" customHeight="1" spans="1:41">
      <c r="A7" s="49" t="str">
        <f>IF(A5="","","加班")</f>
        <v>加班</v>
      </c>
      <c r="B7" s="53"/>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81"/>
      <c r="AI7" s="81"/>
      <c r="AJ7" s="81"/>
      <c r="AK7" s="81"/>
      <c r="AL7" s="77"/>
      <c r="AM7" s="78"/>
      <c r="AN7" s="79"/>
      <c r="AO7" s="87"/>
    </row>
    <row r="8" s="43" customFormat="1" ht="19" customHeight="1" spans="1:41">
      <c r="A8" s="52" t="s">
        <v>24</v>
      </c>
      <c r="B8" s="52" t="s">
        <v>53</v>
      </c>
      <c r="C8" s="52"/>
      <c r="D8" s="52"/>
      <c r="E8" s="52" t="s">
        <v>54</v>
      </c>
      <c r="F8" s="52" t="s">
        <v>54</v>
      </c>
      <c r="G8" s="52" t="s">
        <v>54</v>
      </c>
      <c r="H8" s="52">
        <v>13</v>
      </c>
      <c r="I8" s="52">
        <v>11</v>
      </c>
      <c r="J8" s="52">
        <v>11</v>
      </c>
      <c r="K8" s="52">
        <v>11</v>
      </c>
      <c r="L8" s="52">
        <v>11</v>
      </c>
      <c r="M8" s="52">
        <v>11</v>
      </c>
      <c r="N8" s="52">
        <v>11</v>
      </c>
      <c r="O8" s="52">
        <v>11</v>
      </c>
      <c r="P8" s="52">
        <v>11</v>
      </c>
      <c r="Q8" s="52">
        <v>11</v>
      </c>
      <c r="R8" s="52">
        <v>11</v>
      </c>
      <c r="S8" s="52">
        <v>11</v>
      </c>
      <c r="T8" s="52">
        <v>11</v>
      </c>
      <c r="U8" s="52">
        <v>13</v>
      </c>
      <c r="V8" s="52"/>
      <c r="W8" s="52"/>
      <c r="X8" s="52"/>
      <c r="Y8" s="52"/>
      <c r="Z8" s="52"/>
      <c r="AA8" s="52"/>
      <c r="AB8" s="52"/>
      <c r="AC8" s="52"/>
      <c r="AD8" s="52"/>
      <c r="AE8" s="52"/>
      <c r="AF8" s="52"/>
      <c r="AG8" s="52"/>
      <c r="AH8" s="76">
        <f>IF(A8="","",COUNTIF(C8:AG9,"&gt;2"))</f>
        <v>24</v>
      </c>
      <c r="AI8" s="76">
        <f>SUM(C8:AG9)</f>
        <v>274.5</v>
      </c>
      <c r="AJ8" s="76">
        <f>SUM(D10:AF10)</f>
        <v>0</v>
      </c>
      <c r="AK8" s="76">
        <f>AI8+AJ8</f>
        <v>274.5</v>
      </c>
      <c r="AL8" s="77">
        <f>IFERROR(AH8/$AN$2,"")</f>
        <v>1.04347826086957</v>
      </c>
      <c r="AM8" s="78" t="s">
        <v>55</v>
      </c>
      <c r="AN8" s="79"/>
      <c r="AO8" s="85" t="str">
        <f>VLOOKUP(A8,[3]劳务档案!$D:$G,4,0)</f>
        <v>劳务田</v>
      </c>
    </row>
    <row r="9" s="43" customFormat="1" ht="19" customHeight="1" spans="1:41">
      <c r="A9" s="52"/>
      <c r="B9" s="52" t="s">
        <v>56</v>
      </c>
      <c r="C9" s="52">
        <v>12</v>
      </c>
      <c r="D9" s="52">
        <v>12</v>
      </c>
      <c r="E9" s="52"/>
      <c r="F9" s="52"/>
      <c r="G9" s="52"/>
      <c r="H9" s="52"/>
      <c r="I9" s="52"/>
      <c r="J9" s="52"/>
      <c r="K9" s="52"/>
      <c r="L9" s="52"/>
      <c r="M9" s="52"/>
      <c r="N9" s="52"/>
      <c r="O9" s="52"/>
      <c r="P9" s="52"/>
      <c r="Q9" s="52"/>
      <c r="R9" s="52"/>
      <c r="S9" s="52"/>
      <c r="T9" s="52"/>
      <c r="U9" s="52"/>
      <c r="V9" s="52">
        <v>12</v>
      </c>
      <c r="W9" s="52">
        <v>8</v>
      </c>
      <c r="X9" s="52" t="s">
        <v>57</v>
      </c>
      <c r="Y9" s="52" t="s">
        <v>57</v>
      </c>
      <c r="Z9" s="52">
        <v>12</v>
      </c>
      <c r="AA9" s="52">
        <v>12</v>
      </c>
      <c r="AB9" s="52">
        <v>12</v>
      </c>
      <c r="AC9" s="52">
        <v>12</v>
      </c>
      <c r="AD9" s="52">
        <v>12</v>
      </c>
      <c r="AE9" s="52">
        <v>12.5</v>
      </c>
      <c r="AF9" s="52" t="s">
        <v>54</v>
      </c>
      <c r="AG9" s="52"/>
      <c r="AH9" s="80"/>
      <c r="AI9" s="80"/>
      <c r="AJ9" s="80"/>
      <c r="AK9" s="80"/>
      <c r="AL9" s="77"/>
      <c r="AM9" s="78"/>
      <c r="AN9" s="79"/>
      <c r="AO9" s="86"/>
    </row>
    <row r="10" s="43" customFormat="1" ht="20" customHeight="1" spans="1:41">
      <c r="A10" s="49" t="str">
        <f>IF(A8="","","加班")</f>
        <v>加班</v>
      </c>
      <c r="B10" s="53"/>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81"/>
      <c r="AI10" s="81"/>
      <c r="AJ10" s="81"/>
      <c r="AK10" s="81"/>
      <c r="AL10" s="77"/>
      <c r="AM10" s="78"/>
      <c r="AN10" s="79"/>
      <c r="AO10" s="87"/>
    </row>
    <row r="11" s="43" customFormat="1" ht="15" customHeight="1" spans="1:16383">
      <c r="A11" s="54" t="s">
        <v>22</v>
      </c>
      <c r="B11" s="54" t="s">
        <v>58</v>
      </c>
      <c r="C11" s="55">
        <v>4</v>
      </c>
      <c r="D11" s="55">
        <v>4</v>
      </c>
      <c r="E11" s="56" t="s">
        <v>54</v>
      </c>
      <c r="F11" s="56" t="s">
        <v>54</v>
      </c>
      <c r="G11" s="56" t="s">
        <v>54</v>
      </c>
      <c r="H11" s="56">
        <v>4</v>
      </c>
      <c r="I11" s="55">
        <v>4</v>
      </c>
      <c r="J11" s="55">
        <v>4</v>
      </c>
      <c r="K11" s="55">
        <v>4</v>
      </c>
      <c r="L11" s="55">
        <v>4</v>
      </c>
      <c r="M11" s="56" t="s">
        <v>54</v>
      </c>
      <c r="N11" s="56" t="s">
        <v>54</v>
      </c>
      <c r="O11" s="55">
        <v>4</v>
      </c>
      <c r="P11" s="55">
        <v>4</v>
      </c>
      <c r="Q11" s="55">
        <v>4</v>
      </c>
      <c r="R11" s="55">
        <v>4</v>
      </c>
      <c r="S11" s="55">
        <v>4</v>
      </c>
      <c r="T11" s="56">
        <v>4</v>
      </c>
      <c r="U11" s="56">
        <v>4</v>
      </c>
      <c r="V11" s="55">
        <v>4</v>
      </c>
      <c r="W11" s="55">
        <v>4</v>
      </c>
      <c r="X11" s="55" t="s">
        <v>59</v>
      </c>
      <c r="Y11" s="55">
        <v>4</v>
      </c>
      <c r="Z11" s="55">
        <v>4</v>
      </c>
      <c r="AA11" s="55">
        <v>4</v>
      </c>
      <c r="AB11" s="56">
        <v>4</v>
      </c>
      <c r="AC11" s="55">
        <v>4</v>
      </c>
      <c r="AD11" s="55">
        <v>4</v>
      </c>
      <c r="AE11" s="55">
        <v>4</v>
      </c>
      <c r="AF11" s="55">
        <v>4</v>
      </c>
      <c r="AG11" s="55"/>
      <c r="AH11" s="76">
        <f>IF(A11="","",COUNTIF(C11:AG12,"&gt;2")/2)</f>
        <v>24</v>
      </c>
      <c r="AI11" s="76">
        <f>SUM(C11:AG12)</f>
        <v>191</v>
      </c>
      <c r="AJ11" s="76">
        <f>SUM(C13:AG13)</f>
        <v>50.5</v>
      </c>
      <c r="AK11" s="76">
        <f>AI11+AJ11</f>
        <v>241.5</v>
      </c>
      <c r="AL11" s="77">
        <f>IFERROR(AH11/$AN$2,"")</f>
        <v>1.04347826086957</v>
      </c>
      <c r="AM11" s="78" t="s">
        <v>55</v>
      </c>
      <c r="AN11" s="79"/>
      <c r="AO11" s="85" t="str">
        <f>VLOOKUP(A11,[3]劳务档案!$D:$G,4,0)</f>
        <v>劳务田</v>
      </c>
      <c r="XFA11" s="88"/>
      <c r="XFB11" s="88"/>
      <c r="XFC11" s="88"/>
    </row>
    <row r="12" s="43" customFormat="1" ht="15" customHeight="1" spans="1:16383">
      <c r="A12" s="54"/>
      <c r="B12" s="54"/>
      <c r="C12" s="55">
        <v>4</v>
      </c>
      <c r="D12" s="55">
        <v>4</v>
      </c>
      <c r="E12" s="56" t="s">
        <v>54</v>
      </c>
      <c r="F12" s="56" t="s">
        <v>54</v>
      </c>
      <c r="G12" s="56" t="s">
        <v>54</v>
      </c>
      <c r="H12" s="55">
        <v>4</v>
      </c>
      <c r="I12" s="55">
        <v>4</v>
      </c>
      <c r="J12" s="55">
        <v>4</v>
      </c>
      <c r="K12" s="55">
        <v>4</v>
      </c>
      <c r="L12" s="55">
        <v>4</v>
      </c>
      <c r="M12" s="56" t="s">
        <v>54</v>
      </c>
      <c r="N12" s="56" t="s">
        <v>54</v>
      </c>
      <c r="O12" s="55">
        <v>4</v>
      </c>
      <c r="P12" s="55">
        <v>4</v>
      </c>
      <c r="Q12" s="55">
        <v>4</v>
      </c>
      <c r="R12" s="55">
        <v>4</v>
      </c>
      <c r="S12" s="55">
        <v>4</v>
      </c>
      <c r="T12" s="56">
        <v>4</v>
      </c>
      <c r="U12" s="56">
        <v>4</v>
      </c>
      <c r="V12" s="55">
        <v>4</v>
      </c>
      <c r="W12" s="55">
        <v>4</v>
      </c>
      <c r="X12" s="55" t="s">
        <v>59</v>
      </c>
      <c r="Y12" s="55">
        <v>4</v>
      </c>
      <c r="Z12" s="55">
        <v>4</v>
      </c>
      <c r="AA12" s="55">
        <v>4</v>
      </c>
      <c r="AB12" s="56">
        <v>3</v>
      </c>
      <c r="AC12" s="55">
        <v>4</v>
      </c>
      <c r="AD12" s="55">
        <v>4</v>
      </c>
      <c r="AE12" s="55">
        <v>4</v>
      </c>
      <c r="AF12" s="55">
        <v>4</v>
      </c>
      <c r="AG12" s="55"/>
      <c r="AH12" s="80"/>
      <c r="AI12" s="80"/>
      <c r="AJ12" s="80"/>
      <c r="AK12" s="80"/>
      <c r="AL12" s="77"/>
      <c r="AM12" s="78"/>
      <c r="AN12" s="79"/>
      <c r="AO12" s="86"/>
      <c r="XFA12" s="88"/>
      <c r="XFB12" s="88"/>
      <c r="XFC12" s="88"/>
    </row>
    <row r="13" s="43" customFormat="1" ht="15" customHeight="1" spans="1:16383">
      <c r="A13" s="57" t="str">
        <f>IF(A11="","","加班")</f>
        <v>加班</v>
      </c>
      <c r="B13" s="54"/>
      <c r="C13" s="55">
        <v>1</v>
      </c>
      <c r="D13" s="55">
        <v>1</v>
      </c>
      <c r="E13" s="56"/>
      <c r="F13" s="56"/>
      <c r="G13" s="56"/>
      <c r="H13" s="55">
        <v>1</v>
      </c>
      <c r="I13" s="55">
        <v>1</v>
      </c>
      <c r="J13" s="55">
        <v>1</v>
      </c>
      <c r="K13" s="55">
        <v>3</v>
      </c>
      <c r="L13" s="55">
        <v>1</v>
      </c>
      <c r="M13" s="56"/>
      <c r="N13" s="56"/>
      <c r="O13" s="55">
        <v>1</v>
      </c>
      <c r="P13" s="55">
        <v>3</v>
      </c>
      <c r="Q13" s="55">
        <v>1</v>
      </c>
      <c r="R13" s="55">
        <v>1</v>
      </c>
      <c r="S13" s="55">
        <v>1</v>
      </c>
      <c r="T13" s="56">
        <v>1</v>
      </c>
      <c r="U13" s="56">
        <v>1</v>
      </c>
      <c r="V13" s="55">
        <v>3</v>
      </c>
      <c r="W13" s="55">
        <v>0.5</v>
      </c>
      <c r="X13" s="55"/>
      <c r="Y13" s="55">
        <v>4</v>
      </c>
      <c r="Z13" s="55">
        <v>1</v>
      </c>
      <c r="AA13" s="55">
        <v>1</v>
      </c>
      <c r="AB13" s="56">
        <v>0</v>
      </c>
      <c r="AC13" s="55">
        <v>5</v>
      </c>
      <c r="AD13" s="55">
        <v>5</v>
      </c>
      <c r="AE13" s="55">
        <v>9</v>
      </c>
      <c r="AF13" s="55">
        <v>4</v>
      </c>
      <c r="AG13" s="55"/>
      <c r="AH13" s="81"/>
      <c r="AI13" s="81"/>
      <c r="AJ13" s="81"/>
      <c r="AK13" s="81"/>
      <c r="AL13" s="77"/>
      <c r="AM13" s="78"/>
      <c r="AN13" s="79"/>
      <c r="AO13" s="87"/>
      <c r="XFA13" s="88"/>
      <c r="XFB13" s="88"/>
      <c r="XFC13" s="88"/>
    </row>
    <row r="14" s="43" customFormat="1" ht="15" customHeight="1" spans="1:16383">
      <c r="A14" s="58" t="s">
        <v>20</v>
      </c>
      <c r="B14" s="54" t="s">
        <v>58</v>
      </c>
      <c r="C14" s="55">
        <v>4</v>
      </c>
      <c r="D14" s="55">
        <v>4</v>
      </c>
      <c r="E14" s="56" t="s">
        <v>54</v>
      </c>
      <c r="F14" s="56" t="s">
        <v>54</v>
      </c>
      <c r="G14" s="56" t="s">
        <v>54</v>
      </c>
      <c r="H14" s="56">
        <v>4</v>
      </c>
      <c r="I14" s="55">
        <v>4</v>
      </c>
      <c r="J14" s="55">
        <v>4</v>
      </c>
      <c r="K14" s="55">
        <v>4</v>
      </c>
      <c r="L14" s="55">
        <v>4</v>
      </c>
      <c r="M14" s="56" t="s">
        <v>54</v>
      </c>
      <c r="N14" s="56" t="s">
        <v>54</v>
      </c>
      <c r="O14" s="55">
        <v>4</v>
      </c>
      <c r="P14" s="55">
        <v>4</v>
      </c>
      <c r="Q14" s="55">
        <v>4</v>
      </c>
      <c r="R14" s="55">
        <v>4</v>
      </c>
      <c r="S14" s="55">
        <v>4</v>
      </c>
      <c r="T14" s="56">
        <v>4</v>
      </c>
      <c r="U14" s="56">
        <v>4</v>
      </c>
      <c r="V14" s="55">
        <v>4</v>
      </c>
      <c r="W14" s="55">
        <v>4</v>
      </c>
      <c r="X14" s="55">
        <v>4</v>
      </c>
      <c r="Y14" s="55">
        <v>4</v>
      </c>
      <c r="Z14" s="55">
        <v>4</v>
      </c>
      <c r="AA14" s="55">
        <v>4</v>
      </c>
      <c r="AB14" s="56">
        <v>4</v>
      </c>
      <c r="AC14" s="55">
        <v>4</v>
      </c>
      <c r="AD14" s="55">
        <v>4</v>
      </c>
      <c r="AE14" s="55">
        <v>4</v>
      </c>
      <c r="AF14" s="55">
        <v>4</v>
      </c>
      <c r="AG14" s="55"/>
      <c r="AH14" s="76">
        <f>IF(A14="","",COUNTIF(C14:AG15,"&gt;2")/2)</f>
        <v>25</v>
      </c>
      <c r="AI14" s="76">
        <f>SUM(C14:AG15)</f>
        <v>199</v>
      </c>
      <c r="AJ14" s="76">
        <f>SUM(C16:AG16)</f>
        <v>56</v>
      </c>
      <c r="AK14" s="76">
        <f>AI14+AJ14</f>
        <v>255</v>
      </c>
      <c r="AL14" s="77">
        <f>IFERROR(AH14/$AN$2,"")</f>
        <v>1.08695652173913</v>
      </c>
      <c r="AM14" s="78" t="s">
        <v>55</v>
      </c>
      <c r="AN14" s="79"/>
      <c r="AO14" s="85" t="str">
        <f>VLOOKUP(A14,[3]劳务档案!$D:$G,4,0)</f>
        <v>劳务田</v>
      </c>
      <c r="XFA14" s="88"/>
      <c r="XFB14" s="88"/>
      <c r="XFC14" s="88"/>
    </row>
    <row r="15" s="43" customFormat="1" ht="15" customHeight="1" spans="1:16383">
      <c r="A15" s="59"/>
      <c r="B15" s="54"/>
      <c r="C15" s="55">
        <v>4</v>
      </c>
      <c r="D15" s="55">
        <v>4</v>
      </c>
      <c r="E15" s="56" t="s">
        <v>54</v>
      </c>
      <c r="F15" s="56" t="s">
        <v>54</v>
      </c>
      <c r="G15" s="56" t="s">
        <v>54</v>
      </c>
      <c r="H15" s="55">
        <v>4</v>
      </c>
      <c r="I15" s="55">
        <v>4</v>
      </c>
      <c r="J15" s="55">
        <v>4</v>
      </c>
      <c r="K15" s="55">
        <v>4</v>
      </c>
      <c r="L15" s="55">
        <v>4</v>
      </c>
      <c r="M15" s="56" t="s">
        <v>54</v>
      </c>
      <c r="N15" s="56" t="s">
        <v>54</v>
      </c>
      <c r="O15" s="55">
        <v>4</v>
      </c>
      <c r="P15" s="55">
        <v>4</v>
      </c>
      <c r="Q15" s="55">
        <v>4</v>
      </c>
      <c r="R15" s="55">
        <v>4</v>
      </c>
      <c r="S15" s="55">
        <v>4</v>
      </c>
      <c r="T15" s="56">
        <v>4</v>
      </c>
      <c r="U15" s="56">
        <v>4</v>
      </c>
      <c r="V15" s="55">
        <v>4</v>
      </c>
      <c r="W15" s="55">
        <v>4</v>
      </c>
      <c r="X15" s="55">
        <v>4</v>
      </c>
      <c r="Y15" s="55">
        <v>4</v>
      </c>
      <c r="Z15" s="55">
        <v>4</v>
      </c>
      <c r="AA15" s="55">
        <v>4</v>
      </c>
      <c r="AB15" s="56">
        <v>3</v>
      </c>
      <c r="AC15" s="55">
        <v>4</v>
      </c>
      <c r="AD15" s="55">
        <v>4</v>
      </c>
      <c r="AE15" s="55">
        <v>4</v>
      </c>
      <c r="AF15" s="55">
        <v>4</v>
      </c>
      <c r="AG15" s="55"/>
      <c r="AH15" s="80"/>
      <c r="AI15" s="80"/>
      <c r="AJ15" s="80"/>
      <c r="AK15" s="80"/>
      <c r="AL15" s="77"/>
      <c r="AM15" s="78"/>
      <c r="AN15" s="79"/>
      <c r="AO15" s="86"/>
      <c r="XFA15" s="88"/>
      <c r="XFB15" s="88"/>
      <c r="XFC15" s="88"/>
    </row>
    <row r="16" s="43" customFormat="1" ht="15" customHeight="1" spans="1:16383">
      <c r="A16" s="57" t="str">
        <f>IF(A14="","","加班")</f>
        <v>加班</v>
      </c>
      <c r="B16" s="54"/>
      <c r="C16" s="55">
        <v>1</v>
      </c>
      <c r="D16" s="55">
        <v>1</v>
      </c>
      <c r="E16" s="56"/>
      <c r="F16" s="56"/>
      <c r="G16" s="56"/>
      <c r="H16" s="55">
        <v>1</v>
      </c>
      <c r="I16" s="55">
        <v>1</v>
      </c>
      <c r="J16" s="55">
        <v>1</v>
      </c>
      <c r="K16" s="55">
        <v>3</v>
      </c>
      <c r="L16" s="55">
        <v>1</v>
      </c>
      <c r="M16" s="56"/>
      <c r="N16" s="56"/>
      <c r="O16" s="55">
        <v>1</v>
      </c>
      <c r="P16" s="55">
        <v>3</v>
      </c>
      <c r="Q16" s="55">
        <v>1</v>
      </c>
      <c r="R16" s="55">
        <v>1</v>
      </c>
      <c r="S16" s="55">
        <v>1</v>
      </c>
      <c r="T16" s="56">
        <v>1</v>
      </c>
      <c r="U16" s="56">
        <v>1</v>
      </c>
      <c r="V16" s="55">
        <v>3</v>
      </c>
      <c r="W16" s="55">
        <v>1</v>
      </c>
      <c r="X16" s="55">
        <v>5</v>
      </c>
      <c r="Y16" s="55">
        <v>4</v>
      </c>
      <c r="Z16" s="55">
        <v>1</v>
      </c>
      <c r="AA16" s="55">
        <v>1</v>
      </c>
      <c r="AB16" s="56">
        <v>0</v>
      </c>
      <c r="AC16" s="55">
        <v>5</v>
      </c>
      <c r="AD16" s="55">
        <v>5</v>
      </c>
      <c r="AE16" s="55">
        <v>9</v>
      </c>
      <c r="AF16" s="55">
        <v>4</v>
      </c>
      <c r="AG16" s="55"/>
      <c r="AH16" s="81"/>
      <c r="AI16" s="81"/>
      <c r="AJ16" s="81"/>
      <c r="AK16" s="81"/>
      <c r="AL16" s="77"/>
      <c r="AM16" s="78"/>
      <c r="AN16" s="79"/>
      <c r="AO16" s="87"/>
      <c r="XFA16" s="88"/>
      <c r="XFB16" s="88"/>
      <c r="XFC16" s="88"/>
    </row>
    <row r="17" s="43" customFormat="1" ht="15" customHeight="1" spans="1:16383">
      <c r="A17" s="58" t="s">
        <v>21</v>
      </c>
      <c r="B17" s="54" t="s">
        <v>58</v>
      </c>
      <c r="C17" s="55">
        <v>4</v>
      </c>
      <c r="D17" s="55">
        <v>4</v>
      </c>
      <c r="E17" s="56" t="s">
        <v>54</v>
      </c>
      <c r="F17" s="56" t="s">
        <v>54</v>
      </c>
      <c r="G17" s="56" t="s">
        <v>54</v>
      </c>
      <c r="H17" s="56">
        <v>4</v>
      </c>
      <c r="I17" s="55">
        <v>4</v>
      </c>
      <c r="J17" s="55">
        <v>4</v>
      </c>
      <c r="K17" s="55">
        <v>4</v>
      </c>
      <c r="L17" s="55">
        <v>4</v>
      </c>
      <c r="M17" s="56" t="s">
        <v>54</v>
      </c>
      <c r="N17" s="56" t="s">
        <v>54</v>
      </c>
      <c r="O17" s="55">
        <v>4</v>
      </c>
      <c r="P17" s="55">
        <v>4</v>
      </c>
      <c r="Q17" s="55">
        <v>4</v>
      </c>
      <c r="R17" s="55">
        <v>4</v>
      </c>
      <c r="S17" s="55">
        <v>4</v>
      </c>
      <c r="T17" s="56">
        <v>4</v>
      </c>
      <c r="U17" s="56">
        <v>4</v>
      </c>
      <c r="V17" s="55">
        <v>4</v>
      </c>
      <c r="W17" s="55">
        <v>4</v>
      </c>
      <c r="X17" s="55">
        <v>4</v>
      </c>
      <c r="Y17" s="55">
        <v>4</v>
      </c>
      <c r="Z17" s="55">
        <v>4</v>
      </c>
      <c r="AA17" s="55" t="s">
        <v>59</v>
      </c>
      <c r="AB17" s="56" t="s">
        <v>54</v>
      </c>
      <c r="AC17" s="55">
        <v>3</v>
      </c>
      <c r="AD17" s="55">
        <v>4</v>
      </c>
      <c r="AE17" s="55">
        <v>4</v>
      </c>
      <c r="AF17" s="55">
        <v>4</v>
      </c>
      <c r="AG17" s="55"/>
      <c r="AH17" s="76">
        <f>IF(A17="","",COUNTIF(C17:AG18,"&gt;2")/2)</f>
        <v>23</v>
      </c>
      <c r="AI17" s="76">
        <f>SUM(C17:AG18)</f>
        <v>183</v>
      </c>
      <c r="AJ17" s="76">
        <f>SUM(C19:AG19)</f>
        <v>55</v>
      </c>
      <c r="AK17" s="76">
        <f>AI17+AJ17</f>
        <v>238</v>
      </c>
      <c r="AL17" s="77">
        <f>IFERROR(AH17/$AN$2,"")</f>
        <v>1</v>
      </c>
      <c r="AM17" s="78" t="s">
        <v>55</v>
      </c>
      <c r="AN17" s="77" t="str">
        <f>IFERROR(#REF!/$AM$2,"")</f>
        <v/>
      </c>
      <c r="AO17" s="85" t="str">
        <f>VLOOKUP(A17,[3]劳务档案!$D:$G,4,0)</f>
        <v>劳务田</v>
      </c>
      <c r="XFA17" s="88"/>
      <c r="XFB17" s="88"/>
      <c r="XFC17" s="88"/>
    </row>
    <row r="18" s="43" customFormat="1" ht="15" customHeight="1" spans="1:16383">
      <c r="A18" s="59"/>
      <c r="B18" s="54"/>
      <c r="C18" s="55">
        <v>4</v>
      </c>
      <c r="D18" s="55">
        <v>4</v>
      </c>
      <c r="E18" s="56" t="s">
        <v>54</v>
      </c>
      <c r="F18" s="56" t="s">
        <v>54</v>
      </c>
      <c r="G18" s="56" t="s">
        <v>54</v>
      </c>
      <c r="H18" s="55">
        <v>4</v>
      </c>
      <c r="I18" s="55">
        <v>4</v>
      </c>
      <c r="J18" s="55">
        <v>4</v>
      </c>
      <c r="K18" s="55">
        <v>4</v>
      </c>
      <c r="L18" s="55">
        <v>4</v>
      </c>
      <c r="M18" s="56" t="s">
        <v>54</v>
      </c>
      <c r="N18" s="56" t="s">
        <v>54</v>
      </c>
      <c r="O18" s="55">
        <v>4</v>
      </c>
      <c r="P18" s="55">
        <v>4</v>
      </c>
      <c r="Q18" s="55">
        <v>4</v>
      </c>
      <c r="R18" s="55">
        <v>4</v>
      </c>
      <c r="S18" s="55">
        <v>4</v>
      </c>
      <c r="T18" s="56">
        <v>4</v>
      </c>
      <c r="U18" s="56">
        <v>4</v>
      </c>
      <c r="V18" s="55">
        <v>4</v>
      </c>
      <c r="W18" s="55">
        <v>4</v>
      </c>
      <c r="X18" s="55">
        <v>4</v>
      </c>
      <c r="Y18" s="55">
        <v>4</v>
      </c>
      <c r="Z18" s="55">
        <v>4</v>
      </c>
      <c r="AA18" s="55" t="s">
        <v>59</v>
      </c>
      <c r="AB18" s="56" t="s">
        <v>54</v>
      </c>
      <c r="AC18" s="55">
        <v>4</v>
      </c>
      <c r="AD18" s="55">
        <v>4</v>
      </c>
      <c r="AE18" s="55">
        <v>4</v>
      </c>
      <c r="AF18" s="55">
        <v>4</v>
      </c>
      <c r="AG18" s="55"/>
      <c r="AH18" s="80"/>
      <c r="AI18" s="80"/>
      <c r="AJ18" s="80"/>
      <c r="AK18" s="80"/>
      <c r="AL18" s="77"/>
      <c r="AM18" s="78"/>
      <c r="AN18" s="77"/>
      <c r="AO18" s="86"/>
      <c r="XFA18" s="88"/>
      <c r="XFB18" s="88"/>
      <c r="XFC18" s="88"/>
    </row>
    <row r="19" s="43" customFormat="1" ht="15" customHeight="1" spans="1:16383">
      <c r="A19" s="57" t="str">
        <f>IF(A17="","","加班")</f>
        <v>加班</v>
      </c>
      <c r="B19" s="54"/>
      <c r="C19" s="55">
        <v>1</v>
      </c>
      <c r="D19" s="55">
        <v>1</v>
      </c>
      <c r="E19" s="56"/>
      <c r="F19" s="56"/>
      <c r="G19" s="56"/>
      <c r="H19" s="55">
        <v>1</v>
      </c>
      <c r="I19" s="55">
        <v>1</v>
      </c>
      <c r="J19" s="55">
        <v>1</v>
      </c>
      <c r="K19" s="55">
        <v>3</v>
      </c>
      <c r="L19" s="55">
        <v>1</v>
      </c>
      <c r="M19" s="56"/>
      <c r="N19" s="56"/>
      <c r="O19" s="55">
        <v>1</v>
      </c>
      <c r="P19" s="55">
        <v>3</v>
      </c>
      <c r="Q19" s="55">
        <v>1</v>
      </c>
      <c r="R19" s="55">
        <v>1</v>
      </c>
      <c r="S19" s="55">
        <v>1</v>
      </c>
      <c r="T19" s="56">
        <v>1</v>
      </c>
      <c r="U19" s="56">
        <v>1</v>
      </c>
      <c r="V19" s="55">
        <v>3</v>
      </c>
      <c r="W19" s="55">
        <v>1</v>
      </c>
      <c r="X19" s="55">
        <v>5</v>
      </c>
      <c r="Y19" s="55">
        <v>4</v>
      </c>
      <c r="Z19" s="55">
        <v>1</v>
      </c>
      <c r="AA19" s="55"/>
      <c r="AB19" s="56"/>
      <c r="AC19" s="55">
        <v>5</v>
      </c>
      <c r="AD19" s="55">
        <v>5</v>
      </c>
      <c r="AE19" s="55">
        <v>9</v>
      </c>
      <c r="AF19" s="55">
        <v>4</v>
      </c>
      <c r="AG19" s="55"/>
      <c r="AH19" s="81"/>
      <c r="AI19" s="81"/>
      <c r="AJ19" s="81"/>
      <c r="AK19" s="81"/>
      <c r="AL19" s="77"/>
      <c r="AM19" s="78"/>
      <c r="AN19" s="77"/>
      <c r="AO19" s="87"/>
      <c r="XFA19" s="88"/>
      <c r="XFB19" s="88"/>
      <c r="XFC19" s="88"/>
    </row>
    <row r="20" s="43" customFormat="1" ht="18" customHeight="1" spans="1:16383">
      <c r="A20" s="52" t="s">
        <v>23</v>
      </c>
      <c r="B20" s="52" t="s">
        <v>53</v>
      </c>
      <c r="C20" s="52">
        <v>9</v>
      </c>
      <c r="D20" s="52">
        <v>9</v>
      </c>
      <c r="E20" s="52" t="s">
        <v>54</v>
      </c>
      <c r="F20" s="52" t="s">
        <v>54</v>
      </c>
      <c r="G20" s="52" t="s">
        <v>54</v>
      </c>
      <c r="H20" s="52">
        <v>8.5</v>
      </c>
      <c r="I20" s="52">
        <v>8.5</v>
      </c>
      <c r="J20" s="52">
        <v>8.5</v>
      </c>
      <c r="K20" s="52">
        <v>8.5</v>
      </c>
      <c r="L20" s="52">
        <v>8.5</v>
      </c>
      <c r="M20" s="52" t="s">
        <v>57</v>
      </c>
      <c r="N20" s="52" t="s">
        <v>57</v>
      </c>
      <c r="O20" s="52" t="s">
        <v>57</v>
      </c>
      <c r="P20" s="52" t="s">
        <v>57</v>
      </c>
      <c r="Q20" s="52" t="s">
        <v>57</v>
      </c>
      <c r="R20" s="52" t="s">
        <v>57</v>
      </c>
      <c r="S20" s="52" t="s">
        <v>57</v>
      </c>
      <c r="T20" s="52" t="s">
        <v>57</v>
      </c>
      <c r="U20" s="52" t="s">
        <v>57</v>
      </c>
      <c r="V20" s="52">
        <v>11</v>
      </c>
      <c r="W20" s="52">
        <v>11</v>
      </c>
      <c r="X20" s="52">
        <v>11</v>
      </c>
      <c r="Y20" s="52">
        <v>11</v>
      </c>
      <c r="Z20" s="52">
        <v>11</v>
      </c>
      <c r="AA20" s="52">
        <v>11</v>
      </c>
      <c r="AB20" s="52">
        <v>11</v>
      </c>
      <c r="AC20" s="52">
        <v>11</v>
      </c>
      <c r="AD20" s="52">
        <v>13</v>
      </c>
      <c r="AE20" s="52">
        <v>13</v>
      </c>
      <c r="AF20" s="52">
        <v>11</v>
      </c>
      <c r="AG20" s="52"/>
      <c r="AH20" s="76">
        <f>IF(A20="","",COUNTIF(C20:AG21,"&gt;2"))</f>
        <v>18</v>
      </c>
      <c r="AI20" s="76">
        <f>SUM(C20:AG21)</f>
        <v>185.5</v>
      </c>
      <c r="AJ20" s="76">
        <f>SUM(D22:AF22)</f>
        <v>0</v>
      </c>
      <c r="AK20" s="76">
        <f>AI20+AJ20</f>
        <v>185.5</v>
      </c>
      <c r="AL20" s="77">
        <f>IFERROR(AH20/$AN$2,"")</f>
        <v>0.782608695652174</v>
      </c>
      <c r="AM20" s="78" t="s">
        <v>55</v>
      </c>
      <c r="AN20" s="77" t="str">
        <f>IFERROR(#REF!/$AM$2,"")</f>
        <v/>
      </c>
      <c r="AO20" s="85" t="str">
        <f>VLOOKUP(A20,[3]劳务档案!$D:$G,4,0)</f>
        <v>劳务田</v>
      </c>
      <c r="XFA20" s="46"/>
      <c r="XFB20" s="46"/>
      <c r="XFC20" s="46"/>
    </row>
    <row r="21" s="43" customFormat="1" ht="18" customHeight="1" spans="1:16383">
      <c r="A21" s="52"/>
      <c r="B21" s="52" t="s">
        <v>56</v>
      </c>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80"/>
      <c r="AI21" s="80"/>
      <c r="AJ21" s="80"/>
      <c r="AK21" s="80"/>
      <c r="AL21" s="77"/>
      <c r="AM21" s="78"/>
      <c r="AN21" s="77"/>
      <c r="AO21" s="86"/>
      <c r="XFA21" s="46"/>
      <c r="XFB21" s="46"/>
      <c r="XFC21" s="46"/>
    </row>
    <row r="22" s="43" customFormat="1" ht="18" customHeight="1" spans="1:16383">
      <c r="A22" s="49" t="str">
        <f>IF(A20="","","加班")</f>
        <v>加班</v>
      </c>
      <c r="B22" s="53"/>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81"/>
      <c r="AI22" s="81"/>
      <c r="AJ22" s="81"/>
      <c r="AK22" s="81"/>
      <c r="AL22" s="77"/>
      <c r="AM22" s="78"/>
      <c r="AN22" s="77"/>
      <c r="AO22" s="87"/>
      <c r="XFA22" s="46"/>
      <c r="XFB22" s="46"/>
      <c r="XFC22" s="46"/>
    </row>
    <row r="23" s="43" customFormat="1" ht="16.5" spans="1:41">
      <c r="A23" s="60"/>
      <c r="B23" s="60"/>
      <c r="C23" s="60"/>
      <c r="D23" s="61"/>
      <c r="E23" s="61"/>
      <c r="F23" s="60"/>
      <c r="G23" s="60"/>
      <c r="H23" s="60"/>
      <c r="I23" s="60"/>
      <c r="J23" s="60"/>
      <c r="K23" s="60"/>
      <c r="L23" s="61"/>
      <c r="M23" s="60"/>
      <c r="N23" s="60"/>
      <c r="O23" s="60"/>
      <c r="P23" s="60"/>
      <c r="Q23" s="60"/>
      <c r="R23" s="61"/>
      <c r="S23" s="61"/>
      <c r="T23" s="60"/>
      <c r="U23" s="60"/>
      <c r="V23" s="60"/>
      <c r="W23" s="60"/>
      <c r="X23" s="60"/>
      <c r="Y23" s="60"/>
      <c r="Z23" s="63"/>
      <c r="AA23" s="60"/>
      <c r="AB23" s="60"/>
      <c r="AC23" s="60"/>
      <c r="AD23" s="60"/>
      <c r="AE23" s="64" t="s">
        <v>60</v>
      </c>
      <c r="AF23" s="64"/>
      <c r="AG23" s="64"/>
      <c r="AH23" s="64"/>
      <c r="AI23" s="82"/>
      <c r="AJ23" s="64" t="s">
        <v>61</v>
      </c>
      <c r="AK23" s="64"/>
      <c r="AL23" s="64"/>
      <c r="AM23" s="64"/>
      <c r="AO23" s="45"/>
    </row>
    <row r="24" s="43" customFormat="1" ht="16.5" spans="1:41">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46"/>
      <c r="AE24" s="65"/>
      <c r="AF24" s="65"/>
      <c r="AG24" s="65"/>
      <c r="AH24" s="83"/>
      <c r="AI24" s="83"/>
      <c r="AJ24" s="83"/>
      <c r="AK24" s="83"/>
      <c r="AL24" s="46"/>
      <c r="AM24" s="46"/>
      <c r="AO24" s="45"/>
    </row>
    <row r="25" s="43" customFormat="1" ht="16.5" spans="1:16383">
      <c r="A25" s="62" t="s">
        <v>62</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O25" s="45"/>
      <c r="XFB25" s="46"/>
      <c r="XFC25" s="46"/>
    </row>
    <row r="26" s="43" customFormat="1" ht="16.5" spans="1:16383">
      <c r="A26" s="62" t="s">
        <v>63</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O26" s="45"/>
      <c r="XFB26" s="46"/>
      <c r="XFC26" s="46"/>
    </row>
    <row r="27" s="43" customFormat="1" ht="16.5" spans="1:16383">
      <c r="A27" s="62" t="s">
        <v>64</v>
      </c>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O27" s="45"/>
      <c r="XFB27" s="46"/>
      <c r="XFC27" s="46"/>
    </row>
    <row r="28" s="43" customFormat="1" spans="41:16383">
      <c r="AO28" s="45"/>
      <c r="XFB28" s="46"/>
      <c r="XFC28" s="46"/>
    </row>
    <row r="29" s="44" customFormat="1" spans="1:1638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5"/>
      <c r="XFB29" s="46"/>
      <c r="XFC29" s="46"/>
    </row>
    <row r="30" s="44" customFormat="1" spans="1:1638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5"/>
      <c r="XFB30" s="46"/>
      <c r="XFC30" s="46"/>
    </row>
    <row r="31" s="44" customFormat="1" spans="1:1638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5"/>
      <c r="XFB31" s="46"/>
      <c r="XFC31" s="46"/>
    </row>
    <row r="32" s="44" customFormat="1" spans="1:1638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5"/>
      <c r="XFB32" s="46"/>
      <c r="XFC32" s="46"/>
    </row>
    <row r="33" s="44" customFormat="1" spans="1:1638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5"/>
      <c r="XFB33" s="46"/>
      <c r="XFC33" s="46"/>
    </row>
    <row r="34" s="44" customFormat="1" spans="1:1638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5"/>
      <c r="XFB34" s="46"/>
      <c r="XFC34" s="46"/>
    </row>
    <row r="35" s="44" customFormat="1" spans="1:1638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5"/>
      <c r="XFB35" s="46"/>
      <c r="XFC35" s="46"/>
    </row>
    <row r="36" s="44" customFormat="1" spans="1:1638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5"/>
      <c r="XFB36" s="46"/>
      <c r="XFC36" s="46"/>
    </row>
    <row r="37" s="44" customFormat="1" spans="1:1638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5"/>
      <c r="XFB37" s="46"/>
      <c r="XFC37" s="46"/>
    </row>
    <row r="38" s="44" customFormat="1" spans="1:1638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5"/>
      <c r="XFB38" s="46"/>
      <c r="XFC38" s="46"/>
    </row>
    <row r="39" s="44" customFormat="1" spans="1:1638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5"/>
      <c r="XFB39" s="46"/>
      <c r="XFC39" s="46"/>
    </row>
    <row r="40" s="44" customFormat="1" spans="1:1638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5"/>
      <c r="XFB40" s="46"/>
      <c r="XFC40" s="46"/>
    </row>
    <row r="41" s="44" customFormat="1" spans="1:1638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5"/>
      <c r="XFB41" s="46"/>
      <c r="XFC41" s="46"/>
    </row>
    <row r="42" s="44" customFormat="1" spans="1:1638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5"/>
      <c r="XFB42" s="46"/>
      <c r="XFC42" s="46"/>
    </row>
    <row r="43" s="44" customFormat="1" spans="1:1638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5"/>
      <c r="XFB43" s="46"/>
      <c r="XFC43" s="46"/>
    </row>
    <row r="44" s="44" customFormat="1" spans="1:1638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5"/>
      <c r="XFB44" s="46"/>
      <c r="XFC44" s="46"/>
    </row>
    <row r="45" s="44" customFormat="1" spans="1:1638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5"/>
      <c r="XFB45" s="46"/>
      <c r="XFC45" s="46"/>
    </row>
    <row r="46" s="44" customFormat="1" spans="1:1638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5"/>
      <c r="XFB46" s="46"/>
      <c r="XFC46" s="46"/>
    </row>
    <row r="47" s="44" customFormat="1" spans="1:1638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5"/>
      <c r="XFB47" s="46"/>
      <c r="XFC47" s="46"/>
    </row>
    <row r="48" s="44" customFormat="1" spans="1:1638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5"/>
      <c r="XFB48" s="46"/>
      <c r="XFC48" s="46"/>
    </row>
    <row r="49" s="44" customFormat="1" spans="1:1638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5"/>
      <c r="XFB49" s="46"/>
      <c r="XFC49" s="46"/>
    </row>
    <row r="50" s="44" customFormat="1" spans="1:1638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5"/>
      <c r="XFB50" s="46"/>
      <c r="XFC50" s="46"/>
    </row>
    <row r="51" s="44" customFormat="1" spans="1:1638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5"/>
      <c r="XFB51" s="46"/>
      <c r="XFC51" s="46"/>
    </row>
    <row r="52" s="44" customFormat="1" spans="1:1638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5"/>
      <c r="XFB52" s="46"/>
      <c r="XFC52" s="46"/>
    </row>
    <row r="53" s="44" customFormat="1" spans="1:1638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5"/>
      <c r="XFB53" s="46"/>
      <c r="XFC53" s="46"/>
    </row>
    <row r="54" s="44" customFormat="1" spans="1:1638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5"/>
      <c r="XFB54" s="46"/>
      <c r="XFC54" s="46"/>
    </row>
    <row r="55" s="44" customFormat="1" spans="1:1638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5"/>
      <c r="XFB55" s="46"/>
      <c r="XFC55" s="46"/>
    </row>
    <row r="56" s="44" customFormat="1" spans="1:1638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5"/>
      <c r="XFB56" s="46"/>
      <c r="XFC56" s="46"/>
    </row>
    <row r="57" s="44" customFormat="1" spans="1:1638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5"/>
      <c r="XFB57" s="46"/>
      <c r="XFC57" s="46"/>
    </row>
    <row r="58" s="44" customFormat="1" spans="1:1638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5"/>
      <c r="XFB58" s="46"/>
      <c r="XFC58" s="46"/>
    </row>
    <row r="59" s="44" customFormat="1" spans="1:1638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5"/>
      <c r="XFB59" s="46"/>
      <c r="XFC59" s="46"/>
    </row>
    <row r="60" s="44" customFormat="1" spans="1:1638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5"/>
      <c r="XFB60" s="46"/>
      <c r="XFC60" s="46"/>
    </row>
    <row r="61" s="44" customFormat="1" spans="1:1638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5"/>
      <c r="XFB61" s="46"/>
      <c r="XFC61" s="46"/>
    </row>
    <row r="62" s="44" customFormat="1" spans="1:1638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5"/>
      <c r="XFB62" s="46"/>
      <c r="XFC62" s="46"/>
    </row>
    <row r="63" s="44" customFormat="1" spans="1:1638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5"/>
      <c r="XFB63" s="46"/>
      <c r="XFC63" s="46"/>
    </row>
    <row r="64" s="44" customFormat="1" spans="1:1638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5"/>
      <c r="XFB64" s="46"/>
      <c r="XFC64" s="46"/>
    </row>
    <row r="65" s="44" customFormat="1" spans="1:1638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5"/>
      <c r="XFB65" s="46"/>
      <c r="XFC65" s="46"/>
    </row>
    <row r="66" s="44" customFormat="1" spans="1:1638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5"/>
      <c r="XFB66" s="46"/>
      <c r="XFC66" s="46"/>
    </row>
    <row r="67" s="44" customFormat="1" spans="1:1638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5"/>
      <c r="XFB67" s="46"/>
      <c r="XFC67" s="46"/>
    </row>
    <row r="68" s="44" customFormat="1" spans="1:1638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5"/>
      <c r="XFB68" s="46"/>
      <c r="XFC68" s="46"/>
    </row>
    <row r="69" s="44" customFormat="1" spans="1:1638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5"/>
      <c r="XFB69" s="46"/>
      <c r="XFC69" s="46"/>
    </row>
    <row r="70" s="44" customFormat="1" spans="1:1638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5"/>
      <c r="XFB70" s="46"/>
      <c r="XFC70" s="46"/>
    </row>
  </sheetData>
  <mergeCells count="75">
    <mergeCell ref="A1:AH1"/>
    <mergeCell ref="A2:AH2"/>
    <mergeCell ref="A23:AD23"/>
    <mergeCell ref="AE23:AI23"/>
    <mergeCell ref="AJ23:AM23"/>
    <mergeCell ref="A24:AC24"/>
    <mergeCell ref="A25:AD25"/>
    <mergeCell ref="A26:AD26"/>
    <mergeCell ref="A27:AD27"/>
    <mergeCell ref="A5:A6"/>
    <mergeCell ref="A8:A9"/>
    <mergeCell ref="A11:A12"/>
    <mergeCell ref="A14:A15"/>
    <mergeCell ref="A17:A18"/>
    <mergeCell ref="A20:A21"/>
    <mergeCell ref="B3:B4"/>
    <mergeCell ref="B11:B13"/>
    <mergeCell ref="B14:B16"/>
    <mergeCell ref="B17:B19"/>
    <mergeCell ref="AH3:AH4"/>
    <mergeCell ref="AH5:AH7"/>
    <mergeCell ref="AH8:AH10"/>
    <mergeCell ref="AH11:AH13"/>
    <mergeCell ref="AH14:AH16"/>
    <mergeCell ref="AH17:AH19"/>
    <mergeCell ref="AH20:AH22"/>
    <mergeCell ref="AI3:AI4"/>
    <mergeCell ref="AI5:AI7"/>
    <mergeCell ref="AI8:AI10"/>
    <mergeCell ref="AI11:AI13"/>
    <mergeCell ref="AI14:AI16"/>
    <mergeCell ref="AI17:AI19"/>
    <mergeCell ref="AI20:AI22"/>
    <mergeCell ref="AJ3:AJ4"/>
    <mergeCell ref="AJ5:AJ7"/>
    <mergeCell ref="AJ8:AJ10"/>
    <mergeCell ref="AJ11:AJ13"/>
    <mergeCell ref="AJ14:AJ16"/>
    <mergeCell ref="AJ17:AJ19"/>
    <mergeCell ref="AJ20:AJ22"/>
    <mergeCell ref="AK3:AK4"/>
    <mergeCell ref="AK5:AK7"/>
    <mergeCell ref="AK8:AK10"/>
    <mergeCell ref="AK11:AK13"/>
    <mergeCell ref="AK14:AK16"/>
    <mergeCell ref="AK17:AK19"/>
    <mergeCell ref="AK20:AK22"/>
    <mergeCell ref="AL3:AL4"/>
    <mergeCell ref="AL5:AL7"/>
    <mergeCell ref="AL8:AL10"/>
    <mergeCell ref="AL11:AL13"/>
    <mergeCell ref="AL14:AL16"/>
    <mergeCell ref="AL17:AL19"/>
    <mergeCell ref="AL20:AL22"/>
    <mergeCell ref="AM3:AM4"/>
    <mergeCell ref="AM5:AM7"/>
    <mergeCell ref="AM8:AM10"/>
    <mergeCell ref="AM11:AM13"/>
    <mergeCell ref="AM14:AM16"/>
    <mergeCell ref="AM17:AM19"/>
    <mergeCell ref="AM20:AM22"/>
    <mergeCell ref="AN3:AN4"/>
    <mergeCell ref="AN5:AN7"/>
    <mergeCell ref="AN8:AN10"/>
    <mergeCell ref="AN11:AN13"/>
    <mergeCell ref="AN14:AN16"/>
    <mergeCell ref="AN17:AN19"/>
    <mergeCell ref="AN20:AN22"/>
    <mergeCell ref="AO3:AO4"/>
    <mergeCell ref="AO5:AO7"/>
    <mergeCell ref="AO8:AO10"/>
    <mergeCell ref="AO11:AO13"/>
    <mergeCell ref="AO14:AO16"/>
    <mergeCell ref="AO17:AO19"/>
    <mergeCell ref="AO20:AO22"/>
  </mergeCells>
  <conditionalFormatting sqref="A5:A22">
    <cfRule type="duplicateValues" dxfId="0" priority="1"/>
  </conditionalFormatting>
  <conditionalFormatting sqref="A11:A19">
    <cfRule type="duplicateValues" dxfId="0" priority="2"/>
  </conditionalFormatting>
  <conditionalFormatting sqref="A1:A4 A23:A1048576">
    <cfRule type="duplicateValues" dxfId="0" priority="5"/>
  </conditionalFormatting>
  <conditionalFormatting sqref="A5:A10 A20:A22">
    <cfRule type="duplicateValues" dxfId="0" priority="3"/>
  </conditionalFormatting>
  <dataValidations count="7">
    <dataValidation type="list" allowBlank="1" showInputMessage="1" showErrorMessage="1" sqref="AM5 AM6 AM7 AM8 AM9 AM10 AM11:AM13 AM14:AM16 AM17:AM19 AM20:AM22">
      <formula1>"正常在职,本月离职,本月入职,本月调入,本月调出"</formula1>
    </dataValidation>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G11:AG13 AG14:AG16 AG17:AG19">
      <formula1>[2]数据源!#REF!</formula1>
    </dataValidation>
    <dataValidation type="list" allowBlank="1" showInputMessage="1" showErrorMessage="1" sqref="C5:D5 H5 I5 J5 K5 L5 M5 N5 O5 R5 S5 T5 U5 V5 Y5 AA5 AB5 AC5 AD5 AE5 AF5 H6 I6 J6 K6 L6 M6 N6 O6 R6 S6 T6 U6 V6 Y6 AA6 AB6 AC6 AD6 AE6 AF6 H7 I7 J7 K7 L7 M7 N7 O7 R7 S7 T7 U7 V7 Y7 AA7 AB7 AC7 AD7 AE7 AF7 C8:D8 H8 I8 J8 K8 L8 M8 N8 O8 R8 S8 T8 U8 V8 Y8 AA8 AB8 AC8 AD8 AE8 AF8 H9 I9 J9 K9 L9 M9 N9 O9 R9 S9:U9 V9 Y9 AA9 AB9 AC9 AD9 AE9 AF9 H10 I10 J10 K10 L10 M10 N10 O10 R10 S10 T10 U10 V10 Y10 AA10 AB10 AC10 AD10 AE10 AF10 C20:D20 H20:I20 J20:L20 M20:N20 O20 P20:Q20 R20 S20:T20 U20 V20 Y20 AA20 AB20 AE20 AF20 H21 J21 K21 M21 N21 O21 R21 S21 T21 U21 V21 Y21 AA21 AB21 AE21 AF21 H22 J22 K22 M22 N22 O22 R22 S22 T22 U22 V22 Y22 AA22 AB22 AE22 AF22 I21:I22 L21:L22 P5:P10 P21:P22 Q5:Q10 Q21:Q22 W5:W10 W20:W22 X5:X10 X20:X22 Z5:Z10 Z20:Z22 AC20:AC22 AD20:AD22 C6:D7 E5:G10 C9:D10 C21:D22 E20:G22">
      <formula1>[4]数据源!#REF!</formula1>
    </dataValidation>
    <dataValidation type="list" allowBlank="1" showInputMessage="1" showErrorMessage="1" sqref="H11 T11 U11 Y11 AA11 AB11 AF11 T12 U12 Y12 AA12 AB12 AF12 E13:F13 G13 I13 J13 K13 L13 M13:N13 O13 T13 U13 X13 Y13 Z13 AA13 AB13 AC13 AD13 AE13 AF13 H14 T14 U14 Y14 AA14 AB14 T15 U15 Y15 AA15 AB15 E16:F16 G16 I16 J16 K16 L16 M16:N16 O16 P16 T16 U16 Y16 Z16 AA16 AB16 AC16 AD16 AE16 AF16 H17 T17 U17 Y17 AA17 AB17 H18 T18 U18 Y18 AA18 AB18 C19:F19 G19 H19 I19 J19 K19 L19 M19 N19 O19 P19 T19 U19 X19 Y19 Z19 AA19 AB19 AC19 AD19 AE19 AF19 E11:E12 E14:E15 E17:E18 F11:F12 F14:F15 F17:F18 G11:G12 G14:G15 G17:G18 H12:H13 H15:H16 I11:I12 I14:I15 I17:I18 J11:J12 J14:J15 J17:J18 K11:K12 K14:K15 K17:K18 L11:L12 L14:L15 L17:L18 M11:M12 M14:M15 M17:M18 N11:N12 N14:N15 N17:N18 O11:O12 O14:O15 O17:O18 P11:P13 P14:P15 P17:P18 Q11:Q13 Q14:Q16 Q17:Q19 R11:R13 R14:R16 R17:R19 S11:S13 S14:S16 S17:S19 V11:V13 V14:V16 V17:V19 W11:W13 W14:W16 W17:W19 X11:X12 X14:X16 X17:X18 Z11:Z12 Z14:Z15 Z17:Z18 AC11:AC12 AC14:AC15 AC17:AC18 AD11:AD12 AD14:AD15 AD17:AD18 AE11:AE12 AE14:AE15 AE17:AE18 AF14:AF15 AF17:AF18 C17:D18 C11:D13 C14:D16">
      <formula1>[5]数据源!#REF!</formula1>
    </dataValidation>
    <dataValidation type="list" allowBlank="1" showInputMessage="1" showErrorMessage="1" sqref="AG5:AG10 AG20:AG22">
      <formula1>[1]数据源!#REF!</formula1>
    </dataValidation>
    <dataValidation type="list" allowBlank="1" showInputMessage="1" showErrorMessage="1" sqref="AO5:AO19 AO20:AO22">
      <formula1>"正式,劳务张,劳务田"</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B3" sqref="B3"/>
    </sheetView>
  </sheetViews>
  <sheetFormatPr defaultColWidth="9" defaultRowHeight="13.5" outlineLevelRow="7" outlineLevelCol="3"/>
  <cols>
    <col min="3" max="3" width="44.25" customWidth="1"/>
    <col min="4" max="4" width="7.875" customWidth="1"/>
  </cols>
  <sheetData>
    <row r="1" spans="1:4">
      <c r="A1" s="36" t="s">
        <v>1</v>
      </c>
      <c r="B1" s="36" t="s">
        <v>3</v>
      </c>
      <c r="C1" s="36" t="s">
        <v>65</v>
      </c>
      <c r="D1" s="36" t="s">
        <v>66</v>
      </c>
    </row>
    <row r="2" spans="1:4">
      <c r="A2" s="38"/>
      <c r="B2" s="40" t="s">
        <v>24</v>
      </c>
      <c r="C2" s="41" t="s">
        <v>25</v>
      </c>
      <c r="D2" s="42">
        <v>500</v>
      </c>
    </row>
    <row r="3" spans="1:4">
      <c r="A3" s="38"/>
      <c r="B3" s="40"/>
      <c r="C3" s="41"/>
      <c r="D3" s="42"/>
    </row>
    <row r="4" spans="1:4">
      <c r="A4" s="38"/>
      <c r="B4" s="40"/>
      <c r="C4" s="41"/>
      <c r="D4" s="42"/>
    </row>
    <row r="5" spans="1:4">
      <c r="A5" s="38"/>
      <c r="B5" s="40"/>
      <c r="C5" s="41"/>
      <c r="D5" s="42"/>
    </row>
    <row r="6" spans="1:4">
      <c r="A6" s="38"/>
      <c r="B6" s="40"/>
      <c r="C6" s="41"/>
      <c r="D6" s="42"/>
    </row>
    <row r="7" spans="1:4">
      <c r="A7" s="38"/>
      <c r="B7" s="40"/>
      <c r="C7" s="41"/>
      <c r="D7" s="42"/>
    </row>
    <row r="8" spans="1:4">
      <c r="A8" t="s">
        <v>67</v>
      </c>
      <c r="D8">
        <f>SUM(D2:D7)</f>
        <v>500</v>
      </c>
    </row>
  </sheetData>
  <conditionalFormatting sqref="B2">
    <cfRule type="duplicateValues" dxfId="1" priority="7"/>
  </conditionalFormatting>
  <conditionalFormatting sqref="B3">
    <cfRule type="duplicateValues" dxfId="1" priority="6"/>
  </conditionalFormatting>
  <conditionalFormatting sqref="B5">
    <cfRule type="duplicateValues" dxfId="0" priority="4"/>
    <cfRule type="duplicateValues" dxfId="0" priority="5"/>
  </conditionalFormatting>
  <conditionalFormatting sqref="B6:B7">
    <cfRule type="duplicateValues" dxfId="0" priority="2"/>
    <cfRule type="duplicateValues" dxfId="0" priority="3"/>
  </conditionalFormatting>
  <conditionalFormatting sqref="B1 B8:B1048576">
    <cfRule type="duplicateValues" dxfId="0" priority="52"/>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35" customWidth="1"/>
    <col min="2" max="2" width="9" style="35"/>
    <col min="3" max="3" width="25.75" style="35" customWidth="1"/>
    <col min="4" max="4" width="9" style="35"/>
    <col min="5" max="5" width="35.25" customWidth="1"/>
  </cols>
  <sheetData>
    <row r="1" ht="20" customHeight="1" spans="1:6">
      <c r="A1" s="36" t="s">
        <v>1</v>
      </c>
      <c r="B1" s="36" t="s">
        <v>3</v>
      </c>
      <c r="C1" s="36" t="s">
        <v>65</v>
      </c>
      <c r="D1" s="36" t="s">
        <v>66</v>
      </c>
      <c r="E1" s="37" t="s">
        <v>68</v>
      </c>
      <c r="F1" s="37"/>
    </row>
    <row r="2" ht="57" customHeight="1" spans="1:6">
      <c r="A2" s="38">
        <v>1</v>
      </c>
      <c r="B2" s="39"/>
      <c r="C2" s="39"/>
      <c r="D2" s="39"/>
      <c r="E2" s="39"/>
      <c r="F2" s="39"/>
    </row>
    <row r="3" ht="57" customHeight="1" spans="1:6">
      <c r="A3" s="38">
        <v>2</v>
      </c>
      <c r="B3" s="39"/>
      <c r="C3" s="39"/>
      <c r="D3" s="39"/>
      <c r="E3" s="39"/>
      <c r="F3" s="39"/>
    </row>
    <row r="4" ht="57" customHeight="1" spans="1:6">
      <c r="A4" s="38">
        <v>3</v>
      </c>
      <c r="B4" s="39"/>
      <c r="C4" s="39"/>
      <c r="D4" s="39"/>
      <c r="E4" s="39"/>
      <c r="F4" s="39"/>
    </row>
    <row r="5" ht="26" customHeight="1" spans="1:4">
      <c r="A5" s="35" t="s">
        <v>67</v>
      </c>
      <c r="D5" s="35">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57"/>
  <sheetViews>
    <sheetView workbookViewId="0">
      <selection activeCell="F36" sqref="F36:H36"/>
    </sheetView>
  </sheetViews>
  <sheetFormatPr defaultColWidth="9" defaultRowHeight="14.25"/>
  <cols>
    <col min="1" max="1" width="5.25" style="1" customWidth="1"/>
    <col min="2" max="2" width="9" style="2"/>
    <col min="3" max="3" width="7.75" style="2" customWidth="1"/>
    <col min="4" max="4" width="7.5" style="2" customWidth="1"/>
    <col min="5" max="5" width="8.375" style="2" customWidth="1"/>
    <col min="6" max="6" width="3.625" style="2" customWidth="1"/>
    <col min="7" max="8" width="2.5" style="2" customWidth="1"/>
    <col min="9" max="14" width="2.5" style="1" customWidth="1"/>
    <col min="15" max="15" width="3.125" style="1" customWidth="1"/>
    <col min="16" max="21" width="3.625" style="1" customWidth="1"/>
    <col min="22" max="36" width="3.125" style="1" customWidth="1"/>
    <col min="37" max="16384" width="9" style="1"/>
  </cols>
  <sheetData>
    <row r="1" s="1" customFormat="1" spans="2:8">
      <c r="B1" s="2"/>
      <c r="C1" s="2"/>
      <c r="D1" s="2"/>
      <c r="E1" s="2"/>
      <c r="F1" s="2"/>
      <c r="G1" s="2"/>
      <c r="H1" s="2"/>
    </row>
    <row r="2" s="1" customFormat="1" ht="18.75" spans="1:36">
      <c r="A2" s="3" t="s">
        <v>1</v>
      </c>
      <c r="B2" s="3" t="s">
        <v>3</v>
      </c>
      <c r="C2" s="4" t="s">
        <v>69</v>
      </c>
      <c r="D2" s="4" t="s">
        <v>70</v>
      </c>
      <c r="E2" s="4" t="s">
        <v>71</v>
      </c>
      <c r="F2" s="5">
        <v>2022.03</v>
      </c>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1" customFormat="1" spans="1:36">
      <c r="A3" s="3"/>
      <c r="B3" s="3"/>
      <c r="C3" s="6"/>
      <c r="D3" s="6"/>
      <c r="E3" s="6"/>
      <c r="F3" s="7">
        <v>1</v>
      </c>
      <c r="G3" s="7">
        <v>2</v>
      </c>
      <c r="H3" s="7">
        <v>3</v>
      </c>
      <c r="I3" s="7">
        <v>4</v>
      </c>
      <c r="J3" s="7">
        <v>5</v>
      </c>
      <c r="K3" s="7">
        <v>6</v>
      </c>
      <c r="L3" s="7">
        <v>7</v>
      </c>
      <c r="M3" s="7">
        <v>8</v>
      </c>
      <c r="N3" s="7">
        <v>9</v>
      </c>
      <c r="O3" s="7">
        <v>10</v>
      </c>
      <c r="P3" s="7">
        <v>11</v>
      </c>
      <c r="Q3" s="7">
        <v>12</v>
      </c>
      <c r="R3" s="7">
        <v>13</v>
      </c>
      <c r="S3" s="7">
        <v>14</v>
      </c>
      <c r="T3" s="7">
        <v>15</v>
      </c>
      <c r="U3" s="7">
        <v>16</v>
      </c>
      <c r="V3" s="7">
        <v>17</v>
      </c>
      <c r="W3" s="7">
        <v>18</v>
      </c>
      <c r="X3" s="7">
        <v>19</v>
      </c>
      <c r="Y3" s="7">
        <v>20</v>
      </c>
      <c r="Z3" s="7">
        <v>21</v>
      </c>
      <c r="AA3" s="7">
        <v>22</v>
      </c>
      <c r="AB3" s="7">
        <v>23</v>
      </c>
      <c r="AC3" s="7">
        <v>24</v>
      </c>
      <c r="AD3" s="7">
        <v>25</v>
      </c>
      <c r="AE3" s="7">
        <v>26</v>
      </c>
      <c r="AF3" s="7">
        <v>27</v>
      </c>
      <c r="AG3" s="7">
        <v>28</v>
      </c>
      <c r="AH3" s="7">
        <v>29</v>
      </c>
      <c r="AI3" s="7">
        <v>30</v>
      </c>
      <c r="AJ3" s="7">
        <v>31</v>
      </c>
    </row>
    <row r="4" s="1" customFormat="1" spans="1:36">
      <c r="A4" s="3"/>
      <c r="B4" s="3"/>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row>
    <row r="5" s="1" customFormat="1" ht="15" spans="1:36">
      <c r="A5" s="4">
        <v>1</v>
      </c>
      <c r="B5" s="10" t="s">
        <v>72</v>
      </c>
      <c r="C5" s="6"/>
      <c r="D5" s="4" t="s">
        <v>73</v>
      </c>
      <c r="E5" s="3" t="s">
        <v>74</v>
      </c>
      <c r="F5" s="11" t="s">
        <v>75</v>
      </c>
      <c r="G5" s="11" t="s">
        <v>75</v>
      </c>
      <c r="H5" s="11"/>
      <c r="I5" s="32"/>
      <c r="J5" s="32"/>
      <c r="K5" s="32"/>
      <c r="L5" s="32"/>
      <c r="M5" s="32"/>
      <c r="N5" s="32"/>
      <c r="O5" s="32"/>
      <c r="P5" s="32" t="s">
        <v>75</v>
      </c>
      <c r="Q5" s="32"/>
      <c r="R5" s="32" t="s">
        <v>75</v>
      </c>
      <c r="S5" s="33"/>
      <c r="T5" s="33"/>
      <c r="U5" s="33"/>
      <c r="V5" s="33"/>
      <c r="W5" s="33"/>
      <c r="X5" s="33"/>
      <c r="Y5" s="33"/>
      <c r="Z5" s="33"/>
      <c r="AA5" s="33"/>
      <c r="AB5" s="33"/>
      <c r="AC5" s="33"/>
      <c r="AD5" s="33"/>
      <c r="AE5" s="33"/>
      <c r="AF5" s="33"/>
      <c r="AG5" s="33"/>
      <c r="AH5" s="33"/>
      <c r="AI5" s="33"/>
      <c r="AJ5" s="33"/>
    </row>
    <row r="6" s="1" customFormat="1" ht="15" spans="1:36">
      <c r="A6" s="8"/>
      <c r="B6" s="12"/>
      <c r="C6" s="6"/>
      <c r="D6" s="8"/>
      <c r="E6" s="3" t="s">
        <v>76</v>
      </c>
      <c r="F6" s="11" t="s">
        <v>75</v>
      </c>
      <c r="G6" s="11" t="s">
        <v>75</v>
      </c>
      <c r="H6" s="11"/>
      <c r="I6" s="32"/>
      <c r="J6" s="32"/>
      <c r="K6" s="32"/>
      <c r="L6" s="32"/>
      <c r="M6" s="32"/>
      <c r="N6" s="32"/>
      <c r="O6" s="32"/>
      <c r="P6" s="32" t="s">
        <v>75</v>
      </c>
      <c r="Q6" s="32"/>
      <c r="R6" s="32" t="s">
        <v>75</v>
      </c>
      <c r="S6" s="33"/>
      <c r="T6" s="33"/>
      <c r="U6" s="33"/>
      <c r="V6" s="33"/>
      <c r="W6" s="33"/>
      <c r="X6" s="33"/>
      <c r="Y6" s="33"/>
      <c r="Z6" s="33"/>
      <c r="AA6" s="33"/>
      <c r="AB6" s="33"/>
      <c r="AC6" s="33"/>
      <c r="AD6" s="33"/>
      <c r="AE6" s="33"/>
      <c r="AF6" s="33"/>
      <c r="AG6" s="33"/>
      <c r="AH6" s="33"/>
      <c r="AI6" s="33"/>
      <c r="AJ6" s="33"/>
    </row>
    <row r="7" s="1" customFormat="1" ht="15" spans="1:36">
      <c r="A7" s="4">
        <v>2</v>
      </c>
      <c r="B7" s="10" t="s">
        <v>77</v>
      </c>
      <c r="C7" s="6"/>
      <c r="D7" s="4" t="s">
        <v>73</v>
      </c>
      <c r="E7" s="3" t="s">
        <v>74</v>
      </c>
      <c r="F7" s="11" t="s">
        <v>75</v>
      </c>
      <c r="G7" s="11" t="s">
        <v>75</v>
      </c>
      <c r="H7" s="11" t="s">
        <v>75</v>
      </c>
      <c r="I7" s="32" t="s">
        <v>75</v>
      </c>
      <c r="J7" s="16"/>
      <c r="K7" s="32" t="s">
        <v>75</v>
      </c>
      <c r="L7" s="32" t="s">
        <v>75</v>
      </c>
      <c r="M7" s="32" t="s">
        <v>75</v>
      </c>
      <c r="N7" s="32" t="s">
        <v>75</v>
      </c>
      <c r="O7" s="32" t="s">
        <v>75</v>
      </c>
      <c r="P7" s="32" t="s">
        <v>75</v>
      </c>
      <c r="Q7" s="32" t="s">
        <v>75</v>
      </c>
      <c r="R7" s="32" t="s">
        <v>75</v>
      </c>
      <c r="S7" s="32" t="s">
        <v>75</v>
      </c>
      <c r="T7" s="33"/>
      <c r="U7" s="33"/>
      <c r="V7" s="33"/>
      <c r="W7" s="33"/>
      <c r="X7" s="33"/>
      <c r="Y7" s="33"/>
      <c r="Z7" s="33"/>
      <c r="AA7" s="33"/>
      <c r="AB7" s="33"/>
      <c r="AC7" s="33"/>
      <c r="AD7" s="33"/>
      <c r="AE7" s="33"/>
      <c r="AF7" s="33"/>
      <c r="AG7" s="33"/>
      <c r="AH7" s="33"/>
      <c r="AI7" s="33"/>
      <c r="AJ7" s="33"/>
    </row>
    <row r="8" s="1" customFormat="1" ht="15" spans="1:36">
      <c r="A8" s="8"/>
      <c r="B8" s="12"/>
      <c r="C8" s="6"/>
      <c r="D8" s="8"/>
      <c r="E8" s="3" t="s">
        <v>76</v>
      </c>
      <c r="F8" s="11" t="s">
        <v>75</v>
      </c>
      <c r="G8" s="11" t="s">
        <v>75</v>
      </c>
      <c r="H8" s="11" t="s">
        <v>75</v>
      </c>
      <c r="I8" s="32" t="s">
        <v>75</v>
      </c>
      <c r="J8" s="16"/>
      <c r="K8" s="32" t="s">
        <v>75</v>
      </c>
      <c r="L8" s="32" t="s">
        <v>75</v>
      </c>
      <c r="M8" s="32" t="s">
        <v>75</v>
      </c>
      <c r="N8" s="32" t="s">
        <v>75</v>
      </c>
      <c r="O8" s="32" t="s">
        <v>75</v>
      </c>
      <c r="P8" s="32" t="s">
        <v>75</v>
      </c>
      <c r="Q8" s="32" t="s">
        <v>75</v>
      </c>
      <c r="R8" s="32" t="s">
        <v>75</v>
      </c>
      <c r="S8" s="32" t="s">
        <v>75</v>
      </c>
      <c r="T8" s="33"/>
      <c r="U8" s="33"/>
      <c r="V8" s="33"/>
      <c r="W8" s="33"/>
      <c r="X8" s="33"/>
      <c r="Y8" s="33"/>
      <c r="Z8" s="33"/>
      <c r="AA8" s="33"/>
      <c r="AB8" s="33"/>
      <c r="AC8" s="33"/>
      <c r="AD8" s="33"/>
      <c r="AE8" s="33"/>
      <c r="AF8" s="33"/>
      <c r="AG8" s="33"/>
      <c r="AH8" s="33"/>
      <c r="AI8" s="33"/>
      <c r="AJ8" s="33"/>
    </row>
    <row r="9" s="1" customFormat="1" ht="15" spans="1:36">
      <c r="A9" s="4">
        <v>3</v>
      </c>
      <c r="B9" s="10" t="s">
        <v>17</v>
      </c>
      <c r="C9" s="6"/>
      <c r="D9" s="4" t="s">
        <v>78</v>
      </c>
      <c r="E9" s="3" t="s">
        <v>74</v>
      </c>
      <c r="F9" s="11" t="s">
        <v>75</v>
      </c>
      <c r="G9" s="11" t="s">
        <v>75</v>
      </c>
      <c r="H9" s="11" t="s">
        <v>75</v>
      </c>
      <c r="I9" s="32" t="s">
        <v>75</v>
      </c>
      <c r="J9" s="16"/>
      <c r="K9" s="32" t="s">
        <v>75</v>
      </c>
      <c r="L9" s="32" t="s">
        <v>75</v>
      </c>
      <c r="M9" s="32" t="s">
        <v>75</v>
      </c>
      <c r="N9" s="32" t="s">
        <v>75</v>
      </c>
      <c r="O9" s="16"/>
      <c r="P9" s="32" t="s">
        <v>75</v>
      </c>
      <c r="Q9" s="32" t="s">
        <v>75</v>
      </c>
      <c r="R9" s="32" t="s">
        <v>75</v>
      </c>
      <c r="S9" s="32" t="s">
        <v>75</v>
      </c>
      <c r="T9" s="32" t="s">
        <v>75</v>
      </c>
      <c r="U9" s="32" t="s">
        <v>75</v>
      </c>
      <c r="V9" s="33"/>
      <c r="W9" s="33"/>
      <c r="X9" s="33"/>
      <c r="Y9" s="33"/>
      <c r="Z9" s="33"/>
      <c r="AA9" s="33"/>
      <c r="AB9" s="33"/>
      <c r="AC9" s="33"/>
      <c r="AD9" s="33"/>
      <c r="AE9" s="33"/>
      <c r="AF9" s="33"/>
      <c r="AG9" s="33"/>
      <c r="AH9" s="33"/>
      <c r="AI9" s="33"/>
      <c r="AJ9" s="33"/>
    </row>
    <row r="10" s="1" customFormat="1" ht="15" spans="1:36">
      <c r="A10" s="8"/>
      <c r="B10" s="12"/>
      <c r="C10" s="8"/>
      <c r="D10" s="8"/>
      <c r="E10" s="3" t="s">
        <v>76</v>
      </c>
      <c r="F10" s="11" t="s">
        <v>75</v>
      </c>
      <c r="G10" s="11" t="s">
        <v>75</v>
      </c>
      <c r="H10" s="11" t="s">
        <v>75</v>
      </c>
      <c r="I10" s="32" t="s">
        <v>75</v>
      </c>
      <c r="J10" s="16"/>
      <c r="K10" s="32" t="s">
        <v>75</v>
      </c>
      <c r="L10" s="32" t="s">
        <v>75</v>
      </c>
      <c r="M10" s="32" t="s">
        <v>75</v>
      </c>
      <c r="N10" s="32" t="s">
        <v>75</v>
      </c>
      <c r="O10" s="16"/>
      <c r="P10" s="32" t="s">
        <v>75</v>
      </c>
      <c r="Q10" s="32" t="s">
        <v>75</v>
      </c>
      <c r="R10" s="32" t="s">
        <v>75</v>
      </c>
      <c r="S10" s="32" t="s">
        <v>75</v>
      </c>
      <c r="T10" s="32" t="s">
        <v>75</v>
      </c>
      <c r="U10" s="32" t="s">
        <v>75</v>
      </c>
      <c r="V10" s="33"/>
      <c r="W10" s="33"/>
      <c r="X10" s="33"/>
      <c r="Y10" s="33"/>
      <c r="Z10" s="33"/>
      <c r="AA10" s="33"/>
      <c r="AB10" s="33"/>
      <c r="AC10" s="33"/>
      <c r="AD10" s="33"/>
      <c r="AE10" s="33"/>
      <c r="AF10" s="33"/>
      <c r="AG10" s="33"/>
      <c r="AH10" s="33"/>
      <c r="AI10" s="33"/>
      <c r="AJ10" s="33"/>
    </row>
    <row r="11" s="1" customFormat="1" ht="15" spans="1:36">
      <c r="A11" s="4">
        <v>4</v>
      </c>
      <c r="B11" s="13" t="s">
        <v>79</v>
      </c>
      <c r="C11" s="14"/>
      <c r="D11" s="15" t="s">
        <v>78</v>
      </c>
      <c r="E11" s="3" t="s">
        <v>74</v>
      </c>
      <c r="F11" s="11" t="s">
        <v>75</v>
      </c>
      <c r="G11" s="11" t="s">
        <v>75</v>
      </c>
      <c r="H11" s="16"/>
      <c r="I11" s="16"/>
      <c r="J11" s="16"/>
      <c r="K11" s="16"/>
      <c r="L11" s="16"/>
      <c r="M11" s="16"/>
      <c r="N11" s="16"/>
      <c r="O11" s="16"/>
      <c r="P11" s="32" t="s">
        <v>75</v>
      </c>
      <c r="Q11" s="16"/>
      <c r="R11" s="32" t="s">
        <v>75</v>
      </c>
      <c r="S11" s="16"/>
      <c r="T11" s="16"/>
      <c r="U11" s="16"/>
      <c r="V11" s="16"/>
      <c r="W11" s="16"/>
      <c r="X11" s="16"/>
      <c r="Y11" s="16"/>
      <c r="Z11" s="16"/>
      <c r="AA11" s="16"/>
      <c r="AB11" s="16"/>
      <c r="AC11" s="16"/>
      <c r="AD11" s="16"/>
      <c r="AE11" s="16"/>
      <c r="AF11" s="16"/>
      <c r="AG11" s="16"/>
      <c r="AH11" s="16"/>
      <c r="AI11" s="16"/>
      <c r="AJ11" s="16"/>
    </row>
    <row r="12" s="1" customFormat="1" ht="15" spans="1:36">
      <c r="A12" s="8"/>
      <c r="B12" s="17"/>
      <c r="C12" s="14"/>
      <c r="D12" s="18"/>
      <c r="E12" s="3" t="s">
        <v>76</v>
      </c>
      <c r="F12" s="11" t="s">
        <v>75</v>
      </c>
      <c r="G12" s="11" t="s">
        <v>75</v>
      </c>
      <c r="H12" s="16"/>
      <c r="I12" s="16"/>
      <c r="J12" s="16"/>
      <c r="K12" s="16"/>
      <c r="L12" s="16"/>
      <c r="M12" s="16"/>
      <c r="N12" s="16"/>
      <c r="O12" s="16"/>
      <c r="P12" s="32" t="s">
        <v>75</v>
      </c>
      <c r="Q12" s="16"/>
      <c r="R12" s="32" t="s">
        <v>75</v>
      </c>
      <c r="S12" s="16"/>
      <c r="T12" s="16"/>
      <c r="U12" s="16"/>
      <c r="V12" s="16"/>
      <c r="W12" s="16"/>
      <c r="X12" s="16"/>
      <c r="Y12" s="16"/>
      <c r="Z12" s="16"/>
      <c r="AA12" s="16"/>
      <c r="AB12" s="16"/>
      <c r="AC12" s="16"/>
      <c r="AD12" s="16"/>
      <c r="AE12" s="16"/>
      <c r="AF12" s="16"/>
      <c r="AG12" s="16"/>
      <c r="AH12" s="16"/>
      <c r="AI12" s="16"/>
      <c r="AJ12" s="16"/>
    </row>
    <row r="13" s="1" customFormat="1" ht="15" spans="1:36">
      <c r="A13" s="4">
        <v>5</v>
      </c>
      <c r="B13" s="19" t="s">
        <v>80</v>
      </c>
      <c r="C13" s="14"/>
      <c r="D13" s="15" t="s">
        <v>78</v>
      </c>
      <c r="E13" s="3" t="s">
        <v>74</v>
      </c>
      <c r="F13" s="11" t="s">
        <v>75</v>
      </c>
      <c r="G13" s="11" t="s">
        <v>75</v>
      </c>
      <c r="H13" s="20"/>
      <c r="I13" s="20"/>
      <c r="J13" s="20"/>
      <c r="K13" s="20"/>
      <c r="L13" s="20"/>
      <c r="M13" s="20"/>
      <c r="N13" s="20"/>
      <c r="O13" s="20"/>
      <c r="P13" s="32" t="s">
        <v>75</v>
      </c>
      <c r="Q13" s="16"/>
      <c r="R13" s="16"/>
      <c r="S13" s="32" t="s">
        <v>75</v>
      </c>
      <c r="T13" s="16"/>
      <c r="U13" s="16"/>
      <c r="V13" s="16"/>
      <c r="W13" s="16"/>
      <c r="X13" s="16"/>
      <c r="Y13" s="16"/>
      <c r="Z13" s="16"/>
      <c r="AA13" s="16"/>
      <c r="AB13" s="16"/>
      <c r="AC13" s="16"/>
      <c r="AD13" s="16"/>
      <c r="AE13" s="16"/>
      <c r="AF13" s="16"/>
      <c r="AG13" s="16"/>
      <c r="AH13" s="16"/>
      <c r="AI13" s="16"/>
      <c r="AJ13" s="16"/>
    </row>
    <row r="14" s="1" customFormat="1" ht="15" spans="1:36">
      <c r="A14" s="8"/>
      <c r="B14" s="21"/>
      <c r="C14" s="14"/>
      <c r="D14" s="18"/>
      <c r="E14" s="3" t="s">
        <v>76</v>
      </c>
      <c r="F14" s="11" t="s">
        <v>75</v>
      </c>
      <c r="G14" s="11" t="s">
        <v>75</v>
      </c>
      <c r="H14" s="20"/>
      <c r="I14" s="20"/>
      <c r="J14" s="20"/>
      <c r="K14" s="20"/>
      <c r="L14" s="20"/>
      <c r="M14" s="20"/>
      <c r="N14" s="20"/>
      <c r="O14" s="20"/>
      <c r="P14" s="32" t="s">
        <v>75</v>
      </c>
      <c r="Q14" s="16"/>
      <c r="R14" s="16"/>
      <c r="S14" s="32" t="s">
        <v>75</v>
      </c>
      <c r="T14" s="16"/>
      <c r="U14" s="16"/>
      <c r="V14" s="16"/>
      <c r="W14" s="16"/>
      <c r="X14" s="16"/>
      <c r="Y14" s="16"/>
      <c r="Z14" s="16"/>
      <c r="AA14" s="16"/>
      <c r="AB14" s="16"/>
      <c r="AC14" s="16"/>
      <c r="AD14" s="16"/>
      <c r="AE14" s="16"/>
      <c r="AF14" s="16"/>
      <c r="AG14" s="16"/>
      <c r="AH14" s="16"/>
      <c r="AI14" s="16"/>
      <c r="AJ14" s="16"/>
    </row>
    <row r="15" s="1" customFormat="1" ht="15" spans="1:36">
      <c r="A15" s="4">
        <v>6</v>
      </c>
      <c r="B15" s="19" t="s">
        <v>81</v>
      </c>
      <c r="C15" s="14"/>
      <c r="D15" s="15" t="s">
        <v>78</v>
      </c>
      <c r="E15" s="3" t="s">
        <v>74</v>
      </c>
      <c r="F15" s="11" t="s">
        <v>75</v>
      </c>
      <c r="G15" s="11" t="s">
        <v>75</v>
      </c>
      <c r="H15" s="20"/>
      <c r="I15" s="16"/>
      <c r="J15" s="16"/>
      <c r="K15" s="16"/>
      <c r="L15" s="16"/>
      <c r="M15" s="20"/>
      <c r="N15" s="16"/>
      <c r="O15" s="16"/>
      <c r="P15" s="32" t="s">
        <v>75</v>
      </c>
      <c r="Q15" s="32" t="s">
        <v>75</v>
      </c>
      <c r="R15" s="32" t="s">
        <v>75</v>
      </c>
      <c r="S15" s="32" t="s">
        <v>75</v>
      </c>
      <c r="T15" s="32" t="s">
        <v>75</v>
      </c>
      <c r="U15" s="32" t="s">
        <v>75</v>
      </c>
      <c r="V15" s="16"/>
      <c r="W15" s="16"/>
      <c r="X15" s="16"/>
      <c r="Y15" s="16"/>
      <c r="Z15" s="16"/>
      <c r="AA15" s="16"/>
      <c r="AB15" s="16"/>
      <c r="AC15" s="16"/>
      <c r="AD15" s="16"/>
      <c r="AE15" s="16"/>
      <c r="AF15" s="16"/>
      <c r="AG15" s="16"/>
      <c r="AH15" s="16"/>
      <c r="AI15" s="16"/>
      <c r="AJ15" s="16"/>
    </row>
    <row r="16" s="1" customFormat="1" ht="15" spans="1:36">
      <c r="A16" s="8"/>
      <c r="B16" s="21"/>
      <c r="C16" s="14"/>
      <c r="D16" s="18"/>
      <c r="E16" s="3" t="s">
        <v>76</v>
      </c>
      <c r="F16" s="11" t="s">
        <v>75</v>
      </c>
      <c r="G16" s="11" t="s">
        <v>75</v>
      </c>
      <c r="H16" s="20"/>
      <c r="I16" s="20"/>
      <c r="J16" s="20"/>
      <c r="K16" s="20"/>
      <c r="L16" s="20"/>
      <c r="M16" s="20"/>
      <c r="N16" s="20"/>
      <c r="O16" s="20"/>
      <c r="P16" s="32" t="s">
        <v>75</v>
      </c>
      <c r="Q16" s="32" t="s">
        <v>75</v>
      </c>
      <c r="R16" s="32" t="s">
        <v>75</v>
      </c>
      <c r="S16" s="32" t="s">
        <v>75</v>
      </c>
      <c r="T16" s="32" t="s">
        <v>75</v>
      </c>
      <c r="U16" s="32" t="s">
        <v>75</v>
      </c>
      <c r="V16" s="16"/>
      <c r="W16" s="16"/>
      <c r="X16" s="16"/>
      <c r="Y16" s="16"/>
      <c r="Z16" s="16"/>
      <c r="AA16" s="16"/>
      <c r="AB16" s="16"/>
      <c r="AC16" s="16"/>
      <c r="AD16" s="16"/>
      <c r="AE16" s="16"/>
      <c r="AF16" s="16"/>
      <c r="AG16" s="16"/>
      <c r="AH16" s="16"/>
      <c r="AI16" s="16"/>
      <c r="AJ16" s="16"/>
    </row>
    <row r="17" s="1" customFormat="1" ht="15" spans="1:36">
      <c r="A17" s="4">
        <v>7</v>
      </c>
      <c r="B17" s="19" t="s">
        <v>82</v>
      </c>
      <c r="C17" s="14"/>
      <c r="D17" s="15" t="s">
        <v>78</v>
      </c>
      <c r="E17" s="3" t="s">
        <v>74</v>
      </c>
      <c r="F17" s="11" t="s">
        <v>75</v>
      </c>
      <c r="G17" s="11" t="s">
        <v>75</v>
      </c>
      <c r="H17" s="20"/>
      <c r="I17" s="20"/>
      <c r="J17" s="20"/>
      <c r="K17" s="20"/>
      <c r="L17" s="20"/>
      <c r="M17" s="20"/>
      <c r="N17" s="20"/>
      <c r="O17" s="20"/>
      <c r="P17" s="32" t="s">
        <v>75</v>
      </c>
      <c r="Q17" s="20"/>
      <c r="R17" s="32" t="s">
        <v>75</v>
      </c>
      <c r="S17" s="32" t="s">
        <v>75</v>
      </c>
      <c r="T17" s="32" t="s">
        <v>75</v>
      </c>
      <c r="U17" s="32" t="s">
        <v>75</v>
      </c>
      <c r="V17" s="16"/>
      <c r="W17" s="16"/>
      <c r="X17" s="16"/>
      <c r="Y17" s="16"/>
      <c r="Z17" s="16"/>
      <c r="AA17" s="16"/>
      <c r="AB17" s="16"/>
      <c r="AC17" s="16"/>
      <c r="AD17" s="16"/>
      <c r="AE17" s="16"/>
      <c r="AF17" s="16"/>
      <c r="AG17" s="16"/>
      <c r="AH17" s="16"/>
      <c r="AI17" s="16"/>
      <c r="AJ17" s="16"/>
    </row>
    <row r="18" s="1" customFormat="1" ht="15" spans="1:36">
      <c r="A18" s="8"/>
      <c r="B18" s="22"/>
      <c r="C18" s="14"/>
      <c r="D18" s="23"/>
      <c r="E18" s="4" t="s">
        <v>76</v>
      </c>
      <c r="F18" s="11" t="s">
        <v>75</v>
      </c>
      <c r="G18" s="11" t="s">
        <v>75</v>
      </c>
      <c r="H18" s="20"/>
      <c r="I18" s="20"/>
      <c r="J18" s="20"/>
      <c r="K18" s="20"/>
      <c r="L18" s="20"/>
      <c r="M18" s="20"/>
      <c r="N18" s="20"/>
      <c r="O18" s="20"/>
      <c r="P18" s="32" t="s">
        <v>75</v>
      </c>
      <c r="Q18" s="20"/>
      <c r="R18" s="32" t="s">
        <v>75</v>
      </c>
      <c r="S18" s="32" t="s">
        <v>75</v>
      </c>
      <c r="T18" s="32" t="s">
        <v>75</v>
      </c>
      <c r="U18" s="32" t="s">
        <v>75</v>
      </c>
      <c r="V18" s="34"/>
      <c r="W18" s="34"/>
      <c r="X18" s="34"/>
      <c r="Y18" s="34"/>
      <c r="Z18" s="34"/>
      <c r="AA18" s="34"/>
      <c r="AB18" s="34"/>
      <c r="AC18" s="34"/>
      <c r="AD18" s="34"/>
      <c r="AE18" s="34"/>
      <c r="AF18" s="34"/>
      <c r="AG18" s="34"/>
      <c r="AH18" s="34"/>
      <c r="AI18" s="34"/>
      <c r="AJ18" s="34"/>
    </row>
    <row r="19" s="1" customFormat="1" ht="13" customHeight="1" spans="1:36">
      <c r="A19" s="4">
        <v>8</v>
      </c>
      <c r="B19" s="14"/>
      <c r="C19" s="24"/>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7"/>
    </row>
    <row r="20" s="1" customFormat="1" hidden="1" spans="1:8">
      <c r="A20" s="8"/>
      <c r="B20" s="2"/>
      <c r="C20" s="2"/>
      <c r="D20" s="2"/>
      <c r="E20" s="2"/>
      <c r="F20" s="2"/>
      <c r="G20" s="2"/>
      <c r="H20" s="2"/>
    </row>
    <row r="21" s="1" customFormat="1" spans="1:8">
      <c r="A21" s="26"/>
      <c r="B21" s="2"/>
      <c r="C21" s="2"/>
      <c r="D21" s="2"/>
      <c r="E21" s="2"/>
      <c r="F21" s="2"/>
      <c r="G21" s="2"/>
      <c r="H21" s="2"/>
    </row>
    <row r="22" s="1" customFormat="1" spans="1:8">
      <c r="A22" s="26"/>
      <c r="B22" s="2"/>
      <c r="C22" s="2"/>
      <c r="D22" s="2"/>
      <c r="E22" s="2"/>
      <c r="F22" s="2"/>
      <c r="G22" s="2"/>
      <c r="H22" s="2"/>
    </row>
    <row r="23" s="1" customFormat="1" spans="1:8">
      <c r="A23" s="26"/>
      <c r="B23" s="2"/>
      <c r="C23" s="2"/>
      <c r="D23" s="2"/>
      <c r="E23" s="2"/>
      <c r="F23" s="2"/>
      <c r="G23" s="2"/>
      <c r="H23" s="2"/>
    </row>
    <row r="24" s="1" customFormat="1" spans="1:8">
      <c r="A24" s="26"/>
      <c r="B24" s="2"/>
      <c r="C24" s="2"/>
      <c r="D24" s="2"/>
      <c r="E24" s="2"/>
      <c r="F24" s="2"/>
      <c r="G24" s="2"/>
      <c r="H24" s="2"/>
    </row>
    <row r="25" s="1" customFormat="1" spans="2:8">
      <c r="B25" s="14" t="s">
        <v>1</v>
      </c>
      <c r="C25" s="14" t="s">
        <v>36</v>
      </c>
      <c r="D25" s="14" t="s">
        <v>83</v>
      </c>
      <c r="E25" s="14" t="s">
        <v>84</v>
      </c>
      <c r="F25" s="24" t="s">
        <v>85</v>
      </c>
      <c r="G25" s="25"/>
      <c r="H25" s="27"/>
    </row>
    <row r="26" s="1" customFormat="1" spans="2:8">
      <c r="B26" s="14">
        <v>1</v>
      </c>
      <c r="C26" s="28">
        <v>1</v>
      </c>
      <c r="D26" s="28">
        <v>7</v>
      </c>
      <c r="E26" s="28">
        <v>1</v>
      </c>
      <c r="F26" s="29">
        <f t="shared" ref="F26:F41" si="0">E26*200</f>
        <v>200</v>
      </c>
      <c r="G26" s="30"/>
      <c r="H26" s="31"/>
    </row>
    <row r="27" s="1" customFormat="1" spans="2:8">
      <c r="B27" s="14">
        <v>2</v>
      </c>
      <c r="C27" s="28">
        <v>2</v>
      </c>
      <c r="D27" s="28">
        <v>7</v>
      </c>
      <c r="E27" s="28">
        <v>1</v>
      </c>
      <c r="F27" s="29">
        <f t="shared" si="0"/>
        <v>200</v>
      </c>
      <c r="G27" s="30"/>
      <c r="H27" s="31"/>
    </row>
    <row r="28" s="1" customFormat="1" spans="2:8">
      <c r="B28" s="14">
        <v>3</v>
      </c>
      <c r="C28" s="28">
        <v>3</v>
      </c>
      <c r="D28" s="28">
        <v>2</v>
      </c>
      <c r="E28" s="28">
        <v>0</v>
      </c>
      <c r="F28" s="29">
        <f t="shared" si="0"/>
        <v>0</v>
      </c>
      <c r="G28" s="30"/>
      <c r="H28" s="31"/>
    </row>
    <row r="29" s="1" customFormat="1" spans="2:8">
      <c r="B29" s="14">
        <v>4</v>
      </c>
      <c r="C29" s="28">
        <v>4</v>
      </c>
      <c r="D29" s="28">
        <v>2</v>
      </c>
      <c r="E29" s="28">
        <v>0</v>
      </c>
      <c r="F29" s="29">
        <f t="shared" si="0"/>
        <v>0</v>
      </c>
      <c r="G29" s="30"/>
      <c r="H29" s="31"/>
    </row>
    <row r="30" s="1" customFormat="1" spans="2:8">
      <c r="B30" s="14">
        <v>5</v>
      </c>
      <c r="C30" s="28">
        <v>5</v>
      </c>
      <c r="D30" s="28">
        <v>0</v>
      </c>
      <c r="E30" s="28">
        <v>0</v>
      </c>
      <c r="F30" s="29">
        <f t="shared" si="0"/>
        <v>0</v>
      </c>
      <c r="G30" s="30"/>
      <c r="H30" s="31"/>
    </row>
    <row r="31" s="1" customFormat="1" spans="2:8">
      <c r="B31" s="14">
        <v>6</v>
      </c>
      <c r="C31" s="28">
        <v>6</v>
      </c>
      <c r="D31" s="28">
        <v>2</v>
      </c>
      <c r="E31" s="28">
        <v>0</v>
      </c>
      <c r="F31" s="29">
        <f t="shared" si="0"/>
        <v>0</v>
      </c>
      <c r="G31" s="30"/>
      <c r="H31" s="31"/>
    </row>
    <row r="32" s="1" customFormat="1" spans="2:8">
      <c r="B32" s="14">
        <v>7</v>
      </c>
      <c r="C32" s="28">
        <v>7</v>
      </c>
      <c r="D32" s="28">
        <v>2</v>
      </c>
      <c r="E32" s="28">
        <v>0</v>
      </c>
      <c r="F32" s="29">
        <f t="shared" si="0"/>
        <v>0</v>
      </c>
      <c r="G32" s="30"/>
      <c r="H32" s="31"/>
    </row>
    <row r="33" s="1" customFormat="1" spans="2:8">
      <c r="B33" s="14">
        <v>8</v>
      </c>
      <c r="C33" s="28">
        <v>8</v>
      </c>
      <c r="D33" s="28">
        <v>2</v>
      </c>
      <c r="E33" s="28">
        <v>0</v>
      </c>
      <c r="F33" s="29">
        <f t="shared" si="0"/>
        <v>0</v>
      </c>
      <c r="G33" s="30"/>
      <c r="H33" s="31"/>
    </row>
    <row r="34" s="1" customFormat="1" spans="2:8">
      <c r="B34" s="14">
        <v>9</v>
      </c>
      <c r="C34" s="28">
        <v>9</v>
      </c>
      <c r="D34" s="28">
        <v>2</v>
      </c>
      <c r="E34" s="28">
        <v>0</v>
      </c>
      <c r="F34" s="29">
        <f t="shared" si="0"/>
        <v>0</v>
      </c>
      <c r="G34" s="30"/>
      <c r="H34" s="31"/>
    </row>
    <row r="35" s="1" customFormat="1" spans="2:8">
      <c r="B35" s="14">
        <v>10</v>
      </c>
      <c r="C35" s="28">
        <v>10</v>
      </c>
      <c r="D35" s="28">
        <v>1</v>
      </c>
      <c r="E35" s="28">
        <v>0</v>
      </c>
      <c r="F35" s="29">
        <f t="shared" si="0"/>
        <v>0</v>
      </c>
      <c r="G35" s="30"/>
      <c r="H35" s="31"/>
    </row>
    <row r="36" s="1" customFormat="1" spans="2:8">
      <c r="B36" s="14">
        <v>11</v>
      </c>
      <c r="C36" s="28">
        <v>11</v>
      </c>
      <c r="D36" s="28">
        <v>7</v>
      </c>
      <c r="E36" s="28">
        <v>1</v>
      </c>
      <c r="F36" s="29">
        <f t="shared" si="0"/>
        <v>200</v>
      </c>
      <c r="G36" s="30"/>
      <c r="H36" s="31"/>
    </row>
    <row r="37" s="1" customFormat="1" spans="2:8">
      <c r="B37" s="14">
        <v>12</v>
      </c>
      <c r="C37" s="28">
        <v>12</v>
      </c>
      <c r="D37" s="28">
        <v>3</v>
      </c>
      <c r="E37" s="28">
        <v>0</v>
      </c>
      <c r="F37" s="29">
        <f t="shared" si="0"/>
        <v>0</v>
      </c>
      <c r="G37" s="30"/>
      <c r="H37" s="31"/>
    </row>
    <row r="38" s="1" customFormat="1" spans="2:8">
      <c r="B38" s="14">
        <v>13</v>
      </c>
      <c r="C38" s="28">
        <v>13</v>
      </c>
      <c r="D38" s="28">
        <v>6</v>
      </c>
      <c r="E38" s="28">
        <v>1</v>
      </c>
      <c r="F38" s="29">
        <f t="shared" si="0"/>
        <v>200</v>
      </c>
      <c r="G38" s="30"/>
      <c r="H38" s="31"/>
    </row>
    <row r="39" s="1" customFormat="1" spans="2:8">
      <c r="B39" s="14">
        <v>14</v>
      </c>
      <c r="C39" s="28">
        <v>14</v>
      </c>
      <c r="D39" s="28">
        <v>6</v>
      </c>
      <c r="E39" s="28">
        <v>1</v>
      </c>
      <c r="F39" s="29">
        <f t="shared" si="0"/>
        <v>200</v>
      </c>
      <c r="G39" s="30"/>
      <c r="H39" s="31"/>
    </row>
    <row r="40" s="1" customFormat="1" spans="2:8">
      <c r="B40" s="14">
        <v>15</v>
      </c>
      <c r="C40" s="28">
        <v>15</v>
      </c>
      <c r="D40" s="28">
        <v>3</v>
      </c>
      <c r="E40" s="28">
        <v>0</v>
      </c>
      <c r="F40" s="29">
        <f t="shared" si="0"/>
        <v>0</v>
      </c>
      <c r="G40" s="30"/>
      <c r="H40" s="31"/>
    </row>
    <row r="41" s="1" customFormat="1" spans="2:8">
      <c r="B41" s="14">
        <v>16</v>
      </c>
      <c r="C41" s="28">
        <v>16</v>
      </c>
      <c r="D41" s="28">
        <v>3</v>
      </c>
      <c r="E41" s="28">
        <v>0</v>
      </c>
      <c r="F41" s="29">
        <f t="shared" si="0"/>
        <v>0</v>
      </c>
      <c r="G41" s="30"/>
      <c r="H41" s="31"/>
    </row>
    <row r="42" s="1" customFormat="1" spans="2:8">
      <c r="B42" s="14">
        <v>17</v>
      </c>
      <c r="C42" s="28" t="s">
        <v>67</v>
      </c>
      <c r="D42" s="28"/>
      <c r="E42" s="28"/>
      <c r="F42" s="29">
        <f>SUM(F26:F41)</f>
        <v>1000</v>
      </c>
      <c r="G42" s="30"/>
      <c r="H42" s="31"/>
    </row>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sheetData>
  <mergeCells count="79">
    <mergeCell ref="F2:AJ2"/>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A2:A4"/>
    <mergeCell ref="A5:A6"/>
    <mergeCell ref="A7:A8"/>
    <mergeCell ref="A9:A10"/>
    <mergeCell ref="A11:A12"/>
    <mergeCell ref="A13:A14"/>
    <mergeCell ref="A15:A16"/>
    <mergeCell ref="A17:A18"/>
    <mergeCell ref="A19:A20"/>
    <mergeCell ref="B2:B4"/>
    <mergeCell ref="B5:B6"/>
    <mergeCell ref="B7:B8"/>
    <mergeCell ref="B9:B10"/>
    <mergeCell ref="B11:B12"/>
    <mergeCell ref="B13:B14"/>
    <mergeCell ref="B15:B16"/>
    <mergeCell ref="B17:B18"/>
    <mergeCell ref="C2:C4"/>
    <mergeCell ref="C5:C10"/>
    <mergeCell ref="C11:C18"/>
    <mergeCell ref="D2:D4"/>
    <mergeCell ref="D5:D6"/>
    <mergeCell ref="D7:D8"/>
    <mergeCell ref="D9:D10"/>
    <mergeCell ref="D11:D12"/>
    <mergeCell ref="D13:D14"/>
    <mergeCell ref="D15:D16"/>
    <mergeCell ref="D17:D18"/>
    <mergeCell ref="E2: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劳务费 (2)</vt:lpstr>
      <vt:lpstr>劳务费</vt:lpstr>
      <vt:lpstr>考勤</vt:lpstr>
      <vt:lpstr>其他</vt:lpstr>
      <vt:lpstr>车间扣款</vt:lpstr>
      <vt:lpstr>车补</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2022-07-27T04:09:33Z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2052-11.1.0.11875</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