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吴英格\Downloads\"/>
    </mc:Choice>
  </mc:AlternateContent>
  <xr:revisionPtr revIDLastSave="0" documentId="13_ncr:1_{B98F5010-9925-446D-A011-8B664829038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Sheet1!$A$1:$AI$34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9" i="1" l="1"/>
  <c r="AA3" i="1"/>
  <c r="Q7" i="1" l="1"/>
  <c r="Y19" i="1" l="1"/>
  <c r="Y15" i="1"/>
  <c r="AC8" i="1"/>
  <c r="AC15" i="1"/>
  <c r="AC19" i="1"/>
  <c r="AB8" i="1"/>
  <c r="AB15" i="1"/>
  <c r="AB19" i="1"/>
  <c r="AA19" i="1"/>
  <c r="AA15" i="1"/>
  <c r="AA8" i="1"/>
  <c r="Y8" i="1"/>
  <c r="Z19" i="1" l="1"/>
  <c r="X19" i="1"/>
  <c r="O18" i="1"/>
  <c r="Q18" i="1" s="1"/>
  <c r="O17" i="1"/>
  <c r="Q17" i="1" s="1"/>
  <c r="O16" i="1"/>
  <c r="Q16" i="1" s="1"/>
  <c r="L16" i="1"/>
  <c r="L19" i="1" s="1"/>
  <c r="X15" i="1"/>
  <c r="Q14" i="1"/>
  <c r="O14" i="1"/>
  <c r="O13" i="1"/>
  <c r="Q13" i="1" s="1"/>
  <c r="O12" i="1"/>
  <c r="Q12" i="1" s="1"/>
  <c r="O11" i="1"/>
  <c r="Q11" i="1" s="1"/>
  <c r="O10" i="1"/>
  <c r="Q10" i="1" s="1"/>
  <c r="Z9" i="1"/>
  <c r="Z15" i="1" s="1"/>
  <c r="O9" i="1"/>
  <c r="Q9" i="1" s="1"/>
  <c r="H9" i="1"/>
  <c r="L9" i="1" s="1"/>
  <c r="L15" i="1" s="1"/>
  <c r="X8" i="1"/>
  <c r="O7" i="1"/>
  <c r="O6" i="1"/>
  <c r="Q6" i="1" s="1"/>
  <c r="O5" i="1"/>
  <c r="Q5" i="1" s="1"/>
  <c r="O4" i="1"/>
  <c r="Q4" i="1" s="1"/>
  <c r="Z3" i="1"/>
  <c r="Z8" i="1" s="1"/>
  <c r="O3" i="1"/>
  <c r="Q3" i="1" s="1"/>
  <c r="H3" i="1"/>
  <c r="L3" i="1" s="1"/>
  <c r="L8" i="1" s="1"/>
  <c r="Q19" i="1" l="1"/>
  <c r="U19" i="1" s="1"/>
  <c r="Q8" i="1"/>
  <c r="S8" i="1" s="1"/>
  <c r="Q15" i="1"/>
  <c r="T15" i="1" s="1"/>
  <c r="T19" i="1" l="1"/>
  <c r="V15" i="1"/>
  <c r="S19" i="1"/>
  <c r="R15" i="1"/>
  <c r="R19" i="1"/>
  <c r="V19" i="1"/>
  <c r="R8" i="1"/>
  <c r="U15" i="1"/>
  <c r="U8" i="1"/>
  <c r="S15" i="1"/>
  <c r="T8" i="1"/>
  <c r="V8" i="1"/>
  <c r="W15" i="1" l="1"/>
  <c r="W19" i="1"/>
  <c r="W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3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市场有按平方分米计算的，每平方分米5元</t>
        </r>
      </text>
    </comment>
    <comment ref="AA3" authorId="0" shapeId="0" xr:uid="{D4B464E7-5F67-45D4-A10D-9037D123478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因账期不稳定，厂家要求再加5%</t>
        </r>
      </text>
    </comment>
    <comment ref="N9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市场有按平方分米计算的，每平方分米5元</t>
        </r>
      </text>
    </comment>
    <comment ref="AA9" authorId="0" shapeId="0" xr:uid="{FE49D541-86C3-427E-87B0-1302E2D4A4E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因账期不稳定，厂家要求再加5%</t>
        </r>
      </text>
    </comment>
    <comment ref="N16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市场有按平方分米计算的，每平方分米5元</t>
        </r>
      </text>
    </comment>
    <comment ref="AA16" authorId="0" shapeId="0" xr:uid="{46301C0B-1A3E-4B80-96CC-615AC7004325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打孔工序后，还需要铰刀或者掏刀铣一下</t>
        </r>
      </text>
    </comment>
    <comment ref="M17" authorId="0" shapeId="0" xr:uid="{9557C134-F0D0-47B2-95C5-A118313E29F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打完孔后再铰刀/掏刀一下</t>
        </r>
      </text>
    </comment>
  </commentList>
</comments>
</file>

<file path=xl/sharedStrings.xml><?xml version="1.0" encoding="utf-8"?>
<sst xmlns="http://schemas.openxmlformats.org/spreadsheetml/2006/main" count="70" uniqueCount="54">
  <si>
    <t>序号</t>
  </si>
  <si>
    <t>车型</t>
  </si>
  <si>
    <t>采购工厂</t>
  </si>
  <si>
    <t>零件号</t>
  </si>
  <si>
    <t>物料名称</t>
  </si>
  <si>
    <t>计量单位</t>
  </si>
  <si>
    <t>材料</t>
  </si>
  <si>
    <t>工序</t>
  </si>
  <si>
    <t>政锦未税报价</t>
  </si>
  <si>
    <t>材质</t>
  </si>
  <si>
    <t>毛重</t>
  </si>
  <si>
    <t>净重</t>
  </si>
  <si>
    <t>材料单价-未税</t>
  </si>
  <si>
    <t>废铁单价</t>
  </si>
  <si>
    <t>材料费</t>
  </si>
  <si>
    <t>拆解工时费(元/h)</t>
  </si>
  <si>
    <t>拆解工时费(元/s)</t>
  </si>
  <si>
    <t>拆解工时s</t>
  </si>
  <si>
    <t>工序费</t>
  </si>
  <si>
    <t>包装</t>
  </si>
  <si>
    <t>运费</t>
  </si>
  <si>
    <t>管理费</t>
  </si>
  <si>
    <t>财务费</t>
  </si>
  <si>
    <t>利润</t>
  </si>
  <si>
    <t>合计</t>
  </si>
  <si>
    <t>轻卡减震</t>
  </si>
  <si>
    <t>河北工厂</t>
  </si>
  <si>
    <t>件</t>
  </si>
  <si>
    <t>45#</t>
  </si>
  <si>
    <t>断料</t>
  </si>
  <si>
    <t>车床</t>
  </si>
  <si>
    <t>打孔</t>
  </si>
  <si>
    <t>攻丝</t>
  </si>
  <si>
    <t>倒角</t>
  </si>
  <si>
    <t>1.3平台升降调节组件</t>
  </si>
  <si>
    <t>35#</t>
  </si>
  <si>
    <t>镀锌</t>
  </si>
  <si>
    <t>TX-1.0</t>
  </si>
  <si>
    <t>SWRCH35K</t>
  </si>
  <si>
    <t>1.此件原是成卓供应的车身安装总成的组成单件，成卓报价1.5元含税，此件是创合供应成卓的，后因为设变变短，本想让创合改制，但创合表示因为货款问题，不再承接新项目，故不再改制。2.黄骅兴岳是体系外供应商，并且未配合公司要求自审，后期非必要不再释放新项目。3.沧州智凯现因货款及价格问题，不愿承接新项目。4.瑞安精艺情况同上，配合度差。4.目前体系内配合度较高的仅有沧州旭兴及霸州政锦</t>
  </si>
  <si>
    <t>SHT0011546</t>
    <phoneticPr fontId="11" type="noConversion"/>
  </si>
  <si>
    <t>扶手旋转轴</t>
    <phoneticPr fontId="11" type="noConversion"/>
  </si>
  <si>
    <t>SHT0014884</t>
    <phoneticPr fontId="11" type="noConversion"/>
  </si>
  <si>
    <t>台阶螺母</t>
    <phoneticPr fontId="11" type="noConversion"/>
  </si>
  <si>
    <t>BAS0010008</t>
    <phoneticPr fontId="11" type="noConversion"/>
  </si>
  <si>
    <t>支撑衬套</t>
    <phoneticPr fontId="11" type="noConversion"/>
  </si>
  <si>
    <t>旭兴未税报价</t>
    <phoneticPr fontId="11" type="noConversion"/>
  </si>
  <si>
    <t>旭兴未税报价-最终</t>
    <phoneticPr fontId="11" type="noConversion"/>
  </si>
  <si>
    <t>政锦未税报价-最终</t>
    <phoneticPr fontId="11" type="noConversion"/>
  </si>
  <si>
    <t>智凯未税报价-最终</t>
    <phoneticPr fontId="11" type="noConversion"/>
  </si>
  <si>
    <t>0.6(机加工)
0.45（冷镦，单次5万件起订）</t>
    <phoneticPr fontId="11" type="noConversion"/>
  </si>
  <si>
    <t xml:space="preserve"> </t>
    <phoneticPr fontId="11" type="noConversion"/>
  </si>
  <si>
    <t>未税合计</t>
    <phoneticPr fontId="11" type="noConversion"/>
  </si>
  <si>
    <t>35#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</si>
</sst>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0_ "/>
    <numFmt numFmtId="178" formatCode="0.0000"/>
    <numFmt numFmtId="179" formatCode="0.00_);[Red]\(0.00\)"/>
  </numFmts>
  <fonts count="14" x14ac:knownFonts="1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</cellStyleXfs>
  <cellXfs count="93">
    <xf numFmtId="0" fontId="0" fillId="0" borderId="0" xfId="0"/>
    <xf numFmtId="0" fontId="0" fillId="2" borderId="0" xfId="0" applyFill="1"/>
    <xf numFmtId="177" fontId="0" fillId="0" borderId="0" xfId="0" applyNumberFormat="1"/>
    <xf numFmtId="176" fontId="0" fillId="0" borderId="0" xfId="0" applyNumberFormat="1"/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shrinkToFi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5" fillId="0" borderId="1" xfId="5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shrinkToFi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4" borderId="8" xfId="3" applyFont="1" applyFill="1" applyBorder="1" applyAlignment="1">
      <alignment horizontal="center" vertical="center" wrapText="1"/>
    </xf>
    <xf numFmtId="2" fontId="1" fillId="0" borderId="1" xfId="3" applyNumberFormat="1" applyFont="1" applyBorder="1" applyAlignment="1">
      <alignment horizontal="center" vertical="center" wrapText="1"/>
    </xf>
    <xf numFmtId="1" fontId="1" fillId="4" borderId="1" xfId="3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1" fillId="4" borderId="4" xfId="3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9" xfId="0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179" fontId="0" fillId="2" borderId="6" xfId="0" applyNumberForma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9" fontId="0" fillId="5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78" fontId="0" fillId="3" borderId="1" xfId="0" applyNumberFormat="1" applyFill="1" applyBorder="1" applyAlignment="1">
      <alignment horizontal="center" vertical="center"/>
    </xf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1" fillId="0" borderId="2" xfId="3" applyNumberFormat="1" applyFont="1" applyBorder="1" applyAlignment="1">
      <alignment horizontal="center" vertical="center" wrapText="1"/>
    </xf>
    <xf numFmtId="178" fontId="1" fillId="0" borderId="13" xfId="3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8" fontId="1" fillId="0" borderId="1" xfId="3" applyNumberFormat="1" applyFont="1" applyBorder="1" applyAlignment="1">
      <alignment horizontal="center" vertical="center" wrapText="1"/>
    </xf>
    <xf numFmtId="178" fontId="1" fillId="0" borderId="5" xfId="3" applyNumberFormat="1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177" fontId="0" fillId="2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6" borderId="1" xfId="3" applyFont="1" applyFill="1" applyBorder="1" applyAlignment="1">
      <alignment horizontal="center" vertical="center" wrapText="1"/>
    </xf>
    <xf numFmtId="0" fontId="1" fillId="6" borderId="2" xfId="3" applyFont="1" applyFill="1" applyBorder="1" applyAlignment="1">
      <alignment horizontal="left" vertical="center" wrapText="1"/>
    </xf>
    <xf numFmtId="0" fontId="1" fillId="6" borderId="13" xfId="3" applyFont="1" applyFill="1" applyBorder="1" applyAlignment="1">
      <alignment horizontal="left" vertical="center" wrapText="1"/>
    </xf>
    <xf numFmtId="0" fontId="1" fillId="6" borderId="5" xfId="3" applyFont="1" applyFill="1" applyBorder="1" applyAlignment="1">
      <alignment horizontal="left" vertical="center" wrapText="1"/>
    </xf>
    <xf numFmtId="2" fontId="1" fillId="6" borderId="2" xfId="3" applyNumberFormat="1" applyFont="1" applyFill="1" applyBorder="1" applyAlignment="1">
      <alignment horizontal="center" vertical="center" wrapText="1"/>
    </xf>
    <xf numFmtId="2" fontId="1" fillId="6" borderId="13" xfId="3" applyNumberFormat="1" applyFont="1" applyFill="1" applyBorder="1" applyAlignment="1">
      <alignment horizontal="center" vertical="center" wrapText="1"/>
    </xf>
    <xf numFmtId="9" fontId="1" fillId="0" borderId="2" xfId="3" applyNumberFormat="1" applyFont="1" applyBorder="1" applyAlignment="1">
      <alignment horizontal="center" vertical="center" wrapText="1"/>
    </xf>
    <xf numFmtId="0" fontId="1" fillId="0" borderId="13" xfId="3" applyFont="1" applyBorder="1" applyAlignment="1">
      <alignment horizontal="center" vertical="center" wrapText="1"/>
    </xf>
    <xf numFmtId="0" fontId="1" fillId="0" borderId="11" xfId="3" applyFont="1" applyBorder="1" applyAlignment="1">
      <alignment horizontal="center" vertical="center" wrapText="1"/>
    </xf>
    <xf numFmtId="0" fontId="1" fillId="0" borderId="14" xfId="3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 wrapText="1"/>
    </xf>
    <xf numFmtId="9" fontId="1" fillId="0" borderId="10" xfId="3" applyNumberFormat="1" applyFont="1" applyBorder="1" applyAlignment="1">
      <alignment horizontal="center" vertical="center" wrapText="1"/>
    </xf>
    <xf numFmtId="0" fontId="1" fillId="0" borderId="12" xfId="3" applyFont="1" applyBorder="1" applyAlignment="1">
      <alignment horizontal="center" vertical="center" wrapText="1"/>
    </xf>
    <xf numFmtId="177" fontId="0" fillId="0" borderId="4" xfId="0" applyNumberFormat="1" applyFont="1" applyBorder="1" applyAlignment="1">
      <alignment horizontal="center"/>
    </xf>
    <xf numFmtId="177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76" fontId="0" fillId="0" borderId="3" xfId="0" applyNumberFormat="1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6" borderId="2" xfId="3" applyFont="1" applyFill="1" applyBorder="1" applyAlignment="1">
      <alignment horizontal="center" vertical="center" wrapText="1"/>
    </xf>
    <xf numFmtId="0" fontId="1" fillId="6" borderId="13" xfId="3" applyFont="1" applyFill="1" applyBorder="1" applyAlignment="1">
      <alignment horizontal="center" vertical="center" wrapText="1"/>
    </xf>
    <xf numFmtId="0" fontId="1" fillId="6" borderId="5" xfId="3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8" fontId="1" fillId="3" borderId="1" xfId="3" applyNumberFormat="1" applyFont="1" applyFill="1" applyBorder="1" applyAlignment="1">
      <alignment horizontal="center" vertical="center" wrapText="1"/>
    </xf>
    <xf numFmtId="178" fontId="1" fillId="3" borderId="2" xfId="3" applyNumberFormat="1" applyFont="1" applyFill="1" applyBorder="1" applyAlignment="1">
      <alignment horizontal="center" vertical="center" wrapText="1"/>
    </xf>
    <xf numFmtId="178" fontId="1" fillId="3" borderId="13" xfId="3" applyNumberFormat="1" applyFont="1" applyFill="1" applyBorder="1" applyAlignment="1">
      <alignment horizontal="center" vertical="center" wrapText="1"/>
    </xf>
    <xf numFmtId="178" fontId="1" fillId="3" borderId="5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6">
    <cellStyle name="BOM_Level_Below3 2" xfId="2" xr:uid="{00000000-0005-0000-0000-000032000000}"/>
    <cellStyle name="常规" xfId="0" builtinId="0"/>
    <cellStyle name="常规 2" xfId="3" xr:uid="{00000000-0005-0000-0000-000033000000}"/>
    <cellStyle name="常规 39 2" xfId="4" xr:uid="{00000000-0005-0000-0000-000034000000}"/>
    <cellStyle name="常规_正司机座椅 _34 2" xfId="5" xr:uid="{00000000-0005-0000-0000-000035000000}"/>
    <cellStyle name="样式 1 10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9525</xdr:colOff>
      <xdr:row>2</xdr:row>
      <xdr:rowOff>28575</xdr:rowOff>
    </xdr:from>
    <xdr:to>
      <xdr:col>31</xdr:col>
      <xdr:colOff>504825</xdr:colOff>
      <xdr:row>5</xdr:row>
      <xdr:rowOff>222750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01030" y="542925"/>
          <a:ext cx="1866900" cy="1085215"/>
        </a:xfrm>
        <a:prstGeom prst="rect">
          <a:avLst/>
        </a:prstGeom>
      </xdr:spPr>
    </xdr:pic>
    <xdr:clientData/>
  </xdr:twoCellAnchor>
  <xdr:twoCellAnchor editAs="oneCell">
    <xdr:from>
      <xdr:col>29</xdr:col>
      <xdr:colOff>42181</xdr:colOff>
      <xdr:row>8</xdr:row>
      <xdr:rowOff>61232</xdr:rowOff>
    </xdr:from>
    <xdr:to>
      <xdr:col>31</xdr:col>
      <xdr:colOff>516526</xdr:colOff>
      <xdr:row>11</xdr:row>
      <xdr:rowOff>240846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3638" y="2347232"/>
          <a:ext cx="1715316" cy="1061357"/>
        </a:xfrm>
        <a:prstGeom prst="rect">
          <a:avLst/>
        </a:prstGeom>
      </xdr:spPr>
    </xdr:pic>
    <xdr:clientData/>
  </xdr:twoCellAnchor>
  <xdr:twoCellAnchor editAs="oneCell">
    <xdr:from>
      <xdr:col>29</xdr:col>
      <xdr:colOff>152400</xdr:colOff>
      <xdr:row>15</xdr:row>
      <xdr:rowOff>72680</xdr:rowOff>
    </xdr:from>
    <xdr:to>
      <xdr:col>31</xdr:col>
      <xdr:colOff>478972</xdr:colOff>
      <xdr:row>18</xdr:row>
      <xdr:rowOff>5459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0" y="4655566"/>
          <a:ext cx="1567543" cy="814522"/>
        </a:xfrm>
        <a:prstGeom prst="rect">
          <a:avLst/>
        </a:prstGeom>
      </xdr:spPr>
    </xdr:pic>
    <xdr:clientData/>
  </xdr:twoCellAnchor>
  <xdr:twoCellAnchor editAs="oneCell">
    <xdr:from>
      <xdr:col>33</xdr:col>
      <xdr:colOff>54427</xdr:colOff>
      <xdr:row>15</xdr:row>
      <xdr:rowOff>32657</xdr:rowOff>
    </xdr:from>
    <xdr:to>
      <xdr:col>35</xdr:col>
      <xdr:colOff>108856</xdr:colOff>
      <xdr:row>17</xdr:row>
      <xdr:rowOff>141515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74398" y="4615543"/>
          <a:ext cx="1295401" cy="696686"/>
        </a:xfrm>
        <a:prstGeom prst="rect">
          <a:avLst/>
        </a:prstGeom>
      </xdr:spPr>
    </xdr:pic>
    <xdr:clientData/>
  </xdr:twoCellAnchor>
  <xdr:twoCellAnchor editAs="oneCell">
    <xdr:from>
      <xdr:col>24</xdr:col>
      <xdr:colOff>280459</xdr:colOff>
      <xdr:row>15</xdr:row>
      <xdr:rowOff>12031</xdr:rowOff>
    </xdr:from>
    <xdr:to>
      <xdr:col>24</xdr:col>
      <xdr:colOff>743208</xdr:colOff>
      <xdr:row>16</xdr:row>
      <xdr:rowOff>65314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AEE02B3-AC8C-E229-AB6F-2F375D68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0800000">
          <a:off x="15868802" y="4594917"/>
          <a:ext cx="462749" cy="347197"/>
        </a:xfrm>
        <a:prstGeom prst="rect">
          <a:avLst/>
        </a:prstGeom>
      </xdr:spPr>
    </xdr:pic>
    <xdr:clientData/>
  </xdr:twoCellAnchor>
  <xdr:twoCellAnchor editAs="oneCell">
    <xdr:from>
      <xdr:col>24</xdr:col>
      <xdr:colOff>185055</xdr:colOff>
      <xdr:row>2</xdr:row>
      <xdr:rowOff>16602</xdr:rowOff>
    </xdr:from>
    <xdr:to>
      <xdr:col>24</xdr:col>
      <xdr:colOff>936171</xdr:colOff>
      <xdr:row>3</xdr:row>
      <xdr:rowOff>286245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987515A-2E9F-D302-0A3A-915912688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773398" y="539116"/>
          <a:ext cx="751116" cy="563558"/>
        </a:xfrm>
        <a:prstGeom prst="rect">
          <a:avLst/>
        </a:prstGeom>
      </xdr:spPr>
    </xdr:pic>
    <xdr:clientData/>
  </xdr:twoCellAnchor>
  <xdr:twoCellAnchor editAs="oneCell">
    <xdr:from>
      <xdr:col>24</xdr:col>
      <xdr:colOff>141514</xdr:colOff>
      <xdr:row>8</xdr:row>
      <xdr:rowOff>10886</xdr:rowOff>
    </xdr:from>
    <xdr:to>
      <xdr:col>24</xdr:col>
      <xdr:colOff>979714</xdr:colOff>
      <xdr:row>10</xdr:row>
      <xdr:rowOff>51952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AA78DC1-0F3F-5ED8-EE03-6BCED4E7F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729857" y="2296886"/>
          <a:ext cx="838200" cy="628895"/>
        </a:xfrm>
        <a:prstGeom prst="rect">
          <a:avLst/>
        </a:prstGeom>
      </xdr:spPr>
    </xdr:pic>
    <xdr:clientData/>
  </xdr:twoCellAnchor>
  <xdr:twoCellAnchor editAs="oneCell">
    <xdr:from>
      <xdr:col>33</xdr:col>
      <xdr:colOff>32658</xdr:colOff>
      <xdr:row>17</xdr:row>
      <xdr:rowOff>195943</xdr:rowOff>
    </xdr:from>
    <xdr:to>
      <xdr:col>35</xdr:col>
      <xdr:colOff>97971</xdr:colOff>
      <xdr:row>21</xdr:row>
      <xdr:rowOff>10117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F0884CD-9C3C-E2CB-CC96-65FFBE749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363715" y="5366657"/>
          <a:ext cx="1306285" cy="750346"/>
        </a:xfrm>
        <a:prstGeom prst="rect">
          <a:avLst/>
        </a:prstGeom>
      </xdr:spPr>
    </xdr:pic>
    <xdr:clientData/>
  </xdr:twoCellAnchor>
  <xdr:twoCellAnchor editAs="oneCell">
    <xdr:from>
      <xdr:col>25</xdr:col>
      <xdr:colOff>108858</xdr:colOff>
      <xdr:row>5</xdr:row>
      <xdr:rowOff>65314</xdr:rowOff>
    </xdr:from>
    <xdr:to>
      <xdr:col>25</xdr:col>
      <xdr:colOff>566058</xdr:colOff>
      <xdr:row>6</xdr:row>
      <xdr:rowOff>174171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74D57973-4271-F47B-FA50-2D2DB3D0C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774887" y="1469571"/>
          <a:ext cx="457200" cy="402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525780</xdr:colOff>
      <xdr:row>32</xdr:row>
      <xdr:rowOff>45896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26980" cy="5532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2"/>
  <sheetViews>
    <sheetView tabSelected="1" view="pageBreakPreview" topLeftCell="H5" zoomScaleNormal="100" zoomScaleSheetLayoutView="100" workbookViewId="0">
      <selection activeCell="Z21" sqref="Z21"/>
    </sheetView>
  </sheetViews>
  <sheetFormatPr defaultColWidth="9" defaultRowHeight="13.8" x14ac:dyDescent="0.25"/>
  <cols>
    <col min="2" max="2" width="12.88671875" customWidth="1"/>
    <col min="4" max="4" width="12.109375" customWidth="1"/>
    <col min="5" max="5" width="10.5546875" customWidth="1"/>
    <col min="7" max="7" width="11.77734375" customWidth="1"/>
    <col min="8" max="8" width="7.33203125" style="2" customWidth="1"/>
    <col min="9" max="9" width="9" style="2"/>
    <col min="12" max="12" width="7" style="3" customWidth="1"/>
    <col min="14" max="14" width="10.44140625" customWidth="1"/>
    <col min="24" max="24" width="10.44140625" customWidth="1"/>
    <col min="25" max="25" width="15.77734375" customWidth="1"/>
    <col min="26" max="26" width="9.6640625" customWidth="1"/>
    <col min="27" max="27" width="11.77734375" customWidth="1"/>
    <col min="28" max="29" width="11.77734375" hidden="1" customWidth="1"/>
    <col min="33" max="33" width="54.21875" customWidth="1"/>
  </cols>
  <sheetData>
    <row r="1" spans="1:33" x14ac:dyDescent="0.25">
      <c r="A1" s="73" t="s">
        <v>0</v>
      </c>
      <c r="B1" s="74" t="s">
        <v>1</v>
      </c>
      <c r="C1" s="74" t="s">
        <v>2</v>
      </c>
      <c r="D1" s="74" t="s">
        <v>3</v>
      </c>
      <c r="E1" s="74" t="s">
        <v>4</v>
      </c>
      <c r="F1" s="72" t="s">
        <v>5</v>
      </c>
      <c r="G1" s="4"/>
      <c r="H1" s="78" t="s">
        <v>6</v>
      </c>
      <c r="I1" s="79"/>
      <c r="J1" s="80"/>
      <c r="K1" s="80"/>
      <c r="L1" s="81"/>
      <c r="M1" s="82" t="s">
        <v>7</v>
      </c>
      <c r="N1" s="82"/>
      <c r="O1" s="82"/>
      <c r="P1" s="82"/>
      <c r="Q1" s="82"/>
      <c r="R1" s="32"/>
      <c r="X1" s="60" t="s">
        <v>46</v>
      </c>
      <c r="Y1" s="60" t="s">
        <v>47</v>
      </c>
      <c r="Z1" s="87" t="s">
        <v>8</v>
      </c>
      <c r="AA1" s="92" t="s">
        <v>48</v>
      </c>
      <c r="AB1" s="52" t="s">
        <v>49</v>
      </c>
      <c r="AC1" s="52" t="s">
        <v>49</v>
      </c>
      <c r="AD1" s="38"/>
    </row>
    <row r="2" spans="1:33" ht="27.6" x14ac:dyDescent="0.25">
      <c r="A2" s="73"/>
      <c r="B2" s="74"/>
      <c r="C2" s="74"/>
      <c r="D2" s="74"/>
      <c r="E2" s="74"/>
      <c r="F2" s="75"/>
      <c r="G2" s="5" t="s">
        <v>9</v>
      </c>
      <c r="H2" s="6" t="s">
        <v>10</v>
      </c>
      <c r="I2" s="6" t="s">
        <v>11</v>
      </c>
      <c r="J2" s="18" t="s">
        <v>12</v>
      </c>
      <c r="K2" s="18" t="s">
        <v>13</v>
      </c>
      <c r="L2" s="19" t="s">
        <v>14</v>
      </c>
      <c r="M2" s="11" t="s">
        <v>7</v>
      </c>
      <c r="N2" s="20" t="s">
        <v>15</v>
      </c>
      <c r="O2" s="18" t="s">
        <v>16</v>
      </c>
      <c r="P2" s="21" t="s">
        <v>17</v>
      </c>
      <c r="Q2" s="33" t="s">
        <v>18</v>
      </c>
      <c r="R2" s="5" t="s">
        <v>19</v>
      </c>
      <c r="S2" s="11" t="s">
        <v>20</v>
      </c>
      <c r="T2" s="11" t="s">
        <v>21</v>
      </c>
      <c r="U2" s="11" t="s">
        <v>22</v>
      </c>
      <c r="V2" s="11" t="s">
        <v>23</v>
      </c>
      <c r="W2" s="48" t="s">
        <v>52</v>
      </c>
      <c r="X2" s="61"/>
      <c r="Y2" s="61"/>
      <c r="Z2" s="87"/>
      <c r="AA2" s="87"/>
      <c r="AB2" s="53"/>
      <c r="AC2" s="53"/>
      <c r="AD2" s="39"/>
    </row>
    <row r="3" spans="1:33" ht="23.4" customHeight="1" x14ac:dyDescent="0.25">
      <c r="A3" s="7">
        <v>1</v>
      </c>
      <c r="B3" s="8" t="s">
        <v>25</v>
      </c>
      <c r="C3" s="7" t="s">
        <v>26</v>
      </c>
      <c r="D3" s="9" t="s">
        <v>40</v>
      </c>
      <c r="E3" s="10" t="s">
        <v>41</v>
      </c>
      <c r="F3" s="7" t="s">
        <v>27</v>
      </c>
      <c r="G3" s="11" t="s">
        <v>28</v>
      </c>
      <c r="H3" s="12">
        <f>22*22*0.00617*0.0523</f>
        <v>0.156182444</v>
      </c>
      <c r="I3" s="12">
        <v>0.123</v>
      </c>
      <c r="J3" s="22">
        <v>5</v>
      </c>
      <c r="K3" s="22">
        <v>1</v>
      </c>
      <c r="L3" s="23">
        <f>J3*H3-(H3-I3)*K3</f>
        <v>0.74772977600000001</v>
      </c>
      <c r="M3" s="11" t="s">
        <v>29</v>
      </c>
      <c r="N3" s="24">
        <v>20</v>
      </c>
      <c r="O3" s="25">
        <f>N3/3600</f>
        <v>5.5555555555555558E-3</v>
      </c>
      <c r="P3" s="26">
        <v>10</v>
      </c>
      <c r="Q3" s="34">
        <f>O3*P3</f>
        <v>5.5555555555555559E-2</v>
      </c>
      <c r="R3" s="76">
        <v>0.01</v>
      </c>
      <c r="S3" s="68">
        <v>0.02</v>
      </c>
      <c r="T3" s="68">
        <v>0.01</v>
      </c>
      <c r="U3" s="68">
        <v>0.03</v>
      </c>
      <c r="V3" s="68">
        <v>0.05</v>
      </c>
      <c r="W3" s="70"/>
      <c r="X3" s="62">
        <v>2.58</v>
      </c>
      <c r="Y3" s="62">
        <v>2.2000000000000002</v>
      </c>
      <c r="Z3" s="88">
        <f>3/1.13</f>
        <v>2.6548672566371683</v>
      </c>
      <c r="AA3" s="88">
        <f>W8*1.05</f>
        <v>1.5522635499093334</v>
      </c>
      <c r="AB3" s="54"/>
      <c r="AC3" s="54"/>
      <c r="AD3" s="40"/>
      <c r="AF3" s="32"/>
    </row>
    <row r="4" spans="1:33" ht="23.4" customHeight="1" x14ac:dyDescent="0.25">
      <c r="A4" s="7"/>
      <c r="B4" s="8"/>
      <c r="C4" s="7"/>
      <c r="D4" s="9"/>
      <c r="E4" s="10"/>
      <c r="F4" s="7"/>
      <c r="G4" s="11"/>
      <c r="H4" s="12"/>
      <c r="I4" s="12"/>
      <c r="J4" s="22"/>
      <c r="K4" s="22"/>
      <c r="L4" s="23"/>
      <c r="M4" s="11" t="s">
        <v>30</v>
      </c>
      <c r="N4" s="24">
        <v>30</v>
      </c>
      <c r="O4" s="25">
        <f>N4/3600</f>
        <v>8.3333333333333332E-3</v>
      </c>
      <c r="P4" s="26">
        <v>30</v>
      </c>
      <c r="Q4" s="34">
        <f>O4*P4</f>
        <v>0.25</v>
      </c>
      <c r="R4" s="77"/>
      <c r="S4" s="69"/>
      <c r="T4" s="69"/>
      <c r="U4" s="69"/>
      <c r="V4" s="69"/>
      <c r="W4" s="71"/>
      <c r="X4" s="62"/>
      <c r="Y4" s="62"/>
      <c r="Z4" s="88"/>
      <c r="AA4" s="88"/>
      <c r="AB4" s="54"/>
      <c r="AC4" s="54"/>
      <c r="AD4" s="40"/>
    </row>
    <row r="5" spans="1:33" ht="23.4" customHeight="1" x14ac:dyDescent="0.25">
      <c r="A5" s="7"/>
      <c r="B5" s="8"/>
      <c r="C5" s="7"/>
      <c r="D5" s="9"/>
      <c r="E5" s="10"/>
      <c r="F5" s="7"/>
      <c r="G5" s="11"/>
      <c r="H5" s="12"/>
      <c r="I5" s="12"/>
      <c r="J5" s="22"/>
      <c r="K5" s="22"/>
      <c r="L5" s="23"/>
      <c r="M5" s="11" t="s">
        <v>31</v>
      </c>
      <c r="N5" s="24">
        <v>15</v>
      </c>
      <c r="O5" s="25">
        <f t="shared" ref="O5:O7" si="0">N5/3600</f>
        <v>4.1666666666666666E-3</v>
      </c>
      <c r="P5" s="26">
        <v>30</v>
      </c>
      <c r="Q5" s="34">
        <f>O5*P5</f>
        <v>0.125</v>
      </c>
      <c r="R5" s="77"/>
      <c r="S5" s="69"/>
      <c r="T5" s="69"/>
      <c r="U5" s="69"/>
      <c r="V5" s="69"/>
      <c r="W5" s="71"/>
      <c r="X5" s="62"/>
      <c r="Y5" s="62"/>
      <c r="Z5" s="88"/>
      <c r="AA5" s="88"/>
      <c r="AB5" s="54"/>
      <c r="AC5" s="54"/>
      <c r="AD5" s="40"/>
    </row>
    <row r="6" spans="1:33" ht="23.4" customHeight="1" x14ac:dyDescent="0.25">
      <c r="A6" s="7"/>
      <c r="B6" s="8"/>
      <c r="C6" s="7"/>
      <c r="D6" s="9"/>
      <c r="E6" s="10"/>
      <c r="F6" s="7"/>
      <c r="G6" s="11"/>
      <c r="H6" s="12"/>
      <c r="I6" s="12"/>
      <c r="J6" s="22"/>
      <c r="K6" s="22"/>
      <c r="L6" s="23"/>
      <c r="M6" s="11" t="s">
        <v>32</v>
      </c>
      <c r="N6" s="24">
        <v>15</v>
      </c>
      <c r="O6" s="25">
        <f t="shared" ref="O6" si="1">N6/3600</f>
        <v>4.1666666666666666E-3</v>
      </c>
      <c r="P6" s="26">
        <v>30</v>
      </c>
      <c r="Q6" s="34">
        <f>O6*P6</f>
        <v>0.125</v>
      </c>
      <c r="R6" s="77"/>
      <c r="S6" s="69"/>
      <c r="T6" s="69"/>
      <c r="U6" s="69"/>
      <c r="V6" s="69"/>
      <c r="W6" s="71"/>
      <c r="X6" s="62"/>
      <c r="Y6" s="62"/>
      <c r="Z6" s="88"/>
      <c r="AA6" s="88"/>
      <c r="AB6" s="54"/>
      <c r="AC6" s="54"/>
      <c r="AD6" s="40"/>
    </row>
    <row r="7" spans="1:33" ht="23.4" customHeight="1" x14ac:dyDescent="0.25">
      <c r="A7" s="7"/>
      <c r="B7" s="8"/>
      <c r="C7" s="7"/>
      <c r="D7" s="9"/>
      <c r="E7" s="10"/>
      <c r="F7" s="7"/>
      <c r="G7" s="11"/>
      <c r="H7" s="12"/>
      <c r="I7" s="12"/>
      <c r="J7" s="22"/>
      <c r="K7" s="22"/>
      <c r="L7" s="23"/>
      <c r="M7" s="11" t="s">
        <v>33</v>
      </c>
      <c r="N7" s="24">
        <v>30</v>
      </c>
      <c r="O7" s="25">
        <f t="shared" si="0"/>
        <v>8.3333333333333332E-3</v>
      </c>
      <c r="P7" s="26">
        <v>2</v>
      </c>
      <c r="Q7" s="34">
        <f>O7*P7</f>
        <v>1.6666666666666666E-2</v>
      </c>
      <c r="R7" s="77"/>
      <c r="S7" s="69"/>
      <c r="T7" s="69"/>
      <c r="U7" s="69"/>
      <c r="V7" s="69"/>
      <c r="W7" s="71"/>
      <c r="X7" s="62"/>
      <c r="Y7" s="62"/>
      <c r="Z7" s="88"/>
      <c r="AA7" s="88"/>
      <c r="AB7" s="54"/>
      <c r="AC7" s="54"/>
      <c r="AD7" s="40"/>
    </row>
    <row r="8" spans="1:33" s="1" customFormat="1" ht="23.4" customHeight="1" x14ac:dyDescent="0.25">
      <c r="A8" s="13"/>
      <c r="B8" s="14"/>
      <c r="C8" s="13"/>
      <c r="D8" s="15"/>
      <c r="E8" s="16"/>
      <c r="F8" s="13"/>
      <c r="G8" s="56" t="s">
        <v>24</v>
      </c>
      <c r="H8" s="57"/>
      <c r="I8" s="57"/>
      <c r="J8" s="58"/>
      <c r="K8" s="59"/>
      <c r="L8" s="27">
        <f>SUM(L3:L7)</f>
        <v>0.74772977600000001</v>
      </c>
      <c r="M8" s="28"/>
      <c r="N8" s="29"/>
      <c r="O8" s="28"/>
      <c r="P8" s="30"/>
      <c r="Q8" s="35">
        <f>SUM(Q3:Q7)</f>
        <v>0.5722222222222223</v>
      </c>
      <c r="R8" s="36">
        <f>(L8+Q8)*R3</f>
        <v>1.3199519982222224E-2</v>
      </c>
      <c r="S8" s="37">
        <f>(L8+Q8)*S3</f>
        <v>2.6399039964444447E-2</v>
      </c>
      <c r="T8" s="37">
        <f>(L8+Q8)*T3</f>
        <v>1.3199519982222224E-2</v>
      </c>
      <c r="U8" s="37">
        <f>(L8+Q8)*U3</f>
        <v>3.9598559946666667E-2</v>
      </c>
      <c r="V8" s="37">
        <f>(L8+Q8)*V3</f>
        <v>6.5997599911111121E-2</v>
      </c>
      <c r="W8" s="43">
        <f>SUM(L8:V8)</f>
        <v>1.4783462380088888</v>
      </c>
      <c r="X8" s="44">
        <f t="shared" ref="X8:AC8" si="2">X3</f>
        <v>2.58</v>
      </c>
      <c r="Y8" s="44">
        <f t="shared" si="2"/>
        <v>2.2000000000000002</v>
      </c>
      <c r="Z8" s="46">
        <f t="shared" si="2"/>
        <v>2.6548672566371683</v>
      </c>
      <c r="AA8" s="46">
        <f t="shared" si="2"/>
        <v>1.5522635499093334</v>
      </c>
      <c r="AB8" s="41">
        <f t="shared" si="2"/>
        <v>0</v>
      </c>
      <c r="AC8" s="41">
        <f t="shared" si="2"/>
        <v>0</v>
      </c>
      <c r="AD8" s="42"/>
    </row>
    <row r="9" spans="1:33" ht="23.4" customHeight="1" x14ac:dyDescent="0.25">
      <c r="A9" s="7">
        <v>2</v>
      </c>
      <c r="B9" s="17" t="s">
        <v>34</v>
      </c>
      <c r="C9" s="7" t="s">
        <v>26</v>
      </c>
      <c r="D9" s="9" t="s">
        <v>42</v>
      </c>
      <c r="E9" s="10" t="s">
        <v>43</v>
      </c>
      <c r="F9" s="7" t="s">
        <v>27</v>
      </c>
      <c r="G9" s="11" t="s">
        <v>35</v>
      </c>
      <c r="H9" s="12">
        <f>17*17*0.00617*0.0106</f>
        <v>1.8901178000000001E-2</v>
      </c>
      <c r="I9" s="12">
        <v>1.7000000000000001E-2</v>
      </c>
      <c r="J9" s="22">
        <v>5</v>
      </c>
      <c r="K9" s="22">
        <v>1</v>
      </c>
      <c r="L9" s="23">
        <f>J9*H9-(H9-I9)*K9</f>
        <v>9.2604712000000006E-2</v>
      </c>
      <c r="M9" s="11" t="s">
        <v>29</v>
      </c>
      <c r="N9" s="24">
        <v>20</v>
      </c>
      <c r="O9" s="25">
        <f>N9/3600</f>
        <v>5.5555555555555558E-3</v>
      </c>
      <c r="P9" s="31">
        <v>10</v>
      </c>
      <c r="Q9" s="34">
        <f>O9*P9</f>
        <v>5.5555555555555559E-2</v>
      </c>
      <c r="R9" s="76">
        <v>0.01</v>
      </c>
      <c r="S9" s="68">
        <v>0.02</v>
      </c>
      <c r="T9" s="68">
        <v>0.01</v>
      </c>
      <c r="U9" s="68">
        <v>0.03</v>
      </c>
      <c r="V9" s="68">
        <v>0.05</v>
      </c>
      <c r="W9" s="72"/>
      <c r="X9" s="84">
        <v>0.85</v>
      </c>
      <c r="Y9" s="63" t="s">
        <v>50</v>
      </c>
      <c r="Z9" s="89">
        <f>1/1.13</f>
        <v>0.88495575221238942</v>
      </c>
      <c r="AA9" s="89">
        <f>W15*1.05</f>
        <v>0.61131647464533334</v>
      </c>
      <c r="AB9" s="50"/>
      <c r="AC9" s="50"/>
      <c r="AD9" s="40"/>
      <c r="AF9" s="32"/>
    </row>
    <row r="10" spans="1:33" ht="23.4" customHeight="1" x14ac:dyDescent="0.25">
      <c r="A10" s="7"/>
      <c r="B10" s="8"/>
      <c r="C10" s="7"/>
      <c r="D10" s="9"/>
      <c r="E10" s="10"/>
      <c r="F10" s="7"/>
      <c r="G10" s="11"/>
      <c r="H10" s="12"/>
      <c r="I10" s="12"/>
      <c r="J10" s="22"/>
      <c r="K10" s="22"/>
      <c r="L10" s="23"/>
      <c r="M10" s="11" t="s">
        <v>30</v>
      </c>
      <c r="N10" s="24">
        <v>30</v>
      </c>
      <c r="O10" s="25">
        <f t="shared" ref="O10:O14" si="3">N10/3600</f>
        <v>8.3333333333333332E-3</v>
      </c>
      <c r="P10" s="31">
        <v>20</v>
      </c>
      <c r="Q10" s="34">
        <f>O10*P10</f>
        <v>0.16666666666666666</v>
      </c>
      <c r="R10" s="77"/>
      <c r="S10" s="69"/>
      <c r="T10" s="69"/>
      <c r="U10" s="69"/>
      <c r="V10" s="69"/>
      <c r="W10" s="69"/>
      <c r="X10" s="85"/>
      <c r="Y10" s="64"/>
      <c r="Z10" s="90"/>
      <c r="AA10" s="90"/>
      <c r="AB10" s="51"/>
      <c r="AC10" s="51"/>
      <c r="AD10" s="40"/>
    </row>
    <row r="11" spans="1:33" ht="23.4" customHeight="1" x14ac:dyDescent="0.25">
      <c r="A11" s="7"/>
      <c r="B11" s="8"/>
      <c r="C11" s="7"/>
      <c r="D11" s="9"/>
      <c r="E11" s="10"/>
      <c r="F11" s="7"/>
      <c r="G11" s="11"/>
      <c r="H11" s="12"/>
      <c r="I11" s="12"/>
      <c r="J11" s="22"/>
      <c r="K11" s="22"/>
      <c r="L11" s="23"/>
      <c r="M11" s="11" t="s">
        <v>31</v>
      </c>
      <c r="N11" s="24">
        <v>15</v>
      </c>
      <c r="O11" s="25">
        <f t="shared" si="3"/>
        <v>4.1666666666666666E-3</v>
      </c>
      <c r="P11" s="31">
        <v>20</v>
      </c>
      <c r="Q11" s="34">
        <f>O11*P11</f>
        <v>8.3333333333333329E-2</v>
      </c>
      <c r="R11" s="77"/>
      <c r="S11" s="69"/>
      <c r="T11" s="69"/>
      <c r="U11" s="69"/>
      <c r="V11" s="69"/>
      <c r="W11" s="69"/>
      <c r="X11" s="85"/>
      <c r="Y11" s="64"/>
      <c r="Z11" s="90"/>
      <c r="AA11" s="90"/>
      <c r="AB11" s="51"/>
      <c r="AC11" s="51"/>
      <c r="AD11" s="40"/>
    </row>
    <row r="12" spans="1:33" ht="23.4" customHeight="1" x14ac:dyDescent="0.25">
      <c r="A12" s="7"/>
      <c r="B12" s="8"/>
      <c r="C12" s="7"/>
      <c r="D12" s="9"/>
      <c r="E12" s="10"/>
      <c r="F12" s="7"/>
      <c r="G12" s="11"/>
      <c r="H12" s="12"/>
      <c r="I12" s="12"/>
      <c r="J12" s="22"/>
      <c r="K12" s="22"/>
      <c r="L12" s="23"/>
      <c r="M12" s="11" t="s">
        <v>32</v>
      </c>
      <c r="N12" s="24">
        <v>15</v>
      </c>
      <c r="O12" s="25">
        <f t="shared" ref="O12" si="4">N12/3600</f>
        <v>4.1666666666666666E-3</v>
      </c>
      <c r="P12" s="31">
        <v>15</v>
      </c>
      <c r="Q12" s="34">
        <f>O12*P12</f>
        <v>6.25E-2</v>
      </c>
      <c r="R12" s="77"/>
      <c r="S12" s="69"/>
      <c r="T12" s="69"/>
      <c r="U12" s="69"/>
      <c r="V12" s="69"/>
      <c r="W12" s="69"/>
      <c r="X12" s="85"/>
      <c r="Y12" s="64"/>
      <c r="Z12" s="90"/>
      <c r="AA12" s="90"/>
      <c r="AB12" s="51"/>
      <c r="AC12" s="51"/>
      <c r="AD12" s="40"/>
    </row>
    <row r="13" spans="1:33" ht="23.4" customHeight="1" x14ac:dyDescent="0.25">
      <c r="A13" s="7"/>
      <c r="B13" s="8"/>
      <c r="C13" s="7"/>
      <c r="D13" s="9"/>
      <c r="E13" s="10"/>
      <c r="F13" s="7"/>
      <c r="G13" s="11"/>
      <c r="H13" s="12"/>
      <c r="I13" s="12"/>
      <c r="J13" s="22"/>
      <c r="K13" s="22"/>
      <c r="L13" s="23"/>
      <c r="M13" s="11" t="s">
        <v>33</v>
      </c>
      <c r="N13" s="24">
        <v>30</v>
      </c>
      <c r="O13" s="25">
        <f t="shared" si="3"/>
        <v>8.3333333333333332E-3</v>
      </c>
      <c r="P13" s="31">
        <v>2</v>
      </c>
      <c r="Q13" s="34">
        <f>O13*P13</f>
        <v>1.6666666666666666E-2</v>
      </c>
      <c r="R13" s="77"/>
      <c r="S13" s="69"/>
      <c r="T13" s="69"/>
      <c r="U13" s="69"/>
      <c r="V13" s="69"/>
      <c r="W13" s="69"/>
      <c r="X13" s="85"/>
      <c r="Y13" s="64"/>
      <c r="Z13" s="90"/>
      <c r="AA13" s="90"/>
      <c r="AB13" s="51"/>
      <c r="AC13" s="51"/>
      <c r="AD13" s="40"/>
    </row>
    <row r="14" spans="1:33" ht="23.4" customHeight="1" x14ac:dyDescent="0.25">
      <c r="A14" s="7"/>
      <c r="B14" s="8"/>
      <c r="C14" s="7"/>
      <c r="D14" s="9"/>
      <c r="E14" s="10"/>
      <c r="F14" s="7"/>
      <c r="G14" s="11"/>
      <c r="H14" s="12"/>
      <c r="I14" s="12"/>
      <c r="J14" s="22"/>
      <c r="K14" s="22"/>
      <c r="L14" s="23"/>
      <c r="M14" s="11" t="s">
        <v>36</v>
      </c>
      <c r="N14" s="24">
        <v>2.5</v>
      </c>
      <c r="O14" s="25">
        <f t="shared" si="3"/>
        <v>6.9444444444444447E-4</v>
      </c>
      <c r="P14" s="31"/>
      <c r="Q14" s="34">
        <f>N14*I9</f>
        <v>4.2500000000000003E-2</v>
      </c>
      <c r="R14" s="77"/>
      <c r="S14" s="69"/>
      <c r="T14" s="69"/>
      <c r="U14" s="69"/>
      <c r="V14" s="69"/>
      <c r="W14" s="69"/>
      <c r="X14" s="86"/>
      <c r="Y14" s="65"/>
      <c r="Z14" s="91"/>
      <c r="AA14" s="91"/>
      <c r="AB14" s="55"/>
      <c r="AC14" s="55"/>
      <c r="AD14" s="40"/>
    </row>
    <row r="15" spans="1:33" s="1" customFormat="1" ht="42" customHeight="1" x14ac:dyDescent="0.25">
      <c r="A15" s="13"/>
      <c r="B15" s="14"/>
      <c r="C15" s="13"/>
      <c r="D15" s="15"/>
      <c r="E15" s="16"/>
      <c r="F15" s="13"/>
      <c r="G15" s="56" t="s">
        <v>24</v>
      </c>
      <c r="H15" s="57"/>
      <c r="I15" s="57"/>
      <c r="J15" s="58"/>
      <c r="K15" s="59"/>
      <c r="L15" s="27">
        <f>SUM(L9:L14)</f>
        <v>9.2604712000000006E-2</v>
      </c>
      <c r="M15" s="28"/>
      <c r="N15" s="29"/>
      <c r="O15" s="28"/>
      <c r="P15" s="30"/>
      <c r="Q15" s="35">
        <f>SUM(Q9:Q14)</f>
        <v>0.42722222222222217</v>
      </c>
      <c r="R15" s="36">
        <f>(L15+Q15)*R9</f>
        <v>5.1982693422222212E-3</v>
      </c>
      <c r="S15" s="37">
        <f>(L15+Q15)*S9</f>
        <v>1.0396538684444442E-2</v>
      </c>
      <c r="T15" s="37">
        <f>(L15+Q15)*T9</f>
        <v>5.1982693422222212E-3</v>
      </c>
      <c r="U15" s="37">
        <f>(L15+Q15)*U9</f>
        <v>1.5594808026666664E-2</v>
      </c>
      <c r="V15" s="37">
        <f>(L15+Q15)*V9</f>
        <v>2.5991346711111109E-2</v>
      </c>
      <c r="W15" s="43">
        <f>SUM(L15:V15)</f>
        <v>0.58220616632888889</v>
      </c>
      <c r="X15" s="44">
        <f t="shared" ref="X15:AC15" si="5">X9</f>
        <v>0.85</v>
      </c>
      <c r="Y15" s="45" t="str">
        <f t="shared" si="5"/>
        <v>0.6(机加工)
0.45（冷镦，单次5万件起订）</v>
      </c>
      <c r="Z15" s="46">
        <f t="shared" si="5"/>
        <v>0.88495575221238942</v>
      </c>
      <c r="AA15" s="46">
        <f t="shared" si="5"/>
        <v>0.61131647464533334</v>
      </c>
      <c r="AB15" s="41">
        <f t="shared" si="5"/>
        <v>0</v>
      </c>
      <c r="AC15" s="41">
        <f t="shared" si="5"/>
        <v>0</v>
      </c>
      <c r="AD15" s="42"/>
    </row>
    <row r="16" spans="1:33" ht="23.4" customHeight="1" x14ac:dyDescent="0.25">
      <c r="A16" s="7">
        <v>3</v>
      </c>
      <c r="B16" s="17" t="s">
        <v>37</v>
      </c>
      <c r="C16" s="7" t="s">
        <v>26</v>
      </c>
      <c r="D16" s="9" t="s">
        <v>44</v>
      </c>
      <c r="E16" s="10" t="s">
        <v>45</v>
      </c>
      <c r="F16" s="7" t="s">
        <v>27</v>
      </c>
      <c r="G16" s="11" t="s">
        <v>38</v>
      </c>
      <c r="H16" s="12">
        <v>2.5000000000000001E-2</v>
      </c>
      <c r="I16" s="12">
        <v>2.5000000000000001E-2</v>
      </c>
      <c r="J16" s="22">
        <v>5</v>
      </c>
      <c r="K16" s="22">
        <v>1</v>
      </c>
      <c r="L16" s="23">
        <f>J16*H16-(H16-I16)*K16</f>
        <v>0.125</v>
      </c>
      <c r="M16" s="11" t="s">
        <v>29</v>
      </c>
      <c r="N16" s="24">
        <v>20</v>
      </c>
      <c r="O16" s="25">
        <f>N16/3600</f>
        <v>5.5555555555555558E-3</v>
      </c>
      <c r="P16" s="31">
        <v>10</v>
      </c>
      <c r="Q16" s="34">
        <f>O16*P16</f>
        <v>5.5555555555555559E-2</v>
      </c>
      <c r="R16" s="76">
        <v>0.01</v>
      </c>
      <c r="S16" s="68">
        <v>0.02</v>
      </c>
      <c r="T16" s="68">
        <v>0.01</v>
      </c>
      <c r="U16" s="68">
        <v>0.03</v>
      </c>
      <c r="V16" s="68">
        <v>0.05</v>
      </c>
      <c r="W16" s="72"/>
      <c r="X16" s="66">
        <v>1</v>
      </c>
      <c r="Y16" s="66">
        <v>1</v>
      </c>
      <c r="Z16" s="89">
        <v>0.8</v>
      </c>
      <c r="AA16" s="89">
        <v>0.4</v>
      </c>
      <c r="AB16" s="50"/>
      <c r="AC16" s="50"/>
      <c r="AD16" s="40"/>
      <c r="AF16" s="32"/>
      <c r="AG16" s="83" t="s">
        <v>39</v>
      </c>
    </row>
    <row r="17" spans="1:37" ht="23.4" customHeight="1" x14ac:dyDescent="0.25">
      <c r="A17" s="7"/>
      <c r="B17" s="8"/>
      <c r="C17" s="7"/>
      <c r="D17" s="9"/>
      <c r="E17" s="10"/>
      <c r="F17" s="7"/>
      <c r="G17" s="49" t="s">
        <v>53</v>
      </c>
      <c r="H17" s="12"/>
      <c r="I17" s="12"/>
      <c r="J17" s="22"/>
      <c r="K17" s="22"/>
      <c r="L17" s="23"/>
      <c r="M17" s="11" t="s">
        <v>31</v>
      </c>
      <c r="N17" s="24">
        <v>15</v>
      </c>
      <c r="O17" s="25">
        <f t="shared" ref="O17:O18" si="6">N17/3600</f>
        <v>4.1666666666666666E-3</v>
      </c>
      <c r="P17" s="31">
        <v>20</v>
      </c>
      <c r="Q17" s="34">
        <f>O17*P17</f>
        <v>8.3333333333333329E-2</v>
      </c>
      <c r="R17" s="77"/>
      <c r="S17" s="69"/>
      <c r="T17" s="69"/>
      <c r="U17" s="69"/>
      <c r="V17" s="69"/>
      <c r="W17" s="69"/>
      <c r="X17" s="67"/>
      <c r="Y17" s="67"/>
      <c r="Z17" s="90"/>
      <c r="AA17" s="90"/>
      <c r="AB17" s="51"/>
      <c r="AC17" s="51"/>
      <c r="AD17" s="40"/>
      <c r="AG17" s="83"/>
      <c r="AK17" s="47" t="s">
        <v>51</v>
      </c>
    </row>
    <row r="18" spans="1:37" ht="23.4" customHeight="1" x14ac:dyDescent="0.25">
      <c r="A18" s="7"/>
      <c r="B18" s="8"/>
      <c r="C18" s="7"/>
      <c r="D18" s="9"/>
      <c r="E18" s="10"/>
      <c r="F18" s="7"/>
      <c r="G18" s="11"/>
      <c r="H18" s="12"/>
      <c r="I18" s="12"/>
      <c r="J18" s="22"/>
      <c r="K18" s="22"/>
      <c r="L18" s="23"/>
      <c r="M18" s="11" t="s">
        <v>33</v>
      </c>
      <c r="N18" s="24">
        <v>30</v>
      </c>
      <c r="O18" s="25">
        <f t="shared" si="6"/>
        <v>8.3333333333333332E-3</v>
      </c>
      <c r="P18" s="31">
        <v>2</v>
      </c>
      <c r="Q18" s="34">
        <f>O18*P18</f>
        <v>1.6666666666666666E-2</v>
      </c>
      <c r="R18" s="77"/>
      <c r="S18" s="69"/>
      <c r="T18" s="69"/>
      <c r="U18" s="69"/>
      <c r="V18" s="69"/>
      <c r="W18" s="69"/>
      <c r="X18" s="67"/>
      <c r="Y18" s="67"/>
      <c r="Z18" s="90"/>
      <c r="AA18" s="90"/>
      <c r="AB18" s="51"/>
      <c r="AC18" s="51"/>
      <c r="AD18" s="40"/>
      <c r="AG18" s="83"/>
    </row>
    <row r="19" spans="1:37" s="1" customFormat="1" ht="23.4" customHeight="1" x14ac:dyDescent="0.25">
      <c r="A19" s="13"/>
      <c r="B19" s="14"/>
      <c r="C19" s="13"/>
      <c r="D19" s="15"/>
      <c r="E19" s="16"/>
      <c r="F19" s="13"/>
      <c r="G19" s="56" t="s">
        <v>24</v>
      </c>
      <c r="H19" s="57"/>
      <c r="I19" s="57"/>
      <c r="J19" s="58"/>
      <c r="K19" s="59"/>
      <c r="L19" s="27">
        <f>SUM(L16:L18)</f>
        <v>0.125</v>
      </c>
      <c r="M19" s="28"/>
      <c r="N19" s="29"/>
      <c r="O19" s="28"/>
      <c r="P19" s="30"/>
      <c r="Q19" s="35">
        <f>SUM(Q16:Q18)</f>
        <v>0.15555555555555556</v>
      </c>
      <c r="R19" s="36">
        <f>(L19+Q19)*R16</f>
        <v>2.8055555555555555E-3</v>
      </c>
      <c r="S19" s="37">
        <f>(L19+Q19)*S16</f>
        <v>5.611111111111111E-3</v>
      </c>
      <c r="T19" s="37">
        <f>(L19+Q19)*T16</f>
        <v>2.8055555555555555E-3</v>
      </c>
      <c r="U19" s="37">
        <f>(L19+Q19)*U16</f>
        <v>8.416666666666666E-3</v>
      </c>
      <c r="V19" s="37">
        <f>(L19+Q19)*V16</f>
        <v>1.4027777777777778E-2</v>
      </c>
      <c r="W19" s="43">
        <f>SUM(L19:V19)</f>
        <v>0.31422222222222229</v>
      </c>
      <c r="X19" s="44">
        <f t="shared" ref="X19:AC19" si="7">X16</f>
        <v>1</v>
      </c>
      <c r="Y19" s="44">
        <f t="shared" si="7"/>
        <v>1</v>
      </c>
      <c r="Z19" s="46">
        <f t="shared" si="7"/>
        <v>0.8</v>
      </c>
      <c r="AA19" s="46">
        <f t="shared" si="7"/>
        <v>0.4</v>
      </c>
      <c r="AB19" s="41">
        <f t="shared" si="7"/>
        <v>0</v>
      </c>
      <c r="AC19" s="41">
        <f t="shared" si="7"/>
        <v>0</v>
      </c>
      <c r="AD19" s="42"/>
    </row>
    <row r="22" spans="1:37" x14ac:dyDescent="0.25">
      <c r="M22" s="47"/>
    </row>
  </sheetData>
  <mergeCells count="54">
    <mergeCell ref="W16:W18"/>
    <mergeCell ref="AG16:AG18"/>
    <mergeCell ref="X1:X2"/>
    <mergeCell ref="X3:X7"/>
    <mergeCell ref="X9:X14"/>
    <mergeCell ref="X16:X18"/>
    <mergeCell ref="Z1:Z2"/>
    <mergeCell ref="Z3:Z7"/>
    <mergeCell ref="Z9:Z14"/>
    <mergeCell ref="Z16:Z18"/>
    <mergeCell ref="AA1:AA2"/>
    <mergeCell ref="AA3:AA7"/>
    <mergeCell ref="AA9:AA14"/>
    <mergeCell ref="AA16:AA18"/>
    <mergeCell ref="AB1:AB2"/>
    <mergeCell ref="AB3:AB7"/>
    <mergeCell ref="F1:F2"/>
    <mergeCell ref="R3:R7"/>
    <mergeCell ref="R9:R14"/>
    <mergeCell ref="R16:R18"/>
    <mergeCell ref="S3:S7"/>
    <mergeCell ref="S9:S14"/>
    <mergeCell ref="S16:S18"/>
    <mergeCell ref="H1:L1"/>
    <mergeCell ref="M1:Q1"/>
    <mergeCell ref="G8:K8"/>
    <mergeCell ref="G15:K15"/>
    <mergeCell ref="A1:A2"/>
    <mergeCell ref="B1:B2"/>
    <mergeCell ref="C1:C2"/>
    <mergeCell ref="D1:D2"/>
    <mergeCell ref="E1:E2"/>
    <mergeCell ref="G19:K19"/>
    <mergeCell ref="Y1:Y2"/>
    <mergeCell ref="Y3:Y7"/>
    <mergeCell ref="Y9:Y14"/>
    <mergeCell ref="Y16:Y18"/>
    <mergeCell ref="T3:T7"/>
    <mergeCell ref="T9:T14"/>
    <mergeCell ref="T16:T18"/>
    <mergeCell ref="U3:U7"/>
    <mergeCell ref="U9:U14"/>
    <mergeCell ref="U16:U18"/>
    <mergeCell ref="V3:V7"/>
    <mergeCell ref="V9:V14"/>
    <mergeCell ref="V16:V18"/>
    <mergeCell ref="W3:W7"/>
    <mergeCell ref="W9:W14"/>
    <mergeCell ref="AB16:AB18"/>
    <mergeCell ref="AC1:AC2"/>
    <mergeCell ref="AC3:AC7"/>
    <mergeCell ref="AC9:AC14"/>
    <mergeCell ref="AC16:AC18"/>
    <mergeCell ref="AB9:AB14"/>
  </mergeCells>
  <phoneticPr fontId="11" type="noConversion"/>
  <pageMargins left="0.7" right="0.7" top="0.75" bottom="0.75" header="0.3" footer="0.3"/>
  <pageSetup paperSize="9" scale="32" orientation="portrait" r:id="rId1"/>
  <colBreaks count="1" manualBreakCount="1">
    <brk id="29" max="2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90" zoomScaleNormal="90" workbookViewId="0">
      <selection activeCell="T27" sqref="T27"/>
    </sheetView>
  </sheetViews>
  <sheetFormatPr defaultColWidth="9" defaultRowHeight="13.8" x14ac:dyDescent="0.25"/>
  <sheetData/>
  <phoneticPr fontId="1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2015-06-05T18:19:00Z</dcterms:created>
  <dcterms:modified xsi:type="dcterms:W3CDTF">2022-08-03T03:24:31Z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0B2A88798EF6464EA11CB7890A0DE94A</vt:lpwstr>
  </property>
  <property fmtid="{D5CDD505-2E9C-101B-9397-08002B2CF9AE}" pid="3" name="KSOProductBuildVer">
    <vt:lpwstr>2052-11.1.0.11875</vt:lpwstr>
  </property>
</Properties>
</file>