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D9306E8F-97DE-4C97-AB66-5DCBF1FBDFC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7" sheetId="2" r:id="rId1"/>
    <sheet name="中盛7-临时价格协议" sheetId="3" r:id="rId2"/>
    <sheet name="Sheet1" sheetId="1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9" i="3" l="1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Q21" i="3"/>
  <c r="Q20" i="3"/>
  <c r="Q19" i="3"/>
  <c r="Q18" i="3"/>
  <c r="R17" i="3"/>
  <c r="Q17" i="3"/>
  <c r="R16" i="3"/>
  <c r="Q15" i="3"/>
  <c r="Q14" i="3"/>
  <c r="Q13" i="3"/>
  <c r="Q12" i="3"/>
  <c r="Q11" i="3"/>
  <c r="N11" i="3"/>
  <c r="Q10" i="3"/>
  <c r="N10" i="3"/>
  <c r="Q9" i="3"/>
  <c r="N9" i="3"/>
  <c r="Q29" i="2"/>
  <c r="Q28" i="2"/>
  <c r="R27" i="2"/>
  <c r="Q27" i="2"/>
  <c r="Q24" i="2"/>
  <c r="Q23" i="2"/>
  <c r="Q22" i="2"/>
  <c r="Q21" i="2"/>
  <c r="Q20" i="2"/>
  <c r="Q19" i="2"/>
  <c r="R18" i="2"/>
  <c r="Q18" i="2"/>
  <c r="Q17" i="2"/>
  <c r="R16" i="2"/>
  <c r="Q15" i="2"/>
  <c r="Q14" i="2"/>
  <c r="Q13" i="2"/>
  <c r="Q12" i="2"/>
  <c r="R11" i="2"/>
  <c r="Q11" i="2"/>
  <c r="N11" i="2"/>
  <c r="R10" i="2"/>
  <c r="Q10" i="2"/>
  <c r="N10" i="2"/>
  <c r="Q9" i="2"/>
  <c r="N9" i="2"/>
</calcChain>
</file>

<file path=xl/sharedStrings.xml><?xml version="1.0" encoding="utf-8"?>
<sst xmlns="http://schemas.openxmlformats.org/spreadsheetml/2006/main" count="301" uniqueCount="190">
  <si>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</si>
  <si>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</si>
  <si>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</si>
  <si>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</si>
  <si>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</si>
  <si>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</si>
  <si>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</si>
  <si>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</si>
  <si>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</si>
  <si>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</si>
  <si>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</si>
  <si>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</si>
  <si>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</si>
  <si>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海兴</t>
    <phoneticPr fontId="5" type="noConversion"/>
  </si>
  <si>
    <t>2021年</t>
    <phoneticPr fontId="8" type="noConversion"/>
  </si>
  <si>
    <t>2022年</t>
    <phoneticPr fontId="8" type="noConversion"/>
  </si>
  <si>
    <t>图片</t>
    <phoneticPr fontId="5" type="noConversion"/>
  </si>
  <si>
    <t>工艺重量kg</t>
    <phoneticPr fontId="5" type="noConversion"/>
  </si>
  <si>
    <t>材质</t>
    <phoneticPr fontId="5" type="noConversion"/>
  </si>
  <si>
    <t>表面处理</t>
    <phoneticPr fontId="5" type="noConversion"/>
  </si>
  <si>
    <t>2021年12月报价</t>
    <phoneticPr fontId="8" type="noConversion"/>
  </si>
  <si>
    <t>2022年4月再报价</t>
    <phoneticPr fontId="8" type="noConversion"/>
  </si>
  <si>
    <t>2022年7月再报价</t>
    <phoneticPr fontId="8" type="noConversion"/>
  </si>
  <si>
    <t>荣昌未税核算价</t>
    <phoneticPr fontId="5" type="noConversion"/>
  </si>
  <si>
    <t>财务未税目标价</t>
    <phoneticPr fontId="5" type="noConversion"/>
  </si>
  <si>
    <t>最终未税执行价</t>
    <phoneticPr fontId="5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</si>
  <si>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</si>
  <si>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</si>
  <si>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</si>
  <si>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</si>
  <si>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Q235/φ5</t>
    <phoneticPr fontId="5" type="noConversion"/>
  </si>
  <si>
    <t>BSP0010017</t>
    <phoneticPr fontId="8" type="noConversion"/>
  </si>
  <si>
    <t>H6主驾驶靠背调节手柄卡接簧</t>
    <phoneticPr fontId="5" type="noConversion"/>
  </si>
  <si>
    <t>02.03.57.049</t>
    <phoneticPr fontId="5" type="noConversion"/>
  </si>
  <si>
    <t>65Mn/Φ1.0</t>
    <phoneticPr fontId="5" type="noConversion"/>
  </si>
  <si>
    <t>镀锌</t>
    <phoneticPr fontId="5" type="noConversion"/>
  </si>
  <si>
    <t>BSP0010018</t>
    <phoneticPr fontId="5" type="noConversion"/>
  </si>
  <si>
    <t>H6副驾驶靠背调节手柄卡接簧</t>
    <phoneticPr fontId="5" type="noConversion"/>
  </si>
  <si>
    <t>02.03.57.050</t>
  </si>
  <si>
    <t>SHT0010763</t>
    <phoneticPr fontId="5" type="noConversion"/>
  </si>
  <si>
    <t>H6肩部支撑钢丝</t>
  </si>
  <si>
    <t>02.03.57.039</t>
  </si>
  <si>
    <t>件</t>
  </si>
  <si>
    <t>Q235 Φ6</t>
    <phoneticPr fontId="5" type="noConversion"/>
  </si>
  <si>
    <t>SHT0010779</t>
    <phoneticPr fontId="5" type="noConversion"/>
  </si>
  <si>
    <t>H6气袋腰托侧翼支撑钢丝</t>
    <phoneticPr fontId="5" type="noConversion"/>
  </si>
  <si>
    <t>02.03.57.040</t>
  </si>
  <si>
    <t>Q235 Φ5</t>
  </si>
  <si>
    <t>SHT0011260</t>
    <phoneticPr fontId="5" type="noConversion"/>
  </si>
  <si>
    <t>H6面套钩挂钢丝</t>
    <phoneticPr fontId="5" type="noConversion"/>
  </si>
  <si>
    <t>02.03.57.044</t>
  </si>
  <si>
    <t>SHT0012385</t>
    <phoneticPr fontId="6" type="noConversion"/>
  </si>
  <si>
    <t>T5侧翼支撑上安装钢丝</t>
    <phoneticPr fontId="5" type="noConversion"/>
  </si>
  <si>
    <t>Q235/Φ8</t>
    <phoneticPr fontId="5" type="noConversion"/>
  </si>
  <si>
    <t>回火</t>
  </si>
  <si>
    <t>回火炉</t>
  </si>
  <si>
    <t>BSP0010006</t>
    <phoneticPr fontId="8" type="noConversion"/>
  </si>
  <si>
    <t>H6靠背调节蜗簧</t>
    <phoneticPr fontId="8" type="noConversion"/>
  </si>
  <si>
    <t>65Mn</t>
  </si>
  <si>
    <t>SHT0011900</t>
    <phoneticPr fontId="5" type="noConversion"/>
  </si>
  <si>
    <t>福田肩部支撑钢丝</t>
    <phoneticPr fontId="8" type="noConversion"/>
  </si>
  <si>
    <t>Q235  Φ8</t>
    <phoneticPr fontId="5" type="noConversion"/>
  </si>
  <si>
    <t>BSP0010007</t>
    <phoneticPr fontId="8" type="noConversion"/>
  </si>
  <si>
    <t>H6仰角回位拉簧</t>
    <phoneticPr fontId="5" type="noConversion"/>
  </si>
  <si>
    <t>65Mn/ Φ1.0</t>
    <phoneticPr fontId="5" type="noConversion"/>
  </si>
  <si>
    <t>磷皂化</t>
  </si>
  <si>
    <t>皂化按照0.1元/件</t>
    <phoneticPr fontId="5" type="noConversion"/>
  </si>
  <si>
    <t>SHT0013855</t>
    <phoneticPr fontId="8" type="noConversion"/>
  </si>
  <si>
    <t>T5-2.0驾驶员上安全带导向钢丝</t>
    <phoneticPr fontId="8" type="noConversion"/>
  </si>
  <si>
    <t>02.03.61.057</t>
  </si>
  <si>
    <t>件</t>
    <phoneticPr fontId="8" type="noConversion"/>
  </si>
  <si>
    <t>Q235/φ6.0</t>
  </si>
  <si>
    <t>2021.12.21报价</t>
    <phoneticPr fontId="8" type="noConversion"/>
  </si>
  <si>
    <t>SHT0013856</t>
    <phoneticPr fontId="5" type="noConversion"/>
  </si>
  <si>
    <t>T5-2.0驾驶员中间安全带导向钢丝</t>
    <phoneticPr fontId="5" type="noConversion"/>
  </si>
  <si>
    <t>02.03.61.058</t>
  </si>
  <si>
    <t>SHT0013857</t>
    <phoneticPr fontId="5" type="noConversion"/>
  </si>
  <si>
    <t>T5驾驶员下安全带导向钢丝</t>
    <phoneticPr fontId="5" type="noConversion"/>
  </si>
  <si>
    <t>02.03.61.059</t>
  </si>
  <si>
    <t>SHT0013858</t>
    <phoneticPr fontId="5" type="noConversion"/>
  </si>
  <si>
    <t>T5副驶员上安全带导向钢丝</t>
    <phoneticPr fontId="5" type="noConversion"/>
  </si>
  <si>
    <t>02.03.61.060</t>
  </si>
  <si>
    <t>SHT0013859</t>
    <phoneticPr fontId="5" type="noConversion"/>
  </si>
  <si>
    <t>T5副驶员中间安全带导向钢丝</t>
    <phoneticPr fontId="5" type="noConversion"/>
  </si>
  <si>
    <t>02.03.61.061</t>
  </si>
  <si>
    <t>SHT0013860</t>
    <phoneticPr fontId="5" type="noConversion"/>
  </si>
  <si>
    <t>副驶员下安全带导向钢丝</t>
  </si>
  <si>
    <t>02.03.61.062</t>
  </si>
  <si>
    <t>SHT0002074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</si>
  <si>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</si>
  <si>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02.03.13.002</t>
  </si>
  <si>
    <t>21年使用量3410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</si>
  <si>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</si>
  <si>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</si>
  <si>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</si>
  <si>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</si>
  <si>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t>BSP0010013</t>
    <phoneticPr fontId="5" type="noConversion"/>
  </si>
  <si>
    <t>H6滑轨解锁机构回位簧</t>
    <phoneticPr fontId="5" type="noConversion"/>
  </si>
  <si>
    <t>代替BSP0010027</t>
  </si>
  <si>
    <t>65Mn/φ8.0</t>
    <phoneticPr fontId="5" type="noConversion"/>
  </si>
  <si>
    <t>SHT0010081</t>
  </si>
  <si>
    <t>H6靠背板支撑钢丝1</t>
  </si>
  <si>
    <t>Q235/φ5.0</t>
  </si>
  <si>
    <t>SHT0010074</t>
  </si>
  <si>
    <t>H6靠背侧翼支撑钢丝</t>
  </si>
  <si>
    <t>Q235/φ7.0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</si>
  <si>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</si>
  <si>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</si>
  <si>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</si>
  <si>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</si>
  <si>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</si>
  <si>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</si>
  <si>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</si>
  <si>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</si>
  <si>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</si>
  <si>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</si>
  <si>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</si>
  <si>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                          协议编号：</t>
    <phoneticPr fontId="8" type="noConversion"/>
  </si>
  <si>
    <t>协议编号：HBZYXY-2022-033-07达成一致，已申报签订</t>
    <phoneticPr fontId="5" type="noConversion"/>
  </si>
  <si>
    <t>未达成一致，将比价确定</t>
    <phoneticPr fontId="5" type="noConversion"/>
  </si>
  <si>
    <t>未税执行价</t>
    <phoneticPr fontId="5" type="noConversion"/>
  </si>
  <si>
    <t>SHT0011945</t>
    <phoneticPr fontId="8" type="noConversion"/>
  </si>
  <si>
    <t>H6靠背面套钢丝1</t>
    <phoneticPr fontId="5" type="noConversion"/>
  </si>
  <si>
    <t>60#/φ3*210</t>
    <phoneticPr fontId="5" type="noConversion"/>
  </si>
  <si>
    <t>SHT0011946</t>
    <phoneticPr fontId="8" type="noConversion"/>
  </si>
  <si>
    <t>H6靠背面套钢丝2</t>
    <phoneticPr fontId="5" type="noConversion"/>
  </si>
  <si>
    <t>60#/φ3*290</t>
    <phoneticPr fontId="5" type="noConversion"/>
  </si>
  <si>
    <t>SHT0011656</t>
    <phoneticPr fontId="5" type="noConversion"/>
  </si>
  <si>
    <t>H6坐垫钢丝</t>
    <phoneticPr fontId="5" type="noConversion"/>
  </si>
  <si>
    <t>60#/φ2</t>
    <phoneticPr fontId="5" type="noConversion"/>
  </si>
  <si>
    <t>SHT0011693</t>
    <phoneticPr fontId="5" type="noConversion"/>
  </si>
  <si>
    <t xml:space="preserve">20# ⌀2.0  </t>
  </si>
  <si>
    <t>SHT0010780</t>
    <phoneticPr fontId="5" type="noConversion"/>
  </si>
  <si>
    <t>H6气袋腰托下固定点焊接总成</t>
    <phoneticPr fontId="5" type="noConversion"/>
  </si>
  <si>
    <t>Q235 Φ8+Q235 Φ5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</si>
  <si>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</si>
  <si>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</si>
  <si>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</si>
  <si>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</si>
  <si>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SHT0010039</t>
    <phoneticPr fontId="5" type="noConversion"/>
  </si>
  <si>
    <t>H6延伸锁止钣金</t>
    <phoneticPr fontId="5" type="noConversion"/>
  </si>
  <si>
    <t>65Mn t=2.0</t>
  </si>
  <si>
    <t>BSP0010012</t>
    <phoneticPr fontId="5" type="noConversion"/>
  </si>
  <si>
    <t>H6滑轨解锁手柄右侧回位簧</t>
    <phoneticPr fontId="5" type="noConversion"/>
  </si>
  <si>
    <t>镀白锌，银色钝化</t>
  </si>
  <si>
    <t>SHT0012273</t>
    <phoneticPr fontId="5" type="noConversion"/>
  </si>
  <si>
    <t>T5靠背横向预埋钢丝</t>
    <phoneticPr fontId="5" type="noConversion"/>
  </si>
  <si>
    <t>60#
φ2.0</t>
  </si>
  <si>
    <t>SHT0012327</t>
    <phoneticPr fontId="5" type="noConversion"/>
  </si>
  <si>
    <t>T5坐垫横向预埋钢丝</t>
    <phoneticPr fontId="5" type="noConversion"/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</si>
  <si>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</si>
  <si>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</si>
  <si>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</si>
  <si>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</si>
  <si>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</si>
  <si>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SHT0013063</t>
    <phoneticPr fontId="6" type="noConversion"/>
  </si>
  <si>
    <t>汕德卡仰角调节机构卷簧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</si>
  <si>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</si>
  <si>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</si>
  <si>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</si>
  <si>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</si>
  <si>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</si>
  <si>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</si>
  <si>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</si>
  <si>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BSP0010024</t>
    <phoneticPr fontId="6" type="noConversion"/>
  </si>
  <si>
    <t>T5气管固定卡簧（2.0）</t>
    <phoneticPr fontId="5" type="noConversion"/>
  </si>
  <si>
    <t>0.44（含0.02元模摊，分摊10万件）</t>
    <phoneticPr fontId="5" type="noConversion"/>
  </si>
  <si>
    <t>0.44（含0.02元模摊，分摊10万件）</t>
  </si>
  <si>
    <t>卷制成形</t>
  </si>
  <si>
    <t>自动卷簧机</t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</si>
  <si>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</si>
  <si>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</si>
  <si>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</si>
  <si>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H6靠背调节钣金回位簧</t>
    <phoneticPr fontId="8" type="noConversion"/>
  </si>
  <si>
    <t>BSP0010009</t>
    <phoneticPr fontId="5" type="noConversion"/>
  </si>
  <si>
    <t>H6仰角解锁铸件回位簧</t>
    <phoneticPr fontId="8" type="noConversion"/>
  </si>
  <si>
    <t>65Mn/ Φ0.8</t>
    <phoneticPr fontId="5" type="noConversion"/>
  </si>
  <si>
    <t>镀白锌</t>
  </si>
  <si>
    <t>BSP0010010</t>
    <phoneticPr fontId="8" type="noConversion"/>
  </si>
  <si>
    <t>H6水平减震解锁钣金回位簧</t>
    <phoneticPr fontId="8" type="noConversion"/>
  </si>
  <si>
    <t>SHT0013320</t>
    <phoneticPr fontId="8" type="noConversion"/>
  </si>
  <si>
    <t>T5-2.0翻折钢丝焊接总成（汕德卡）</t>
    <phoneticPr fontId="5" type="noConversion"/>
  </si>
  <si>
    <t>SHT0011022</t>
  </si>
  <si>
    <t>H6靠背泡沫预埋钢丝1</t>
  </si>
  <si>
    <t>BSP0010014</t>
    <phoneticPr fontId="5" type="noConversion"/>
  </si>
  <si>
    <t>H6高调器滑盖回位簧</t>
    <phoneticPr fontId="5" type="noConversion"/>
  </si>
  <si>
    <t>65Mn</t>
    <phoneticPr fontId="5" type="noConversion"/>
  </si>
  <si>
    <t>BSP0010015</t>
    <phoneticPr fontId="5" type="noConversion"/>
  </si>
  <si>
    <t>H6调高解锁按钮回位簧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</si>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</sst>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"/>
    <numFmt numFmtId="180" formatCode="0.0000_ "/>
    <numFmt numFmtId="181" formatCode="0.0000_ ;[Red]\-0.0000\ 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等线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b/>
      <sz val="18"/>
      <name val="Microsoft YaHei UI"/>
      <family val="3"/>
      <charset val="134"/>
    </font>
    <font>
      <sz val="10"/>
      <color theme="1"/>
      <name val="等线"/>
      <family val="2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21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9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18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76" fontId="27" fillId="0" borderId="0" xfId="1" applyNumberFormat="1" applyFont="1">
      <alignment vertical="center"/>
    </xf>
    <xf numFmtId="0" fontId="27" fillId="0" borderId="0" xfId="1" applyFont="1" applyAlignment="1">
      <alignment vertical="center" shrinkToFit="1"/>
    </xf>
    <xf numFmtId="0" fontId="18" fillId="0" borderId="0" xfId="1" applyFont="1" applyAlignment="1">
      <alignment horizontal="center" vertical="center"/>
    </xf>
    <xf numFmtId="0" fontId="1" fillId="3" borderId="0" xfId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176" fontId="20" fillId="4" borderId="1" xfId="1" applyNumberFormat="1" applyFont="1" applyFill="1" applyBorder="1" applyAlignment="1">
      <alignment horizontal="center" vertical="center" wrapText="1"/>
    </xf>
    <xf numFmtId="176" fontId="20" fillId="4" borderId="0" xfId="1" applyNumberFormat="1" applyFont="1" applyFill="1" applyAlignment="1">
      <alignment horizontal="center" vertical="center" shrinkToFit="1"/>
    </xf>
    <xf numFmtId="176" fontId="20" fillId="4" borderId="1" xfId="1" applyNumberFormat="1" applyFont="1" applyFill="1" applyBorder="1" applyAlignment="1">
      <alignment horizontal="center" vertical="center" shrinkToFit="1"/>
    </xf>
    <xf numFmtId="0" fontId="17" fillId="4" borderId="1" xfId="1" applyFont="1" applyFill="1" applyBorder="1" applyAlignment="1">
      <alignment horizontal="left" vertical="center"/>
    </xf>
    <xf numFmtId="0" fontId="17" fillId="4" borderId="1" xfId="1" applyFont="1" applyFill="1" applyBorder="1">
      <alignment vertical="center"/>
    </xf>
    <xf numFmtId="179" fontId="17" fillId="4" borderId="1" xfId="1" applyNumberFormat="1" applyFont="1" applyFill="1" applyBorder="1" applyAlignment="1">
      <alignment horizontal="center" vertical="center"/>
    </xf>
    <xf numFmtId="180" fontId="17" fillId="4" borderId="1" xfId="1" applyNumberFormat="1" applyFont="1" applyFill="1" applyBorder="1" applyAlignment="1">
      <alignment horizontal="center" vertical="center"/>
    </xf>
    <xf numFmtId="0" fontId="17" fillId="4" borderId="0" xfId="1" applyFont="1" applyFill="1">
      <alignment vertical="center"/>
    </xf>
    <xf numFmtId="0" fontId="17" fillId="4" borderId="1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18" fillId="4" borderId="1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 wrapText="1"/>
    </xf>
    <xf numFmtId="181" fontId="17" fillId="4" borderId="1" xfId="1" applyNumberFormat="1" applyFont="1" applyFill="1" applyBorder="1" applyAlignment="1">
      <alignment horizontal="left" vertical="center" wrapText="1"/>
    </xf>
    <xf numFmtId="181" fontId="17" fillId="4" borderId="1" xfId="1" applyNumberFormat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vertical="center" wrapText="1"/>
    </xf>
    <xf numFmtId="0" fontId="19" fillId="4" borderId="1" xfId="5" applyFont="1" applyFill="1" applyBorder="1" applyAlignment="1">
      <alignment horizontal="center" vertical="center" wrapText="1"/>
    </xf>
    <xf numFmtId="0" fontId="13" fillId="4" borderId="1" xfId="6" applyFont="1" applyFill="1" applyBorder="1" applyAlignment="1" applyProtection="1">
      <alignment horizontal="left" vertical="center" wrapText="1"/>
      <protection locked="0"/>
    </xf>
    <xf numFmtId="0" fontId="29" fillId="4" borderId="1" xfId="0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180" fontId="17" fillId="4" borderId="1" xfId="1" applyNumberFormat="1" applyFont="1" applyFill="1" applyBorder="1" applyAlignment="1">
      <alignment horizontal="center" vertical="center" wrapText="1"/>
    </xf>
    <xf numFmtId="49" fontId="30" fillId="4" borderId="1" xfId="4" applyNumberFormat="1" applyFont="1" applyFill="1" applyBorder="1" applyAlignment="1" applyProtection="1">
      <alignment horizontal="center" vertical="center" wrapText="1"/>
      <protection locked="0"/>
    </xf>
    <xf numFmtId="181" fontId="17" fillId="4" borderId="0" xfId="1" applyNumberFormat="1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78" fontId="16" fillId="3" borderId="1" xfId="1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shrinkToFit="1"/>
    </xf>
    <xf numFmtId="176" fontId="20" fillId="3" borderId="0" xfId="1" applyNumberFormat="1" applyFont="1" applyFill="1" applyAlignment="1">
      <alignment horizontal="center" vertical="center" shrinkToFit="1"/>
    </xf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>
      <alignment vertical="center"/>
    </xf>
    <xf numFmtId="179" fontId="17" fillId="3" borderId="1" xfId="1" applyNumberFormat="1" applyFont="1" applyFill="1" applyBorder="1" applyAlignment="1">
      <alignment horizontal="center" vertical="center"/>
    </xf>
    <xf numFmtId="180" fontId="17" fillId="3" borderId="1" xfId="1" applyNumberFormat="1" applyFont="1" applyFill="1" applyBorder="1" applyAlignment="1">
      <alignment horizontal="center" vertical="center"/>
    </xf>
    <xf numFmtId="0" fontId="17" fillId="3" borderId="0" xfId="1" applyFont="1" applyFill="1">
      <alignment vertical="center"/>
    </xf>
    <xf numFmtId="0" fontId="17" fillId="3" borderId="1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/>
    </xf>
    <xf numFmtId="49" fontId="19" fillId="3" borderId="1" xfId="4" applyNumberFormat="1" applyFont="1" applyFill="1" applyBorder="1" applyAlignment="1" applyProtection="1">
      <alignment horizontal="left" vertical="center" wrapText="1"/>
      <protection locked="0"/>
    </xf>
    <xf numFmtId="181" fontId="17" fillId="3" borderId="1" xfId="1" applyNumberFormat="1" applyFont="1" applyFill="1" applyBorder="1" applyAlignment="1">
      <alignment horizontal="left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181" fontId="17" fillId="3" borderId="0" xfId="1" applyNumberFormat="1" applyFont="1" applyFill="1" applyAlignment="1">
      <alignment horizontal="center" vertical="center"/>
    </xf>
    <xf numFmtId="176" fontId="20" fillId="3" borderId="3" xfId="1" applyNumberFormat="1" applyFont="1" applyFill="1" applyBorder="1" applyAlignment="1">
      <alignment horizontal="center" vertical="center" shrinkToFit="1"/>
    </xf>
  </cellXfs>
  <cellStyles count="7">
    <cellStyle name="BOM_Level_Below3 3" xfId="4" xr:uid="{7617AE77-78B0-4995-B0AA-8EAEB4EE890C}"/>
    <cellStyle name="常规" xfId="0" builtinId="0"/>
    <cellStyle name="常规 2" xfId="1" xr:uid="{B80E4CB7-DA61-4825-9D4E-273D0AE27568}"/>
    <cellStyle name="常规 2 2 6" xfId="2" xr:uid="{9CC35104-11BD-4A84-AE39-897F8E4717D9}"/>
    <cellStyle name="常规 3" xfId="3" xr:uid="{8C457C29-CC77-46D0-817F-9393808E899D}"/>
    <cellStyle name="常规 3 30" xfId="5" xr:uid="{CDFC92A7-5CCC-4B25-B4B5-F9B36C208A07}"/>
    <cellStyle name="样式 1" xfId="6" xr:uid="{BDA2BBDA-D984-42F0-829E-0FA6C39F47C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9.emf"/><Relationship Id="rId18" Type="http://schemas.openxmlformats.org/officeDocument/2006/relationships/image" Target="../media/image44.png"/><Relationship Id="rId26" Type="http://schemas.openxmlformats.org/officeDocument/2006/relationships/image" Target="../media/image52.png"/><Relationship Id="rId3" Type="http://schemas.openxmlformats.org/officeDocument/2006/relationships/image" Target="../media/image29.emf"/><Relationship Id="rId21" Type="http://schemas.openxmlformats.org/officeDocument/2006/relationships/image" Target="../media/image47.png"/><Relationship Id="rId34" Type="http://schemas.openxmlformats.org/officeDocument/2006/relationships/image" Target="../media/image60.png"/><Relationship Id="rId7" Type="http://schemas.openxmlformats.org/officeDocument/2006/relationships/image" Target="../media/image33.emf"/><Relationship Id="rId12" Type="http://schemas.openxmlformats.org/officeDocument/2006/relationships/image" Target="../media/image38.emf"/><Relationship Id="rId17" Type="http://schemas.openxmlformats.org/officeDocument/2006/relationships/image" Target="../media/image43.png"/><Relationship Id="rId25" Type="http://schemas.openxmlformats.org/officeDocument/2006/relationships/image" Target="../media/image51.png"/><Relationship Id="rId33" Type="http://schemas.openxmlformats.org/officeDocument/2006/relationships/image" Target="../media/image59.png"/><Relationship Id="rId2" Type="http://schemas.openxmlformats.org/officeDocument/2006/relationships/image" Target="../media/image28.png"/><Relationship Id="rId16" Type="http://schemas.openxmlformats.org/officeDocument/2006/relationships/image" Target="../media/image42.emf"/><Relationship Id="rId20" Type="http://schemas.openxmlformats.org/officeDocument/2006/relationships/image" Target="../media/image46.png"/><Relationship Id="rId29" Type="http://schemas.openxmlformats.org/officeDocument/2006/relationships/image" Target="../media/image55.png"/><Relationship Id="rId1" Type="http://schemas.openxmlformats.org/officeDocument/2006/relationships/image" Target="../media/image27.emf"/><Relationship Id="rId6" Type="http://schemas.openxmlformats.org/officeDocument/2006/relationships/image" Target="../media/image32.emf"/><Relationship Id="rId11" Type="http://schemas.openxmlformats.org/officeDocument/2006/relationships/image" Target="../media/image37.png"/><Relationship Id="rId24" Type="http://schemas.openxmlformats.org/officeDocument/2006/relationships/image" Target="../media/image50.png"/><Relationship Id="rId32" Type="http://schemas.openxmlformats.org/officeDocument/2006/relationships/image" Target="../media/image58.png"/><Relationship Id="rId5" Type="http://schemas.openxmlformats.org/officeDocument/2006/relationships/image" Target="../media/image31.emf"/><Relationship Id="rId15" Type="http://schemas.openxmlformats.org/officeDocument/2006/relationships/image" Target="../media/image41.emf"/><Relationship Id="rId23" Type="http://schemas.openxmlformats.org/officeDocument/2006/relationships/image" Target="../media/image49.png"/><Relationship Id="rId28" Type="http://schemas.openxmlformats.org/officeDocument/2006/relationships/image" Target="../media/image54.png"/><Relationship Id="rId10" Type="http://schemas.openxmlformats.org/officeDocument/2006/relationships/image" Target="../media/image36.emf"/><Relationship Id="rId19" Type="http://schemas.openxmlformats.org/officeDocument/2006/relationships/image" Target="../media/image45.png"/><Relationship Id="rId31" Type="http://schemas.openxmlformats.org/officeDocument/2006/relationships/image" Target="../media/image57.png"/><Relationship Id="rId4" Type="http://schemas.openxmlformats.org/officeDocument/2006/relationships/image" Target="../media/image30.png"/><Relationship Id="rId9" Type="http://schemas.openxmlformats.org/officeDocument/2006/relationships/image" Target="../media/image35.emf"/><Relationship Id="rId14" Type="http://schemas.openxmlformats.org/officeDocument/2006/relationships/image" Target="../media/image40.emf"/><Relationship Id="rId22" Type="http://schemas.openxmlformats.org/officeDocument/2006/relationships/image" Target="../media/image48.png"/><Relationship Id="rId27" Type="http://schemas.openxmlformats.org/officeDocument/2006/relationships/image" Target="../media/image53.png"/><Relationship Id="rId30" Type="http://schemas.openxmlformats.org/officeDocument/2006/relationships/image" Target="../media/image56.png"/><Relationship Id="rId35" Type="http://schemas.openxmlformats.org/officeDocument/2006/relationships/image" Target="../media/image61.png"/><Relationship Id="rId8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44AAD81-DD3D-4F25-B7D5-A37C1E05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506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10</xdr:row>
      <xdr:rowOff>110067</xdr:rowOff>
    </xdr:from>
    <xdr:to>
      <xdr:col>9</xdr:col>
      <xdr:colOff>423333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5B70D5A-E7EF-4891-8A40-178D45EDE2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0458" y="2906607"/>
          <a:ext cx="245535" cy="354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11</xdr:row>
      <xdr:rowOff>50799</xdr:rowOff>
    </xdr:from>
    <xdr:to>
      <xdr:col>9</xdr:col>
      <xdr:colOff>372532</xdr:colOff>
      <xdr:row>11</xdr:row>
      <xdr:rowOff>321732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699AB3A-72E5-4967-9777-AFC3A691FE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3525" y="33121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12</xdr:row>
      <xdr:rowOff>50799</xdr:rowOff>
    </xdr:from>
    <xdr:to>
      <xdr:col>9</xdr:col>
      <xdr:colOff>524933</xdr:colOff>
      <xdr:row>12</xdr:row>
      <xdr:rowOff>363496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C6D3AAA-0F5C-4FA9-8352-F10980B6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8126" y="372363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13</xdr:row>
      <xdr:rowOff>42333</xdr:rowOff>
    </xdr:from>
    <xdr:to>
      <xdr:col>9</xdr:col>
      <xdr:colOff>544083</xdr:colOff>
      <xdr:row>13</xdr:row>
      <xdr:rowOff>353827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1BDF2DA-FA36-40B0-977A-53112007D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96593" y="412665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203199</xdr:colOff>
      <xdr:row>14</xdr:row>
      <xdr:rowOff>72424</xdr:rowOff>
    </xdr:from>
    <xdr:to>
      <xdr:col>9</xdr:col>
      <xdr:colOff>483022</xdr:colOff>
      <xdr:row>14</xdr:row>
      <xdr:rowOff>311785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84D8257-D716-417D-8F2B-2061135A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55859" y="456822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15</xdr:row>
      <xdr:rowOff>84667</xdr:rowOff>
    </xdr:from>
    <xdr:to>
      <xdr:col>9</xdr:col>
      <xdr:colOff>423400</xdr:colOff>
      <xdr:row>15</xdr:row>
      <xdr:rowOff>336667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D804D7F-C10D-4996-AA68-F70D9EDAA9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32060" y="49919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17</xdr:row>
      <xdr:rowOff>33866</xdr:rowOff>
    </xdr:from>
    <xdr:to>
      <xdr:col>9</xdr:col>
      <xdr:colOff>471036</xdr:colOff>
      <xdr:row>17</xdr:row>
      <xdr:rowOff>326625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319238E-3FAD-4872-AB00-A33441E00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8193" y="576410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18</xdr:row>
      <xdr:rowOff>59267</xdr:rowOff>
    </xdr:from>
    <xdr:to>
      <xdr:col>9</xdr:col>
      <xdr:colOff>671497</xdr:colOff>
      <xdr:row>18</xdr:row>
      <xdr:rowOff>321733</xdr:rowOff>
    </xdr:to>
    <xdr:pic>
      <xdr:nvPicPr>
        <xdr:cNvPr id="10" name="图片 2">
          <a:extLst>
            <a:ext uri="{FF2B5EF4-FFF2-40B4-BE49-F238E27FC236}">
              <a16:creationId xmlns:a16="http://schemas.microsoft.com/office/drawing/2014/main" id="{629C4B85-3373-4548-B371-20BFE386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460" y="620098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19</xdr:row>
      <xdr:rowOff>42333</xdr:rowOff>
    </xdr:from>
    <xdr:to>
      <xdr:col>9</xdr:col>
      <xdr:colOff>686015</xdr:colOff>
      <xdr:row>19</xdr:row>
      <xdr:rowOff>355600</xdr:rowOff>
    </xdr:to>
    <xdr:pic>
      <xdr:nvPicPr>
        <xdr:cNvPr id="11" name="图片 5">
          <a:extLst>
            <a:ext uri="{FF2B5EF4-FFF2-40B4-BE49-F238E27FC236}">
              <a16:creationId xmlns:a16="http://schemas.microsoft.com/office/drawing/2014/main" id="{C43F84DF-09FD-4D78-A094-C05662DC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660" y="659553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635000</xdr:colOff>
      <xdr:row>20</xdr:row>
      <xdr:rowOff>330548</xdr:rowOff>
    </xdr:to>
    <xdr:pic>
      <xdr:nvPicPr>
        <xdr:cNvPr id="12" name="图片 7">
          <a:extLst>
            <a:ext uri="{FF2B5EF4-FFF2-40B4-BE49-F238E27FC236}">
              <a16:creationId xmlns:a16="http://schemas.microsoft.com/office/drawing/2014/main" id="{CE8E3EDE-D1A8-42E2-AD21-F68243B7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660" y="696468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21</xdr:row>
      <xdr:rowOff>42334</xdr:rowOff>
    </xdr:from>
    <xdr:to>
      <xdr:col>9</xdr:col>
      <xdr:colOff>656852</xdr:colOff>
      <xdr:row>21</xdr:row>
      <xdr:rowOff>287867</xdr:rowOff>
    </xdr:to>
    <xdr:pic>
      <xdr:nvPicPr>
        <xdr:cNvPr id="13" name="图片 8">
          <a:extLst>
            <a:ext uri="{FF2B5EF4-FFF2-40B4-BE49-F238E27FC236}">
              <a16:creationId xmlns:a16="http://schemas.microsoft.com/office/drawing/2014/main" id="{785D5CF8-A5B4-46F2-AA4C-D654743D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8860" y="741849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22</xdr:row>
      <xdr:rowOff>59266</xdr:rowOff>
    </xdr:from>
    <xdr:to>
      <xdr:col>9</xdr:col>
      <xdr:colOff>730384</xdr:colOff>
      <xdr:row>22</xdr:row>
      <xdr:rowOff>338666</xdr:rowOff>
    </xdr:to>
    <xdr:pic>
      <xdr:nvPicPr>
        <xdr:cNvPr id="14" name="图片 9">
          <a:extLst>
            <a:ext uri="{FF2B5EF4-FFF2-40B4-BE49-F238E27FC236}">
              <a16:creationId xmlns:a16="http://schemas.microsoft.com/office/drawing/2014/main" id="{E2CAD547-FD9E-4DFA-96AD-22AD2419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193" y="784690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23</xdr:row>
      <xdr:rowOff>50800</xdr:rowOff>
    </xdr:from>
    <xdr:to>
      <xdr:col>9</xdr:col>
      <xdr:colOff>702066</xdr:colOff>
      <xdr:row>23</xdr:row>
      <xdr:rowOff>381000</xdr:rowOff>
    </xdr:to>
    <xdr:pic>
      <xdr:nvPicPr>
        <xdr:cNvPr id="15" name="图片 10">
          <a:extLst>
            <a:ext uri="{FF2B5EF4-FFF2-40B4-BE49-F238E27FC236}">
              <a16:creationId xmlns:a16="http://schemas.microsoft.com/office/drawing/2014/main" id="{9A322E2B-5B5E-4ACB-823D-281CEC0D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394" y="824992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87088</xdr:colOff>
      <xdr:row>15</xdr:row>
      <xdr:rowOff>32657</xdr:rowOff>
    </xdr:from>
    <xdr:to>
      <xdr:col>19</xdr:col>
      <xdr:colOff>1175657</xdr:colOff>
      <xdr:row>16</xdr:row>
      <xdr:rowOff>1843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E8E45FF-62D9-4F6C-A4DB-8F2DEAD8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68508" y="493993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16</xdr:row>
      <xdr:rowOff>21771</xdr:rowOff>
    </xdr:from>
    <xdr:to>
      <xdr:col>9</xdr:col>
      <xdr:colOff>544286</xdr:colOff>
      <xdr:row>16</xdr:row>
      <xdr:rowOff>388281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F61FB46-AEEA-407C-B914-C6893E3D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48603" y="53405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</xdr:colOff>
      <xdr:row>17</xdr:row>
      <xdr:rowOff>0</xdr:rowOff>
    </xdr:from>
    <xdr:to>
      <xdr:col>19</xdr:col>
      <xdr:colOff>1393372</xdr:colOff>
      <xdr:row>17</xdr:row>
      <xdr:rowOff>381000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325CDBB-D55D-4CF1-AF25-6900E201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981421" y="573024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1088</xdr:colOff>
      <xdr:row>8</xdr:row>
      <xdr:rowOff>65314</xdr:rowOff>
    </xdr:from>
    <xdr:to>
      <xdr:col>20</xdr:col>
      <xdr:colOff>1529276</xdr:colOff>
      <xdr:row>8</xdr:row>
      <xdr:rowOff>250371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5D96743-4A50-49CE-A96C-E609F1EE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437928" y="2115094"/>
          <a:ext cx="1528188" cy="185057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9</xdr:row>
      <xdr:rowOff>66523</xdr:rowOff>
    </xdr:from>
    <xdr:to>
      <xdr:col>9</xdr:col>
      <xdr:colOff>521304</xdr:colOff>
      <xdr:row>9</xdr:row>
      <xdr:rowOff>278189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D990E06-80C5-4C18-B48F-630E8B403F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8429" y="2398243"/>
          <a:ext cx="245535" cy="21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12</xdr:row>
      <xdr:rowOff>0</xdr:rowOff>
    </xdr:from>
    <xdr:to>
      <xdr:col>20</xdr:col>
      <xdr:colOff>1208314</xdr:colOff>
      <xdr:row>12</xdr:row>
      <xdr:rowOff>381000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624456F-0AFC-43FE-AA69-03E6B6D44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436840" y="3672840"/>
          <a:ext cx="1208314" cy="381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20</xdr:col>
      <xdr:colOff>1208313</xdr:colOff>
      <xdr:row>13</xdr:row>
      <xdr:rowOff>370114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2AA7EE1-8427-4C55-A747-10759F617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436840" y="4084320"/>
          <a:ext cx="1208313" cy="370114"/>
        </a:xfrm>
        <a:prstGeom prst="rect">
          <a:avLst/>
        </a:prstGeom>
      </xdr:spPr>
    </xdr:pic>
    <xdr:clientData/>
  </xdr:twoCellAnchor>
  <xdr:twoCellAnchor editAs="oneCell">
    <xdr:from>
      <xdr:col>20</xdr:col>
      <xdr:colOff>4352</xdr:colOff>
      <xdr:row>11</xdr:row>
      <xdr:rowOff>0</xdr:rowOff>
    </xdr:from>
    <xdr:to>
      <xdr:col>20</xdr:col>
      <xdr:colOff>1245323</xdr:colOff>
      <xdr:row>11</xdr:row>
      <xdr:rowOff>359229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0626E48-1498-4D69-97D4-D51518818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441192" y="3261360"/>
          <a:ext cx="1240971" cy="35922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</xdr:row>
      <xdr:rowOff>0</xdr:rowOff>
    </xdr:from>
    <xdr:to>
      <xdr:col>20</xdr:col>
      <xdr:colOff>1132114</xdr:colOff>
      <xdr:row>16</xdr:row>
      <xdr:rowOff>9584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A06221CE-0755-4807-8140-EE34FCD6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436840" y="4907280"/>
          <a:ext cx="1132114" cy="421064"/>
        </a:xfrm>
        <a:prstGeom prst="rect">
          <a:avLst/>
        </a:prstGeom>
      </xdr:spPr>
    </xdr:pic>
    <xdr:clientData/>
  </xdr:twoCellAnchor>
  <xdr:twoCellAnchor editAs="oneCell">
    <xdr:from>
      <xdr:col>20</xdr:col>
      <xdr:colOff>43542</xdr:colOff>
      <xdr:row>26</xdr:row>
      <xdr:rowOff>10885</xdr:rowOff>
    </xdr:from>
    <xdr:to>
      <xdr:col>20</xdr:col>
      <xdr:colOff>1197428</xdr:colOff>
      <xdr:row>27</xdr:row>
      <xdr:rowOff>52479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3BD3D2AF-7E59-470B-A45B-47A5AB81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480382" y="9444445"/>
          <a:ext cx="1153886" cy="4530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566057</xdr:colOff>
      <xdr:row>26</xdr:row>
      <xdr:rowOff>400837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B89C24E-5E7E-4920-B7D7-F57B95C3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852660" y="9433560"/>
          <a:ext cx="566057" cy="400837"/>
        </a:xfrm>
        <a:prstGeom prst="rect">
          <a:avLst/>
        </a:prstGeom>
      </xdr:spPr>
    </xdr:pic>
    <xdr:clientData/>
  </xdr:twoCellAnchor>
  <xdr:twoCellAnchor editAs="oneCell">
    <xdr:from>
      <xdr:col>9</xdr:col>
      <xdr:colOff>43541</xdr:colOff>
      <xdr:row>27</xdr:row>
      <xdr:rowOff>32656</xdr:rowOff>
    </xdr:from>
    <xdr:to>
      <xdr:col>9</xdr:col>
      <xdr:colOff>783771</xdr:colOff>
      <xdr:row>27</xdr:row>
      <xdr:rowOff>381000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5E3F2FE-4F83-46FF-9F1A-BC163023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96201" y="9877696"/>
          <a:ext cx="740230" cy="3483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40005</xdr:colOff>
      <xdr:row>28</xdr:row>
      <xdr:rowOff>0</xdr:rowOff>
    </xdr:from>
    <xdr:to>
      <xdr:col>9</xdr:col>
      <xdr:colOff>693420</xdr:colOff>
      <xdr:row>28</xdr:row>
      <xdr:rowOff>338455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DC8CD46-1871-41F8-9B9B-E8E90D2E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892665" y="10256520"/>
          <a:ext cx="653415" cy="338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11</xdr:row>
      <xdr:rowOff>110067</xdr:rowOff>
    </xdr:from>
    <xdr:to>
      <xdr:col>9</xdr:col>
      <xdr:colOff>296400</xdr:colOff>
      <xdr:row>11</xdr:row>
      <xdr:rowOff>362067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C5F884A-6238-42CF-9DCF-FBE27F08F5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5380" y="305138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12</xdr:row>
      <xdr:rowOff>10886</xdr:rowOff>
    </xdr:from>
    <xdr:to>
      <xdr:col>10</xdr:col>
      <xdr:colOff>729344</xdr:colOff>
      <xdr:row>12</xdr:row>
      <xdr:rowOff>402772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5D07E5A-F29E-4B13-B50C-0B0E6CD6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970" y="336368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13</xdr:row>
      <xdr:rowOff>76199</xdr:rowOff>
    </xdr:from>
    <xdr:to>
      <xdr:col>9</xdr:col>
      <xdr:colOff>516467</xdr:colOff>
      <xdr:row>13</xdr:row>
      <xdr:rowOff>389466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BA80F77-A817-48AD-820A-C10A41656B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8447" y="384047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21770</xdr:colOff>
      <xdr:row>14</xdr:row>
      <xdr:rowOff>9702</xdr:rowOff>
    </xdr:from>
    <xdr:to>
      <xdr:col>10</xdr:col>
      <xdr:colOff>778933</xdr:colOff>
      <xdr:row>14</xdr:row>
      <xdr:rowOff>347133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F576323-F4EA-4D6B-9D18-27DA588C0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5330" y="4185462"/>
          <a:ext cx="757163" cy="337431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14</xdr:row>
      <xdr:rowOff>50799</xdr:rowOff>
    </xdr:from>
    <xdr:to>
      <xdr:col>9</xdr:col>
      <xdr:colOff>516467</xdr:colOff>
      <xdr:row>14</xdr:row>
      <xdr:rowOff>397932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8872B89-FCAD-4E50-B1A6-EFAB2F93E5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8447" y="422655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15</xdr:row>
      <xdr:rowOff>93133</xdr:rowOff>
    </xdr:from>
    <xdr:to>
      <xdr:col>9</xdr:col>
      <xdr:colOff>557358</xdr:colOff>
      <xdr:row>15</xdr:row>
      <xdr:rowOff>284461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9269FB9-5639-44FF-80D2-B688A829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2313" y="46803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16</xdr:row>
      <xdr:rowOff>93133</xdr:rowOff>
    </xdr:from>
    <xdr:to>
      <xdr:col>9</xdr:col>
      <xdr:colOff>519015</xdr:colOff>
      <xdr:row>16</xdr:row>
      <xdr:rowOff>363523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9C4273A-ACAC-4E52-8BB0-493AD9B3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6180" y="50918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17</xdr:row>
      <xdr:rowOff>59267</xdr:rowOff>
    </xdr:from>
    <xdr:to>
      <xdr:col>9</xdr:col>
      <xdr:colOff>736600</xdr:colOff>
      <xdr:row>17</xdr:row>
      <xdr:rowOff>347134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96A7419-549B-49C6-BECA-7C0B7A3E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653780" y="546946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18</xdr:row>
      <xdr:rowOff>33866</xdr:rowOff>
    </xdr:from>
    <xdr:to>
      <xdr:col>9</xdr:col>
      <xdr:colOff>753533</xdr:colOff>
      <xdr:row>18</xdr:row>
      <xdr:rowOff>330200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38340D5-6F2E-4342-9FA4-317EBFE9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0714" y="585554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19</xdr:row>
      <xdr:rowOff>93134</xdr:rowOff>
    </xdr:from>
    <xdr:to>
      <xdr:col>9</xdr:col>
      <xdr:colOff>696172</xdr:colOff>
      <xdr:row>19</xdr:row>
      <xdr:rowOff>270934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0583278-7915-4F3B-AA28-B46BFB3B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3047" y="632629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131595</xdr:colOff>
      <xdr:row>20</xdr:row>
      <xdr:rowOff>178043</xdr:rowOff>
    </xdr:from>
    <xdr:to>
      <xdr:col>9</xdr:col>
      <xdr:colOff>571862</xdr:colOff>
      <xdr:row>20</xdr:row>
      <xdr:rowOff>306736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C15419A-A4DC-43D1-9F31-B11B1D758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16200000">
          <a:off x="8890362" y="6666896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21</xdr:row>
      <xdr:rowOff>101600</xdr:rowOff>
    </xdr:from>
    <xdr:to>
      <xdr:col>9</xdr:col>
      <xdr:colOff>618403</xdr:colOff>
      <xdr:row>21</xdr:row>
      <xdr:rowOff>389466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8F7ADDE-ACDD-4149-B804-4209A765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312" y="715772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22</xdr:row>
      <xdr:rowOff>57900</xdr:rowOff>
    </xdr:from>
    <xdr:to>
      <xdr:col>9</xdr:col>
      <xdr:colOff>533399</xdr:colOff>
      <xdr:row>22</xdr:row>
      <xdr:rowOff>403394</xdr:rowOff>
    </xdr:to>
    <xdr:pic>
      <xdr:nvPicPr>
        <xdr:cNvPr id="14" name="图片 17">
          <a:extLst>
            <a:ext uri="{FF2B5EF4-FFF2-40B4-BE49-F238E27FC236}">
              <a16:creationId xmlns:a16="http://schemas.microsoft.com/office/drawing/2014/main" id="{FB679485-1BC8-4970-A27B-9C6E05EA0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763846" y="752550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211666</xdr:colOff>
      <xdr:row>23</xdr:row>
      <xdr:rowOff>93133</xdr:rowOff>
    </xdr:from>
    <xdr:to>
      <xdr:col>9</xdr:col>
      <xdr:colOff>450205</xdr:colOff>
      <xdr:row>23</xdr:row>
      <xdr:rowOff>360151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19B5AB0-E7B8-4D60-9024-28B65FC8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4646" y="797221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24</xdr:row>
      <xdr:rowOff>59266</xdr:rowOff>
    </xdr:from>
    <xdr:to>
      <xdr:col>9</xdr:col>
      <xdr:colOff>473710</xdr:colOff>
      <xdr:row>24</xdr:row>
      <xdr:rowOff>311361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1F7C287-7495-4FAB-A4D1-F21BB971AB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33180" y="834982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25</xdr:row>
      <xdr:rowOff>84667</xdr:rowOff>
    </xdr:from>
    <xdr:to>
      <xdr:col>9</xdr:col>
      <xdr:colOff>681305</xdr:colOff>
      <xdr:row>25</xdr:row>
      <xdr:rowOff>330312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6B8793E-D673-403E-A0E3-A0C4FF92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9980" y="87867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26</xdr:row>
      <xdr:rowOff>93134</xdr:rowOff>
    </xdr:from>
    <xdr:to>
      <xdr:col>9</xdr:col>
      <xdr:colOff>489041</xdr:colOff>
      <xdr:row>26</xdr:row>
      <xdr:rowOff>396011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05F73A-4F0F-426C-9FB0-F08690C7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6180" y="92066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59266</xdr:colOff>
      <xdr:row>27</xdr:row>
      <xdr:rowOff>33867</xdr:rowOff>
    </xdr:from>
    <xdr:to>
      <xdr:col>9</xdr:col>
      <xdr:colOff>635183</xdr:colOff>
      <xdr:row>27</xdr:row>
      <xdr:rowOff>389467</xdr:rowOff>
    </xdr:to>
    <xdr:pic>
      <xdr:nvPicPr>
        <xdr:cNvPr id="19" name="图片 68">
          <a:extLst>
            <a:ext uri="{FF2B5EF4-FFF2-40B4-BE49-F238E27FC236}">
              <a16:creationId xmlns:a16="http://schemas.microsoft.com/office/drawing/2014/main" id="{A6618FC8-CF82-4D11-988D-2316801F8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2246" y="955886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87087</xdr:colOff>
      <xdr:row>15</xdr:row>
      <xdr:rowOff>43543</xdr:rowOff>
    </xdr:from>
    <xdr:to>
      <xdr:col>19</xdr:col>
      <xdr:colOff>1143855</xdr:colOff>
      <xdr:row>15</xdr:row>
      <xdr:rowOff>337457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534C17B-7E18-47C1-B7C2-CC6C6DCF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818827" y="46307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19</xdr:col>
      <xdr:colOff>32658</xdr:colOff>
      <xdr:row>24</xdr:row>
      <xdr:rowOff>21771</xdr:rowOff>
    </xdr:from>
    <xdr:to>
      <xdr:col>19</xdr:col>
      <xdr:colOff>1150898</xdr:colOff>
      <xdr:row>24</xdr:row>
      <xdr:rowOff>359228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D72793A-2443-481D-82BF-D89A3F66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764398" y="831233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1415143</xdr:colOff>
      <xdr:row>25</xdr:row>
      <xdr:rowOff>359229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FB76DEC-6C12-451F-8DA8-3870E239A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731740" y="87020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19</xdr:col>
      <xdr:colOff>2</xdr:colOff>
      <xdr:row>26</xdr:row>
      <xdr:rowOff>0</xdr:rowOff>
    </xdr:from>
    <xdr:to>
      <xdr:col>19</xdr:col>
      <xdr:colOff>1415144</xdr:colOff>
      <xdr:row>26</xdr:row>
      <xdr:rowOff>381000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3276925-B323-49EC-AE28-15686670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731742" y="91135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185057</xdr:colOff>
      <xdr:row>22</xdr:row>
      <xdr:rowOff>34951</xdr:rowOff>
    </xdr:from>
    <xdr:to>
      <xdr:col>19</xdr:col>
      <xdr:colOff>703035</xdr:colOff>
      <xdr:row>22</xdr:row>
      <xdr:rowOff>326573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439EEF1-E5A1-47C2-ADFB-19EAD300D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916797" y="750255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8</xdr:row>
      <xdr:rowOff>65314</xdr:rowOff>
    </xdr:from>
    <xdr:to>
      <xdr:col>20</xdr:col>
      <xdr:colOff>1469570</xdr:colOff>
      <xdr:row>9</xdr:row>
      <xdr:rowOff>624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A712638-C1E0-4A7E-95F4-48FFB2D97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187161" y="2160814"/>
          <a:ext cx="1469569" cy="217250"/>
        </a:xfrm>
        <a:prstGeom prst="rect">
          <a:avLst/>
        </a:prstGeom>
      </xdr:spPr>
    </xdr:pic>
    <xdr:clientData/>
  </xdr:twoCellAnchor>
  <xdr:twoCellAnchor editAs="oneCell">
    <xdr:from>
      <xdr:col>9</xdr:col>
      <xdr:colOff>118891</xdr:colOff>
      <xdr:row>8</xdr:row>
      <xdr:rowOff>51051</xdr:rowOff>
    </xdr:from>
    <xdr:to>
      <xdr:col>9</xdr:col>
      <xdr:colOff>717602</xdr:colOff>
      <xdr:row>8</xdr:row>
      <xdr:rowOff>256165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D78A72D4-BE49-4A3E-B572-64D7D1B5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200000">
          <a:off x="8918670" y="1949752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154368</xdr:colOff>
      <xdr:row>9</xdr:row>
      <xdr:rowOff>47126</xdr:rowOff>
    </xdr:from>
    <xdr:to>
      <xdr:col>9</xdr:col>
      <xdr:colOff>721838</xdr:colOff>
      <xdr:row>9</xdr:row>
      <xdr:rowOff>248408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734FD2C-C80E-40A1-8629-62863BD6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6200000">
          <a:off x="8940442" y="2241472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10</xdr:row>
      <xdr:rowOff>32657</xdr:rowOff>
    </xdr:from>
    <xdr:to>
      <xdr:col>9</xdr:col>
      <xdr:colOff>632412</xdr:colOff>
      <xdr:row>10</xdr:row>
      <xdr:rowOff>272143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52D8F46-57FD-42B2-9340-24A4C9256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22723" y="269203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20</xdr:col>
      <xdr:colOff>54429</xdr:colOff>
      <xdr:row>11</xdr:row>
      <xdr:rowOff>21772</xdr:rowOff>
    </xdr:from>
    <xdr:to>
      <xdr:col>20</xdr:col>
      <xdr:colOff>533400</xdr:colOff>
      <xdr:row>11</xdr:row>
      <xdr:rowOff>309984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29A6A6AE-08F3-4126-8316-783EA502F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241589" y="296309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12</xdr:row>
      <xdr:rowOff>108858</xdr:rowOff>
    </xdr:from>
    <xdr:to>
      <xdr:col>9</xdr:col>
      <xdr:colOff>544285</xdr:colOff>
      <xdr:row>12</xdr:row>
      <xdr:rowOff>397494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D3C5A003-5DF1-40ED-BC30-32659735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657408" y="346165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20</xdr:col>
      <xdr:colOff>54429</xdr:colOff>
      <xdr:row>12</xdr:row>
      <xdr:rowOff>32656</xdr:rowOff>
    </xdr:from>
    <xdr:to>
      <xdr:col>20</xdr:col>
      <xdr:colOff>1230085</xdr:colOff>
      <xdr:row>12</xdr:row>
      <xdr:rowOff>363675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624EBA43-6D8A-40E1-AE71-AE095CB2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241589" y="3385456"/>
          <a:ext cx="1175656" cy="33101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20</xdr:col>
      <xdr:colOff>1240971</xdr:colOff>
      <xdr:row>13</xdr:row>
      <xdr:rowOff>389494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34DD7905-51C8-4DD4-9643-866213CC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187160" y="3764280"/>
          <a:ext cx="1240971" cy="38949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1186542</xdr:colOff>
      <xdr:row>14</xdr:row>
      <xdr:rowOff>359228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878692B6-BEEE-44AE-89CC-018D54AAB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187160" y="4175760"/>
          <a:ext cx="1186542" cy="359228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16</xdr:row>
      <xdr:rowOff>0</xdr:rowOff>
    </xdr:from>
    <xdr:to>
      <xdr:col>20</xdr:col>
      <xdr:colOff>1240971</xdr:colOff>
      <xdr:row>16</xdr:row>
      <xdr:rowOff>350243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43DD1676-3FAC-434D-BA36-1E735D0B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187161" y="4998720"/>
          <a:ext cx="1240970" cy="350243"/>
        </a:xfrm>
        <a:prstGeom prst="rect">
          <a:avLst/>
        </a:prstGeom>
      </xdr:spPr>
    </xdr:pic>
    <xdr:clientData/>
  </xdr:twoCellAnchor>
  <xdr:twoCellAnchor editAs="oneCell">
    <xdr:from>
      <xdr:col>20</xdr:col>
      <xdr:colOff>4352</xdr:colOff>
      <xdr:row>23</xdr:row>
      <xdr:rowOff>0</xdr:rowOff>
    </xdr:from>
    <xdr:to>
      <xdr:col>20</xdr:col>
      <xdr:colOff>1180009</xdr:colOff>
      <xdr:row>23</xdr:row>
      <xdr:rowOff>391886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B97DD6C2-E84A-46CA-AAD1-EEC0F697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191512" y="7879080"/>
          <a:ext cx="1175657" cy="391886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24</xdr:row>
      <xdr:rowOff>0</xdr:rowOff>
    </xdr:from>
    <xdr:to>
      <xdr:col>20</xdr:col>
      <xdr:colOff>1143000</xdr:colOff>
      <xdr:row>24</xdr:row>
      <xdr:rowOff>391885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7E9B3C2-D6E5-481F-81EE-D6033B48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187161" y="8290560"/>
          <a:ext cx="1142999" cy="391885"/>
        </a:xfrm>
        <a:prstGeom prst="rect">
          <a:avLst/>
        </a:prstGeom>
      </xdr:spPr>
    </xdr:pic>
    <xdr:clientData/>
  </xdr:twoCellAnchor>
  <xdr:twoCellAnchor editAs="oneCell">
    <xdr:from>
      <xdr:col>9</xdr:col>
      <xdr:colOff>43543</xdr:colOff>
      <xdr:row>28</xdr:row>
      <xdr:rowOff>0</xdr:rowOff>
    </xdr:from>
    <xdr:to>
      <xdr:col>9</xdr:col>
      <xdr:colOff>743313</xdr:colOff>
      <xdr:row>28</xdr:row>
      <xdr:rowOff>365760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DD7B6621-877F-4BB9-941C-168A73E56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646523" y="9936480"/>
          <a:ext cx="699770" cy="365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556;&#33521;&#26684;\9-&#39033;&#30446;&#20449;&#24687;&#27719;&#24635;\&#24231;&#26885;\15-H6\&#21457;&#20132;&#36335;&#32447;\&#21016;&#21018;&#21457;BOM\H6&#24231;&#26885;&#24037;&#33402;BOM---&#20911;&#25964;&#20094;2020.12.2\&#24453;&#25253;&#20215;&#28165;&#21333;\&#20108;&#27425;&#26803;&#29702;\&#25286;&#20998;\&#22797;&#20214;%20(2)%20&#22797;&#20214;%20&#24453;&#23450;&#20215;&#27719;&#246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ownloads/H6&#39033;&#30446;&#38050;&#19997;&#12289;&#24377;&#31783;&#37319;&#36141;&#30446;&#26631;&#2021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簧"/>
      <sheetName val="钢丝"/>
    </sheetNames>
    <sheetDataSet>
      <sheetData sheetId="0" refreshError="1">
        <row r="4">
          <cell r="B4" t="str">
            <v>BSP0010017</v>
          </cell>
          <cell r="C4" t="str">
            <v>H6主驾驶靠背调节手柄卡接簧</v>
          </cell>
          <cell r="D4" t="str">
            <v>65Mn/Φ1.0</v>
          </cell>
          <cell r="E4">
            <v>7</v>
          </cell>
          <cell r="F4">
            <v>1</v>
          </cell>
          <cell r="G4">
            <v>1E-3</v>
          </cell>
          <cell r="H4">
            <v>1E-3</v>
          </cell>
          <cell r="I4">
            <v>0</v>
          </cell>
          <cell r="J4">
            <v>7.0000000000000001E-3</v>
          </cell>
          <cell r="K4" t="str">
            <v>折弯*6</v>
          </cell>
          <cell r="M4">
            <v>0.03</v>
          </cell>
          <cell r="N4">
            <v>0.21</v>
          </cell>
          <cell r="O4">
            <v>0.23699999999999999</v>
          </cell>
          <cell r="P4">
            <v>0.2195</v>
          </cell>
        </row>
        <row r="5">
          <cell r="K5" t="str">
            <v>煮黑</v>
          </cell>
          <cell r="L5">
            <v>1E-3</v>
          </cell>
          <cell r="M5">
            <v>2.5</v>
          </cell>
          <cell r="N5">
            <v>2.5000000000000001E-3</v>
          </cell>
        </row>
        <row r="6">
          <cell r="J6">
            <v>7.0000000000000001E-3</v>
          </cell>
          <cell r="K6" t="str">
            <v>合计：</v>
          </cell>
          <cell r="N6">
            <v>0.21249999999999999</v>
          </cell>
        </row>
        <row r="7">
          <cell r="B7" t="str">
            <v>BSP0010018</v>
          </cell>
          <cell r="C7" t="str">
            <v>H6副驾驶靠背调节手柄卡接簧</v>
          </cell>
          <cell r="D7" t="str">
            <v>65Mn/Φ1.0</v>
          </cell>
          <cell r="E7">
            <v>7</v>
          </cell>
          <cell r="F7">
            <v>1</v>
          </cell>
          <cell r="G7">
            <v>1E-3</v>
          </cell>
          <cell r="H7">
            <v>1E-3</v>
          </cell>
          <cell r="I7">
            <v>0</v>
          </cell>
          <cell r="J7">
            <v>7.0000000000000001E-3</v>
          </cell>
          <cell r="K7" t="str">
            <v>折弯*6</v>
          </cell>
          <cell r="M7">
            <v>0.03</v>
          </cell>
          <cell r="N7">
            <v>0.21</v>
          </cell>
          <cell r="O7">
            <v>0.23699999999999999</v>
          </cell>
          <cell r="P7">
            <v>0.2195</v>
          </cell>
        </row>
        <row r="8">
          <cell r="K8" t="str">
            <v>煮黑</v>
          </cell>
          <cell r="L8">
            <v>1E-3</v>
          </cell>
          <cell r="M8">
            <v>2.5</v>
          </cell>
          <cell r="N8">
            <v>2.5000000000000001E-3</v>
          </cell>
        </row>
        <row r="9">
          <cell r="J9">
            <v>7.0000000000000001E-3</v>
          </cell>
          <cell r="K9" t="str">
            <v>合计：</v>
          </cell>
          <cell r="N9">
            <v>0.21249999999999999</v>
          </cell>
        </row>
        <row r="10">
          <cell r="B10" t="str">
            <v>SHT0010039</v>
          </cell>
          <cell r="C10" t="str">
            <v>H6延伸锁止钣金</v>
          </cell>
          <cell r="D10" t="str">
            <v>65Mn t=2.0</v>
          </cell>
          <cell r="E10">
            <v>7.08</v>
          </cell>
          <cell r="F10">
            <v>2.6</v>
          </cell>
          <cell r="G10">
            <v>0.13900000000000001</v>
          </cell>
          <cell r="H10">
            <v>9.2700000000000005E-2</v>
          </cell>
          <cell r="I10">
            <v>4.6300000000000008E-2</v>
          </cell>
          <cell r="J10">
            <v>0.86374000000000006</v>
          </cell>
          <cell r="K10" t="str">
            <v>落冲</v>
          </cell>
          <cell r="L10" t="str">
            <v>125T</v>
          </cell>
          <cell r="M10">
            <v>0.08</v>
          </cell>
          <cell r="N10">
            <v>0.08</v>
          </cell>
          <cell r="O10">
            <v>3.6160000000000001</v>
          </cell>
          <cell r="P10">
            <v>1.6817248000000002</v>
          </cell>
        </row>
        <row r="11">
          <cell r="K11" t="str">
            <v>折弯</v>
          </cell>
          <cell r="L11" t="str">
            <v>80T</v>
          </cell>
          <cell r="M11">
            <v>0.05</v>
          </cell>
          <cell r="N11">
            <v>0.05</v>
          </cell>
        </row>
        <row r="12">
          <cell r="K12" t="str">
            <v>冲突点</v>
          </cell>
          <cell r="L12" t="str">
            <v>40T</v>
          </cell>
          <cell r="M12">
            <v>0.03</v>
          </cell>
          <cell r="N12">
            <v>0.03</v>
          </cell>
        </row>
        <row r="13">
          <cell r="K13" t="str">
            <v>冲切突</v>
          </cell>
          <cell r="L13" t="str">
            <v>40T</v>
          </cell>
          <cell r="M13">
            <v>0.03</v>
          </cell>
          <cell r="N13">
            <v>0.03</v>
          </cell>
        </row>
        <row r="14">
          <cell r="K14" t="str">
            <v>热处理</v>
          </cell>
          <cell r="L14">
            <v>9.2999999999999999E-2</v>
          </cell>
          <cell r="M14">
            <v>3.8</v>
          </cell>
          <cell r="N14">
            <v>0.35339999999999999</v>
          </cell>
        </row>
        <row r="15">
          <cell r="K15" t="str">
            <v>电泳</v>
          </cell>
          <cell r="L15">
            <v>1.18E-2</v>
          </cell>
          <cell r="M15">
            <v>8</v>
          </cell>
          <cell r="N15">
            <v>9.4399999999999998E-2</v>
          </cell>
        </row>
        <row r="16">
          <cell r="J16">
            <v>0.86374000000000006</v>
          </cell>
          <cell r="K16" t="str">
            <v>合计：</v>
          </cell>
          <cell r="N16">
            <v>0.63780000000000003</v>
          </cell>
        </row>
        <row r="17">
          <cell r="B17" t="str">
            <v>BSP0010012</v>
          </cell>
          <cell r="C17" t="str">
            <v>H6滑轨解锁手柄右侧回位簧</v>
          </cell>
          <cell r="D17" t="str">
            <v>65Mn</v>
          </cell>
          <cell r="E17">
            <v>7</v>
          </cell>
          <cell r="F17">
            <v>1</v>
          </cell>
          <cell r="G17">
            <v>2E-3</v>
          </cell>
          <cell r="H17">
            <v>2E-3</v>
          </cell>
          <cell r="I17">
            <v>0</v>
          </cell>
          <cell r="J17">
            <v>1.4E-2</v>
          </cell>
          <cell r="K17" t="str">
            <v>折弯*3</v>
          </cell>
          <cell r="M17">
            <v>0.03</v>
          </cell>
          <cell r="N17">
            <v>0.09</v>
          </cell>
          <cell r="O17">
            <v>0.23699999999999999</v>
          </cell>
          <cell r="P17">
            <v>0.12544000000000002</v>
          </cell>
        </row>
        <row r="18">
          <cell r="K18" t="str">
            <v>镀锌</v>
          </cell>
          <cell r="L18">
            <v>2E-3</v>
          </cell>
          <cell r="M18">
            <v>4</v>
          </cell>
          <cell r="N18">
            <v>8.0000000000000002E-3</v>
          </cell>
        </row>
        <row r="19">
          <cell r="J19">
            <v>1.4E-2</v>
          </cell>
          <cell r="K19" t="str">
            <v>合计：</v>
          </cell>
          <cell r="N19">
            <v>9.8000000000000004E-2</v>
          </cell>
        </row>
        <row r="20">
          <cell r="B20" t="str">
            <v>SHT0013063</v>
          </cell>
          <cell r="C20" t="str">
            <v>汕德卡仰角调节机构卷簧</v>
          </cell>
          <cell r="D20" t="str">
            <v>65Mn</v>
          </cell>
          <cell r="E20">
            <v>7</v>
          </cell>
          <cell r="F20">
            <v>1</v>
          </cell>
          <cell r="G20">
            <v>2E-3</v>
          </cell>
          <cell r="H20">
            <v>2E-3</v>
          </cell>
          <cell r="I20">
            <v>0</v>
          </cell>
          <cell r="J20">
            <v>1.4E-2</v>
          </cell>
          <cell r="K20" t="str">
            <v>卷制</v>
          </cell>
          <cell r="M20">
            <v>0.1</v>
          </cell>
          <cell r="N20">
            <v>0.1</v>
          </cell>
          <cell r="O20">
            <v>0.188</v>
          </cell>
          <cell r="P20">
            <v>0.15008000000000002</v>
          </cell>
        </row>
        <row r="21">
          <cell r="K21" t="str">
            <v>折弯</v>
          </cell>
          <cell r="M21">
            <v>0.02</v>
          </cell>
          <cell r="N21">
            <v>0.02</v>
          </cell>
        </row>
        <row r="22">
          <cell r="J22">
            <v>1.4E-2</v>
          </cell>
          <cell r="K22" t="str">
            <v>合计：</v>
          </cell>
          <cell r="N22">
            <v>0.12000000000000001</v>
          </cell>
        </row>
        <row r="23">
          <cell r="B23" t="str">
            <v>BSP0010024</v>
          </cell>
          <cell r="C23" t="str">
            <v>T5气管固定卡簧（2.0）</v>
          </cell>
          <cell r="D23" t="str">
            <v>65Mn</v>
          </cell>
          <cell r="E23">
            <v>7</v>
          </cell>
          <cell r="F23">
            <v>2.6</v>
          </cell>
          <cell r="G23">
            <v>3.3999999999999998E-3</v>
          </cell>
          <cell r="H23">
            <v>3.3999999999999998E-3</v>
          </cell>
          <cell r="I23">
            <v>0</v>
          </cell>
          <cell r="J23">
            <v>2.3799999999999998E-2</v>
          </cell>
          <cell r="K23" t="str">
            <v>落料</v>
          </cell>
          <cell r="L23" t="str">
            <v>63T</v>
          </cell>
          <cell r="M23">
            <v>0.04</v>
          </cell>
          <cell r="N23">
            <v>0.04</v>
          </cell>
          <cell r="O23">
            <v>0.44</v>
          </cell>
          <cell r="P23">
            <v>0.1850464</v>
          </cell>
        </row>
        <row r="24">
          <cell r="K24" t="str">
            <v>冲孔</v>
          </cell>
          <cell r="L24" t="str">
            <v>63T</v>
          </cell>
          <cell r="M24">
            <v>0.04</v>
          </cell>
          <cell r="N24">
            <v>0.04</v>
          </cell>
        </row>
        <row r="25">
          <cell r="K25" t="str">
            <v>成型</v>
          </cell>
          <cell r="L25" t="str">
            <v>63T</v>
          </cell>
          <cell r="M25">
            <v>0.04</v>
          </cell>
          <cell r="N25">
            <v>0.04</v>
          </cell>
        </row>
        <row r="26">
          <cell r="K26" t="str">
            <v>热处理</v>
          </cell>
          <cell r="L26">
            <v>3.3999999999999998E-3</v>
          </cell>
          <cell r="M26">
            <v>3.8</v>
          </cell>
          <cell r="N26">
            <v>1.2919999999999999E-2</v>
          </cell>
        </row>
        <row r="27">
          <cell r="K27" t="str">
            <v>煮黑</v>
          </cell>
          <cell r="L27">
            <v>3.3999999999999998E-3</v>
          </cell>
          <cell r="M27">
            <v>2.5</v>
          </cell>
          <cell r="N27">
            <v>8.4999999999999989E-3</v>
          </cell>
        </row>
        <row r="28">
          <cell r="J28">
            <v>2.3799999999999998E-2</v>
          </cell>
          <cell r="K28" t="str">
            <v>合计：</v>
          </cell>
          <cell r="N28">
            <v>0.14141999999999999</v>
          </cell>
        </row>
        <row r="29">
          <cell r="B29" t="str">
            <v>BSP0010011</v>
          </cell>
          <cell r="C29" t="str">
            <v>H6变阻尼拉线回位簧</v>
          </cell>
          <cell r="D29" t="str">
            <v>65Mn</v>
          </cell>
          <cell r="E29">
            <v>7</v>
          </cell>
          <cell r="F29">
            <v>1</v>
          </cell>
          <cell r="G29">
            <v>5.9999999999999995E-4</v>
          </cell>
          <cell r="H29">
            <v>5.9999999999999995E-4</v>
          </cell>
          <cell r="I29">
            <v>0</v>
          </cell>
          <cell r="J29">
            <v>4.1999999999999997E-3</v>
          </cell>
          <cell r="K29" t="str">
            <v>卷制</v>
          </cell>
          <cell r="L29">
            <v>27</v>
          </cell>
          <cell r="M29">
            <v>2.8E-3</v>
          </cell>
          <cell r="N29">
            <v>7.5600000000000001E-2</v>
          </cell>
          <cell r="O29">
            <v>0.19</v>
          </cell>
          <cell r="P29">
            <v>0.11345600000000002</v>
          </cell>
        </row>
        <row r="30">
          <cell r="K30" t="str">
            <v>折弯</v>
          </cell>
          <cell r="L30">
            <v>2</v>
          </cell>
          <cell r="M30">
            <v>0.01</v>
          </cell>
          <cell r="N30">
            <v>0.02</v>
          </cell>
        </row>
        <row r="31">
          <cell r="K31" t="str">
            <v>煮黑</v>
          </cell>
          <cell r="L31">
            <v>5.9999999999999995E-4</v>
          </cell>
          <cell r="M31">
            <v>2.5</v>
          </cell>
          <cell r="N31">
            <v>1.4999999999999998E-3</v>
          </cell>
        </row>
        <row r="32">
          <cell r="J32">
            <v>4.1999999999999997E-3</v>
          </cell>
          <cell r="K32" t="str">
            <v>合计：</v>
          </cell>
          <cell r="N32">
            <v>9.7100000000000006E-2</v>
          </cell>
        </row>
        <row r="33">
          <cell r="B33" t="str">
            <v>BSP0010008</v>
          </cell>
          <cell r="C33" t="str">
            <v>H6靠背调节钣金回位簧</v>
          </cell>
          <cell r="D33" t="str">
            <v>65Mn</v>
          </cell>
          <cell r="E33">
            <v>7</v>
          </cell>
          <cell r="F33">
            <v>1</v>
          </cell>
          <cell r="G33">
            <v>4.0000000000000001E-3</v>
          </cell>
          <cell r="H33">
            <v>4.0000000000000001E-3</v>
          </cell>
          <cell r="I33">
            <v>0</v>
          </cell>
          <cell r="J33">
            <v>2.8000000000000001E-2</v>
          </cell>
          <cell r="K33" t="str">
            <v>卷制</v>
          </cell>
          <cell r="L33">
            <v>27</v>
          </cell>
          <cell r="M33">
            <v>2.8E-3</v>
          </cell>
          <cell r="N33">
            <v>7.5600000000000001E-2</v>
          </cell>
          <cell r="O33">
            <v>0.19</v>
          </cell>
          <cell r="P33">
            <v>0.14963200000000001</v>
          </cell>
        </row>
        <row r="34">
          <cell r="K34" t="str">
            <v>折弯</v>
          </cell>
          <cell r="L34">
            <v>2</v>
          </cell>
          <cell r="M34">
            <v>0.01</v>
          </cell>
          <cell r="N34">
            <v>0.02</v>
          </cell>
        </row>
        <row r="35">
          <cell r="K35" t="str">
            <v>煮黑</v>
          </cell>
          <cell r="L35">
            <v>4.0000000000000001E-3</v>
          </cell>
          <cell r="M35">
            <v>2.5</v>
          </cell>
          <cell r="N35">
            <v>0.01</v>
          </cell>
        </row>
        <row r="36">
          <cell r="J36">
            <v>2.8000000000000001E-2</v>
          </cell>
          <cell r="K36" t="str">
            <v>合计：</v>
          </cell>
          <cell r="N36">
            <v>0.1056</v>
          </cell>
        </row>
        <row r="37">
          <cell r="B37" t="str">
            <v>BSP0010006</v>
          </cell>
          <cell r="C37" t="str">
            <v>H6靠背调节蜗簧</v>
          </cell>
          <cell r="D37" t="str">
            <v>65Mn</v>
          </cell>
          <cell r="E37">
            <v>8.85</v>
          </cell>
          <cell r="F37">
            <v>2.6</v>
          </cell>
          <cell r="G37">
            <v>0.38250000000000001</v>
          </cell>
          <cell r="H37">
            <v>0.38250000000000001</v>
          </cell>
          <cell r="I37">
            <v>0</v>
          </cell>
          <cell r="J37">
            <v>3.3851249999999999</v>
          </cell>
          <cell r="K37" t="str">
            <v>卷制</v>
          </cell>
          <cell r="L37">
            <v>1</v>
          </cell>
          <cell r="M37">
            <v>1</v>
          </cell>
          <cell r="N37">
            <v>1</v>
          </cell>
          <cell r="O37">
            <v>5.85</v>
          </cell>
          <cell r="P37">
            <v>5.4377400000000007</v>
          </cell>
        </row>
        <row r="38">
          <cell r="K38" t="str">
            <v>回火</v>
          </cell>
          <cell r="L38">
            <v>1</v>
          </cell>
          <cell r="M38">
            <v>0.15</v>
          </cell>
          <cell r="N38">
            <v>0.15</v>
          </cell>
        </row>
        <row r="39">
          <cell r="K39" t="str">
            <v>磷化</v>
          </cell>
          <cell r="L39">
            <v>1</v>
          </cell>
          <cell r="M39">
            <v>0.2</v>
          </cell>
          <cell r="N39">
            <v>0.2</v>
          </cell>
        </row>
        <row r="40">
          <cell r="K40" t="str">
            <v>折弯</v>
          </cell>
          <cell r="L40">
            <v>2</v>
          </cell>
          <cell r="M40">
            <v>0.05</v>
          </cell>
          <cell r="N40">
            <v>0.1</v>
          </cell>
        </row>
        <row r="41">
          <cell r="K41" t="str">
            <v>检验</v>
          </cell>
          <cell r="L41">
            <v>1</v>
          </cell>
          <cell r="M41">
            <v>0.02</v>
          </cell>
          <cell r="N41">
            <v>0.02</v>
          </cell>
        </row>
        <row r="42">
          <cell r="J42">
            <v>3.3851249999999999</v>
          </cell>
          <cell r="K42" t="str">
            <v>合计：</v>
          </cell>
          <cell r="N42">
            <v>1.47</v>
          </cell>
        </row>
        <row r="43">
          <cell r="B43" t="str">
            <v>BSP0010009</v>
          </cell>
          <cell r="C43" t="str">
            <v>H6仰角解锁铸件回位簧</v>
          </cell>
          <cell r="D43" t="str">
            <v>65Mn</v>
          </cell>
          <cell r="E43">
            <v>7</v>
          </cell>
          <cell r="F43">
            <v>1</v>
          </cell>
          <cell r="G43">
            <v>1E-4</v>
          </cell>
          <cell r="H43">
            <v>1E-4</v>
          </cell>
          <cell r="I43">
            <v>0</v>
          </cell>
          <cell r="J43">
            <v>6.9999999999999999E-4</v>
          </cell>
          <cell r="K43" t="str">
            <v>卷制</v>
          </cell>
          <cell r="L43">
            <v>27</v>
          </cell>
          <cell r="M43">
            <v>2.8E-3</v>
          </cell>
          <cell r="N43">
            <v>7.5600000000000001E-2</v>
          </cell>
          <cell r="O43">
            <v>0.214</v>
          </cell>
          <cell r="P43">
            <v>0.10813600000000002</v>
          </cell>
        </row>
        <row r="44">
          <cell r="K44" t="str">
            <v>折弯</v>
          </cell>
          <cell r="L44">
            <v>2</v>
          </cell>
          <cell r="M44">
            <v>0.01</v>
          </cell>
          <cell r="N44">
            <v>0.02</v>
          </cell>
        </row>
        <row r="45">
          <cell r="K45" t="str">
            <v>煮黑</v>
          </cell>
          <cell r="L45">
            <v>1E-4</v>
          </cell>
          <cell r="M45">
            <v>2.5</v>
          </cell>
          <cell r="N45">
            <v>2.5000000000000001E-4</v>
          </cell>
        </row>
        <row r="46">
          <cell r="J46">
            <v>6.9999999999999999E-4</v>
          </cell>
          <cell r="K46" t="str">
            <v>合计：</v>
          </cell>
          <cell r="N46">
            <v>9.5850000000000005E-2</v>
          </cell>
        </row>
        <row r="47">
          <cell r="B47" t="str">
            <v>BSP0010010</v>
          </cell>
          <cell r="C47" t="str">
            <v>H6水平减震解锁钣金回位簧</v>
          </cell>
          <cell r="D47" t="str">
            <v>65Mn</v>
          </cell>
          <cell r="E47">
            <v>7</v>
          </cell>
          <cell r="F47">
            <v>1</v>
          </cell>
          <cell r="G47">
            <v>2.0000000000000001E-4</v>
          </cell>
          <cell r="H47">
            <v>2.0000000000000001E-4</v>
          </cell>
          <cell r="I47">
            <v>0</v>
          </cell>
          <cell r="J47">
            <v>1.4E-3</v>
          </cell>
          <cell r="K47" t="str">
            <v>卷制</v>
          </cell>
          <cell r="L47">
            <v>27</v>
          </cell>
          <cell r="M47">
            <v>2.8E-3</v>
          </cell>
          <cell r="N47">
            <v>7.5600000000000001E-2</v>
          </cell>
          <cell r="O47">
            <v>0.214</v>
          </cell>
          <cell r="P47">
            <v>0.10920000000000002</v>
          </cell>
        </row>
        <row r="48">
          <cell r="K48" t="str">
            <v>折弯</v>
          </cell>
          <cell r="L48">
            <v>2</v>
          </cell>
          <cell r="M48">
            <v>0.01</v>
          </cell>
          <cell r="N48">
            <v>0.02</v>
          </cell>
        </row>
        <row r="49">
          <cell r="K49" t="str">
            <v>煮黑</v>
          </cell>
          <cell r="L49">
            <v>2.0000000000000001E-4</v>
          </cell>
          <cell r="M49">
            <v>2.5</v>
          </cell>
          <cell r="N49">
            <v>5.0000000000000001E-4</v>
          </cell>
        </row>
        <row r="50">
          <cell r="J50">
            <v>1.4E-3</v>
          </cell>
          <cell r="K50" t="str">
            <v>合计：</v>
          </cell>
          <cell r="N50">
            <v>9.6100000000000005E-2</v>
          </cell>
        </row>
        <row r="51">
          <cell r="B51" t="str">
            <v>BSP0010007</v>
          </cell>
          <cell r="C51" t="str">
            <v>H6仰角回位拉簧</v>
          </cell>
          <cell r="D51" t="str">
            <v>65Mn</v>
          </cell>
          <cell r="E51">
            <v>7</v>
          </cell>
          <cell r="F51">
            <v>1</v>
          </cell>
          <cell r="G51">
            <v>2E-3</v>
          </cell>
          <cell r="H51">
            <v>2E-3</v>
          </cell>
          <cell r="I51">
            <v>0</v>
          </cell>
          <cell r="J51">
            <v>1.4E-2</v>
          </cell>
          <cell r="K51" t="str">
            <v>卷制</v>
          </cell>
          <cell r="L51">
            <v>27</v>
          </cell>
          <cell r="M51">
            <v>2.8E-3</v>
          </cell>
          <cell r="N51">
            <v>7.5600000000000001E-2</v>
          </cell>
          <cell r="O51">
            <v>0.25</v>
          </cell>
          <cell r="P51">
            <v>0.23475200000000004</v>
          </cell>
        </row>
        <row r="52">
          <cell r="K52" t="str">
            <v>折弯</v>
          </cell>
          <cell r="L52">
            <v>2</v>
          </cell>
          <cell r="M52">
            <v>0.01</v>
          </cell>
          <cell r="N52">
            <v>0.02</v>
          </cell>
        </row>
        <row r="53">
          <cell r="K53" t="str">
            <v>磷化</v>
          </cell>
          <cell r="L53">
            <v>1</v>
          </cell>
          <cell r="M53">
            <v>0.1</v>
          </cell>
          <cell r="N53">
            <v>0.1</v>
          </cell>
        </row>
        <row r="54">
          <cell r="J54">
            <v>1.4E-2</v>
          </cell>
          <cell r="K54" t="str">
            <v>合计：</v>
          </cell>
          <cell r="N54">
            <v>0.1956</v>
          </cell>
        </row>
        <row r="55">
          <cell r="B55" t="str">
            <v>BSP0010013</v>
          </cell>
          <cell r="C55" t="str">
            <v>H6滑轨解锁机构回位簧</v>
          </cell>
          <cell r="D55" t="str">
            <v>65Mn</v>
          </cell>
          <cell r="E55">
            <v>7</v>
          </cell>
          <cell r="F55">
            <v>1</v>
          </cell>
          <cell r="G55">
            <v>4.0000000000000002E-4</v>
          </cell>
          <cell r="H55">
            <v>4.0000000000000002E-4</v>
          </cell>
          <cell r="I55">
            <v>0</v>
          </cell>
          <cell r="J55">
            <v>2.8E-3</v>
          </cell>
          <cell r="K55" t="str">
            <v>卷制</v>
          </cell>
          <cell r="L55">
            <v>27</v>
          </cell>
          <cell r="M55">
            <v>5.5999999999999999E-3</v>
          </cell>
          <cell r="N55">
            <v>0.1512</v>
          </cell>
          <cell r="O55">
            <v>0.23</v>
          </cell>
          <cell r="P55">
            <v>0.19600000000000001</v>
          </cell>
        </row>
        <row r="56">
          <cell r="K56" t="str">
            <v>折弯</v>
          </cell>
          <cell r="L56">
            <v>2</v>
          </cell>
          <cell r="M56">
            <v>0.01</v>
          </cell>
          <cell r="N56">
            <v>0.02</v>
          </cell>
        </row>
        <row r="57">
          <cell r="K57" t="str">
            <v>煮黑</v>
          </cell>
          <cell r="L57">
            <v>4.0000000000000002E-4</v>
          </cell>
          <cell r="M57">
            <v>2.5</v>
          </cell>
          <cell r="N57">
            <v>1E-3</v>
          </cell>
        </row>
        <row r="58">
          <cell r="J58">
            <v>2.8E-3</v>
          </cell>
          <cell r="K58" t="str">
            <v>合计：</v>
          </cell>
          <cell r="N58">
            <v>0.17219999999999999</v>
          </cell>
        </row>
        <row r="59">
          <cell r="B59" t="str">
            <v>BSP0010014</v>
          </cell>
          <cell r="C59" t="str">
            <v>H6高调器滑盖回位簧</v>
          </cell>
          <cell r="D59" t="str">
            <v>65Mn</v>
          </cell>
          <cell r="E59">
            <v>7</v>
          </cell>
          <cell r="F59">
            <v>1</v>
          </cell>
          <cell r="G59">
            <v>2.9999999999999997E-4</v>
          </cell>
          <cell r="H59">
            <v>2.9999999999999997E-4</v>
          </cell>
          <cell r="I59">
            <v>0</v>
          </cell>
          <cell r="J59">
            <v>2.0999999999999999E-3</v>
          </cell>
          <cell r="K59" t="str">
            <v>卷制</v>
          </cell>
          <cell r="L59">
            <v>27</v>
          </cell>
          <cell r="M59">
            <v>2.8E-3</v>
          </cell>
          <cell r="N59">
            <v>7.5600000000000001E-2</v>
          </cell>
          <cell r="O59">
            <v>0.27500000000000002</v>
          </cell>
          <cell r="P59">
            <v>0.11026400000000001</v>
          </cell>
        </row>
        <row r="60">
          <cell r="K60" t="str">
            <v>折弯</v>
          </cell>
          <cell r="L60">
            <v>2</v>
          </cell>
          <cell r="M60">
            <v>0.01</v>
          </cell>
          <cell r="N60">
            <v>0.02</v>
          </cell>
        </row>
        <row r="61">
          <cell r="K61" t="str">
            <v>煮黑</v>
          </cell>
          <cell r="L61">
            <v>2.9999999999999997E-4</v>
          </cell>
          <cell r="M61">
            <v>2.5</v>
          </cell>
          <cell r="N61">
            <v>7.4999999999999991E-4</v>
          </cell>
        </row>
        <row r="62">
          <cell r="J62">
            <v>2.0999999999999999E-3</v>
          </cell>
          <cell r="K62" t="str">
            <v>合计：</v>
          </cell>
          <cell r="N62">
            <v>9.6350000000000005E-2</v>
          </cell>
        </row>
        <row r="63">
          <cell r="B63" t="str">
            <v>BSP0010015</v>
          </cell>
          <cell r="C63" t="str">
            <v>H6调高解锁按钮回位簧</v>
          </cell>
          <cell r="D63" t="str">
            <v>65Mn</v>
          </cell>
          <cell r="E63">
            <v>7</v>
          </cell>
          <cell r="F63">
            <v>1</v>
          </cell>
          <cell r="G63">
            <v>2.0000000000000001E-4</v>
          </cell>
          <cell r="H63">
            <v>2.0000000000000001E-4</v>
          </cell>
          <cell r="I63">
            <v>0</v>
          </cell>
          <cell r="J63">
            <v>1.4E-3</v>
          </cell>
          <cell r="K63" t="str">
            <v>卷制</v>
          </cell>
          <cell r="L63">
            <v>27</v>
          </cell>
          <cell r="M63">
            <v>2.8E-3</v>
          </cell>
          <cell r="N63">
            <v>7.5600000000000001E-2</v>
          </cell>
          <cell r="O63">
            <v>0.25</v>
          </cell>
          <cell r="P63">
            <v>0.10920000000000002</v>
          </cell>
        </row>
        <row r="64">
          <cell r="K64" t="str">
            <v>折弯</v>
          </cell>
          <cell r="L64">
            <v>2</v>
          </cell>
          <cell r="M64">
            <v>0.01</v>
          </cell>
          <cell r="N64">
            <v>0.02</v>
          </cell>
        </row>
        <row r="65">
          <cell r="K65" t="str">
            <v>煮黑</v>
          </cell>
          <cell r="L65">
            <v>2.0000000000000001E-4</v>
          </cell>
          <cell r="M65">
            <v>2.5</v>
          </cell>
          <cell r="N65">
            <v>5.0000000000000001E-4</v>
          </cell>
        </row>
        <row r="66">
          <cell r="J66">
            <v>1.4E-3</v>
          </cell>
          <cell r="K66" t="str">
            <v>合计：</v>
          </cell>
          <cell r="N66">
            <v>9.6100000000000005E-2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594D-6651-4703-8534-40DEE5C38A4A}">
  <dimension ref="A1:AB41"/>
  <sheetViews>
    <sheetView tabSelected="1" zoomScale="70" zoomScaleNormal="70" zoomScaleSheetLayoutView="80" workbookViewId="0">
      <selection activeCell="H10" sqref="H10"/>
    </sheetView>
  </sheetViews>
  <sheetFormatPr defaultRowHeight="13.8"/>
  <cols>
    <col min="1" max="1" width="5.6640625" style="4" customWidth="1"/>
    <col min="2" max="2" width="14.5546875" style="4" customWidth="1"/>
    <col min="3" max="3" width="34.88671875" style="4" customWidth="1"/>
    <col min="4" max="4" width="20.44140625" style="4" customWidth="1"/>
    <col min="5" max="5" width="5.44140625" style="4" bestFit="1" customWidth="1"/>
    <col min="6" max="6" width="12.88671875" style="4" customWidth="1"/>
    <col min="7" max="7" width="14.109375" style="4" customWidth="1"/>
    <col min="8" max="8" width="15.44140625" style="4" customWidth="1"/>
    <col min="9" max="9" width="20.21875" style="4" customWidth="1"/>
    <col min="10" max="11" width="12.109375" style="4" customWidth="1"/>
    <col min="12" max="12" width="12.44140625" style="3" customWidth="1"/>
    <col min="13" max="13" width="10.109375" style="4" customWidth="1"/>
    <col min="14" max="14" width="11.33203125" style="4" customWidth="1"/>
    <col min="15" max="16" width="11.109375" style="4" customWidth="1"/>
    <col min="17" max="18" width="16.21875" style="4" customWidth="1"/>
    <col min="19" max="19" width="20.33203125" style="4" customWidth="1"/>
    <col min="20" max="20" width="21.21875" style="4" customWidth="1"/>
    <col min="21" max="21" width="24.5546875" style="4" customWidth="1"/>
    <col min="22" max="22" width="8.88671875" style="4"/>
    <col min="23" max="23" width="15.44140625" style="4" customWidth="1"/>
    <col min="24" max="24" width="20.109375" style="4" customWidth="1"/>
    <col min="25" max="26" width="8.88671875" style="4"/>
    <col min="27" max="27" width="18.44140625" style="4" customWidth="1"/>
    <col min="28" max="28" width="21.77734375" style="4" customWidth="1"/>
    <col min="29" max="262" width="8.88671875" style="4"/>
    <col min="263" max="263" width="5.6640625" style="4" customWidth="1"/>
    <col min="264" max="264" width="10.6640625" style="4" customWidth="1"/>
    <col min="265" max="265" width="26.88671875" style="4" bestFit="1" customWidth="1"/>
    <col min="266" max="266" width="13.77734375" style="4" customWidth="1"/>
    <col min="267" max="267" width="5.44140625" style="4" bestFit="1" customWidth="1"/>
    <col min="268" max="268" width="8.88671875" style="4"/>
    <col min="269" max="269" width="9.33203125" style="4" bestFit="1" customWidth="1"/>
    <col min="270" max="270" width="12.109375" style="4" customWidth="1"/>
    <col min="271" max="518" width="8.88671875" style="4"/>
    <col min="519" max="519" width="5.6640625" style="4" customWidth="1"/>
    <col min="520" max="520" width="10.6640625" style="4" customWidth="1"/>
    <col min="521" max="521" width="26.88671875" style="4" bestFit="1" customWidth="1"/>
    <col min="522" max="522" width="13.77734375" style="4" customWidth="1"/>
    <col min="523" max="523" width="5.44140625" style="4" bestFit="1" customWidth="1"/>
    <col min="524" max="524" width="8.88671875" style="4"/>
    <col min="525" max="525" width="9.33203125" style="4" bestFit="1" customWidth="1"/>
    <col min="526" max="526" width="12.109375" style="4" customWidth="1"/>
    <col min="527" max="774" width="8.88671875" style="4"/>
    <col min="775" max="775" width="5.6640625" style="4" customWidth="1"/>
    <col min="776" max="776" width="10.6640625" style="4" customWidth="1"/>
    <col min="777" max="777" width="26.88671875" style="4" bestFit="1" customWidth="1"/>
    <col min="778" max="778" width="13.77734375" style="4" customWidth="1"/>
    <col min="779" max="779" width="5.44140625" style="4" bestFit="1" customWidth="1"/>
    <col min="780" max="780" width="8.88671875" style="4"/>
    <col min="781" max="781" width="9.33203125" style="4" bestFit="1" customWidth="1"/>
    <col min="782" max="782" width="12.109375" style="4" customWidth="1"/>
    <col min="783" max="1030" width="8.88671875" style="4"/>
    <col min="1031" max="1031" width="5.6640625" style="4" customWidth="1"/>
    <col min="1032" max="1032" width="10.6640625" style="4" customWidth="1"/>
    <col min="1033" max="1033" width="26.88671875" style="4" bestFit="1" customWidth="1"/>
    <col min="1034" max="1034" width="13.77734375" style="4" customWidth="1"/>
    <col min="1035" max="1035" width="5.44140625" style="4" bestFit="1" customWidth="1"/>
    <col min="1036" max="1036" width="8.88671875" style="4"/>
    <col min="1037" max="1037" width="9.33203125" style="4" bestFit="1" customWidth="1"/>
    <col min="1038" max="1038" width="12.109375" style="4" customWidth="1"/>
    <col min="1039" max="1286" width="8.88671875" style="4"/>
    <col min="1287" max="1287" width="5.6640625" style="4" customWidth="1"/>
    <col min="1288" max="1288" width="10.6640625" style="4" customWidth="1"/>
    <col min="1289" max="1289" width="26.88671875" style="4" bestFit="1" customWidth="1"/>
    <col min="1290" max="1290" width="13.77734375" style="4" customWidth="1"/>
    <col min="1291" max="1291" width="5.44140625" style="4" bestFit="1" customWidth="1"/>
    <col min="1292" max="1292" width="8.88671875" style="4"/>
    <col min="1293" max="1293" width="9.33203125" style="4" bestFit="1" customWidth="1"/>
    <col min="1294" max="1294" width="12.109375" style="4" customWidth="1"/>
    <col min="1295" max="1542" width="8.88671875" style="4"/>
    <col min="1543" max="1543" width="5.6640625" style="4" customWidth="1"/>
    <col min="1544" max="1544" width="10.6640625" style="4" customWidth="1"/>
    <col min="1545" max="1545" width="26.88671875" style="4" bestFit="1" customWidth="1"/>
    <col min="1546" max="1546" width="13.77734375" style="4" customWidth="1"/>
    <col min="1547" max="1547" width="5.44140625" style="4" bestFit="1" customWidth="1"/>
    <col min="1548" max="1548" width="8.88671875" style="4"/>
    <col min="1549" max="1549" width="9.33203125" style="4" bestFit="1" customWidth="1"/>
    <col min="1550" max="1550" width="12.109375" style="4" customWidth="1"/>
    <col min="1551" max="1798" width="8.88671875" style="4"/>
    <col min="1799" max="1799" width="5.6640625" style="4" customWidth="1"/>
    <col min="1800" max="1800" width="10.6640625" style="4" customWidth="1"/>
    <col min="1801" max="1801" width="26.88671875" style="4" bestFit="1" customWidth="1"/>
    <col min="1802" max="1802" width="13.77734375" style="4" customWidth="1"/>
    <col min="1803" max="1803" width="5.44140625" style="4" bestFit="1" customWidth="1"/>
    <col min="1804" max="1804" width="8.88671875" style="4"/>
    <col min="1805" max="1805" width="9.33203125" style="4" bestFit="1" customWidth="1"/>
    <col min="1806" max="1806" width="12.109375" style="4" customWidth="1"/>
    <col min="1807" max="2054" width="8.88671875" style="4"/>
    <col min="2055" max="2055" width="5.6640625" style="4" customWidth="1"/>
    <col min="2056" max="2056" width="10.6640625" style="4" customWidth="1"/>
    <col min="2057" max="2057" width="26.88671875" style="4" bestFit="1" customWidth="1"/>
    <col min="2058" max="2058" width="13.77734375" style="4" customWidth="1"/>
    <col min="2059" max="2059" width="5.44140625" style="4" bestFit="1" customWidth="1"/>
    <col min="2060" max="2060" width="8.88671875" style="4"/>
    <col min="2061" max="2061" width="9.33203125" style="4" bestFit="1" customWidth="1"/>
    <col min="2062" max="2062" width="12.109375" style="4" customWidth="1"/>
    <col min="2063" max="2310" width="8.88671875" style="4"/>
    <col min="2311" max="2311" width="5.6640625" style="4" customWidth="1"/>
    <col min="2312" max="2312" width="10.6640625" style="4" customWidth="1"/>
    <col min="2313" max="2313" width="26.88671875" style="4" bestFit="1" customWidth="1"/>
    <col min="2314" max="2314" width="13.77734375" style="4" customWidth="1"/>
    <col min="2315" max="2315" width="5.44140625" style="4" bestFit="1" customWidth="1"/>
    <col min="2316" max="2316" width="8.88671875" style="4"/>
    <col min="2317" max="2317" width="9.33203125" style="4" bestFit="1" customWidth="1"/>
    <col min="2318" max="2318" width="12.109375" style="4" customWidth="1"/>
    <col min="2319" max="2566" width="8.88671875" style="4"/>
    <col min="2567" max="2567" width="5.6640625" style="4" customWidth="1"/>
    <col min="2568" max="2568" width="10.6640625" style="4" customWidth="1"/>
    <col min="2569" max="2569" width="26.88671875" style="4" bestFit="1" customWidth="1"/>
    <col min="2570" max="2570" width="13.77734375" style="4" customWidth="1"/>
    <col min="2571" max="2571" width="5.44140625" style="4" bestFit="1" customWidth="1"/>
    <col min="2572" max="2572" width="8.88671875" style="4"/>
    <col min="2573" max="2573" width="9.33203125" style="4" bestFit="1" customWidth="1"/>
    <col min="2574" max="2574" width="12.109375" style="4" customWidth="1"/>
    <col min="2575" max="2822" width="8.88671875" style="4"/>
    <col min="2823" max="2823" width="5.6640625" style="4" customWidth="1"/>
    <col min="2824" max="2824" width="10.6640625" style="4" customWidth="1"/>
    <col min="2825" max="2825" width="26.88671875" style="4" bestFit="1" customWidth="1"/>
    <col min="2826" max="2826" width="13.77734375" style="4" customWidth="1"/>
    <col min="2827" max="2827" width="5.44140625" style="4" bestFit="1" customWidth="1"/>
    <col min="2828" max="2828" width="8.88671875" style="4"/>
    <col min="2829" max="2829" width="9.33203125" style="4" bestFit="1" customWidth="1"/>
    <col min="2830" max="2830" width="12.109375" style="4" customWidth="1"/>
    <col min="2831" max="3078" width="8.88671875" style="4"/>
    <col min="3079" max="3079" width="5.6640625" style="4" customWidth="1"/>
    <col min="3080" max="3080" width="10.6640625" style="4" customWidth="1"/>
    <col min="3081" max="3081" width="26.88671875" style="4" bestFit="1" customWidth="1"/>
    <col min="3082" max="3082" width="13.77734375" style="4" customWidth="1"/>
    <col min="3083" max="3083" width="5.44140625" style="4" bestFit="1" customWidth="1"/>
    <col min="3084" max="3084" width="8.88671875" style="4"/>
    <col min="3085" max="3085" width="9.33203125" style="4" bestFit="1" customWidth="1"/>
    <col min="3086" max="3086" width="12.109375" style="4" customWidth="1"/>
    <col min="3087" max="3334" width="8.88671875" style="4"/>
    <col min="3335" max="3335" width="5.6640625" style="4" customWidth="1"/>
    <col min="3336" max="3336" width="10.6640625" style="4" customWidth="1"/>
    <col min="3337" max="3337" width="26.88671875" style="4" bestFit="1" customWidth="1"/>
    <col min="3338" max="3338" width="13.77734375" style="4" customWidth="1"/>
    <col min="3339" max="3339" width="5.44140625" style="4" bestFit="1" customWidth="1"/>
    <col min="3340" max="3340" width="8.88671875" style="4"/>
    <col min="3341" max="3341" width="9.33203125" style="4" bestFit="1" customWidth="1"/>
    <col min="3342" max="3342" width="12.109375" style="4" customWidth="1"/>
    <col min="3343" max="3590" width="8.88671875" style="4"/>
    <col min="3591" max="3591" width="5.6640625" style="4" customWidth="1"/>
    <col min="3592" max="3592" width="10.6640625" style="4" customWidth="1"/>
    <col min="3593" max="3593" width="26.88671875" style="4" bestFit="1" customWidth="1"/>
    <col min="3594" max="3594" width="13.77734375" style="4" customWidth="1"/>
    <col min="3595" max="3595" width="5.44140625" style="4" bestFit="1" customWidth="1"/>
    <col min="3596" max="3596" width="8.88671875" style="4"/>
    <col min="3597" max="3597" width="9.33203125" style="4" bestFit="1" customWidth="1"/>
    <col min="3598" max="3598" width="12.109375" style="4" customWidth="1"/>
    <col min="3599" max="3846" width="8.88671875" style="4"/>
    <col min="3847" max="3847" width="5.6640625" style="4" customWidth="1"/>
    <col min="3848" max="3848" width="10.6640625" style="4" customWidth="1"/>
    <col min="3849" max="3849" width="26.88671875" style="4" bestFit="1" customWidth="1"/>
    <col min="3850" max="3850" width="13.77734375" style="4" customWidth="1"/>
    <col min="3851" max="3851" width="5.44140625" style="4" bestFit="1" customWidth="1"/>
    <col min="3852" max="3852" width="8.88671875" style="4"/>
    <col min="3853" max="3853" width="9.33203125" style="4" bestFit="1" customWidth="1"/>
    <col min="3854" max="3854" width="12.109375" style="4" customWidth="1"/>
    <col min="3855" max="4102" width="8.88671875" style="4"/>
    <col min="4103" max="4103" width="5.6640625" style="4" customWidth="1"/>
    <col min="4104" max="4104" width="10.6640625" style="4" customWidth="1"/>
    <col min="4105" max="4105" width="26.88671875" style="4" bestFit="1" customWidth="1"/>
    <col min="4106" max="4106" width="13.77734375" style="4" customWidth="1"/>
    <col min="4107" max="4107" width="5.44140625" style="4" bestFit="1" customWidth="1"/>
    <col min="4108" max="4108" width="8.88671875" style="4"/>
    <col min="4109" max="4109" width="9.33203125" style="4" bestFit="1" customWidth="1"/>
    <col min="4110" max="4110" width="12.109375" style="4" customWidth="1"/>
    <col min="4111" max="4358" width="8.88671875" style="4"/>
    <col min="4359" max="4359" width="5.6640625" style="4" customWidth="1"/>
    <col min="4360" max="4360" width="10.6640625" style="4" customWidth="1"/>
    <col min="4361" max="4361" width="26.88671875" style="4" bestFit="1" customWidth="1"/>
    <col min="4362" max="4362" width="13.77734375" style="4" customWidth="1"/>
    <col min="4363" max="4363" width="5.44140625" style="4" bestFit="1" customWidth="1"/>
    <col min="4364" max="4364" width="8.88671875" style="4"/>
    <col min="4365" max="4365" width="9.33203125" style="4" bestFit="1" customWidth="1"/>
    <col min="4366" max="4366" width="12.109375" style="4" customWidth="1"/>
    <col min="4367" max="4614" width="8.88671875" style="4"/>
    <col min="4615" max="4615" width="5.6640625" style="4" customWidth="1"/>
    <col min="4616" max="4616" width="10.6640625" style="4" customWidth="1"/>
    <col min="4617" max="4617" width="26.88671875" style="4" bestFit="1" customWidth="1"/>
    <col min="4618" max="4618" width="13.77734375" style="4" customWidth="1"/>
    <col min="4619" max="4619" width="5.44140625" style="4" bestFit="1" customWidth="1"/>
    <col min="4620" max="4620" width="8.88671875" style="4"/>
    <col min="4621" max="4621" width="9.33203125" style="4" bestFit="1" customWidth="1"/>
    <col min="4622" max="4622" width="12.109375" style="4" customWidth="1"/>
    <col min="4623" max="4870" width="8.88671875" style="4"/>
    <col min="4871" max="4871" width="5.6640625" style="4" customWidth="1"/>
    <col min="4872" max="4872" width="10.6640625" style="4" customWidth="1"/>
    <col min="4873" max="4873" width="26.88671875" style="4" bestFit="1" customWidth="1"/>
    <col min="4874" max="4874" width="13.77734375" style="4" customWidth="1"/>
    <col min="4875" max="4875" width="5.44140625" style="4" bestFit="1" customWidth="1"/>
    <col min="4876" max="4876" width="8.88671875" style="4"/>
    <col min="4877" max="4877" width="9.33203125" style="4" bestFit="1" customWidth="1"/>
    <col min="4878" max="4878" width="12.109375" style="4" customWidth="1"/>
    <col min="4879" max="5126" width="8.88671875" style="4"/>
    <col min="5127" max="5127" width="5.6640625" style="4" customWidth="1"/>
    <col min="5128" max="5128" width="10.6640625" style="4" customWidth="1"/>
    <col min="5129" max="5129" width="26.88671875" style="4" bestFit="1" customWidth="1"/>
    <col min="5130" max="5130" width="13.77734375" style="4" customWidth="1"/>
    <col min="5131" max="5131" width="5.44140625" style="4" bestFit="1" customWidth="1"/>
    <col min="5132" max="5132" width="8.88671875" style="4"/>
    <col min="5133" max="5133" width="9.33203125" style="4" bestFit="1" customWidth="1"/>
    <col min="5134" max="5134" width="12.109375" style="4" customWidth="1"/>
    <col min="5135" max="5382" width="8.88671875" style="4"/>
    <col min="5383" max="5383" width="5.6640625" style="4" customWidth="1"/>
    <col min="5384" max="5384" width="10.6640625" style="4" customWidth="1"/>
    <col min="5385" max="5385" width="26.88671875" style="4" bestFit="1" customWidth="1"/>
    <col min="5386" max="5386" width="13.77734375" style="4" customWidth="1"/>
    <col min="5387" max="5387" width="5.44140625" style="4" bestFit="1" customWidth="1"/>
    <col min="5388" max="5388" width="8.88671875" style="4"/>
    <col min="5389" max="5389" width="9.33203125" style="4" bestFit="1" customWidth="1"/>
    <col min="5390" max="5390" width="12.109375" style="4" customWidth="1"/>
    <col min="5391" max="5638" width="8.88671875" style="4"/>
    <col min="5639" max="5639" width="5.6640625" style="4" customWidth="1"/>
    <col min="5640" max="5640" width="10.6640625" style="4" customWidth="1"/>
    <col min="5641" max="5641" width="26.88671875" style="4" bestFit="1" customWidth="1"/>
    <col min="5642" max="5642" width="13.77734375" style="4" customWidth="1"/>
    <col min="5643" max="5643" width="5.44140625" style="4" bestFit="1" customWidth="1"/>
    <col min="5644" max="5644" width="8.88671875" style="4"/>
    <col min="5645" max="5645" width="9.33203125" style="4" bestFit="1" customWidth="1"/>
    <col min="5646" max="5646" width="12.109375" style="4" customWidth="1"/>
    <col min="5647" max="5894" width="8.88671875" style="4"/>
    <col min="5895" max="5895" width="5.6640625" style="4" customWidth="1"/>
    <col min="5896" max="5896" width="10.6640625" style="4" customWidth="1"/>
    <col min="5897" max="5897" width="26.88671875" style="4" bestFit="1" customWidth="1"/>
    <col min="5898" max="5898" width="13.77734375" style="4" customWidth="1"/>
    <col min="5899" max="5899" width="5.44140625" style="4" bestFit="1" customWidth="1"/>
    <col min="5900" max="5900" width="8.88671875" style="4"/>
    <col min="5901" max="5901" width="9.33203125" style="4" bestFit="1" customWidth="1"/>
    <col min="5902" max="5902" width="12.109375" style="4" customWidth="1"/>
    <col min="5903" max="6150" width="8.88671875" style="4"/>
    <col min="6151" max="6151" width="5.6640625" style="4" customWidth="1"/>
    <col min="6152" max="6152" width="10.6640625" style="4" customWidth="1"/>
    <col min="6153" max="6153" width="26.88671875" style="4" bestFit="1" customWidth="1"/>
    <col min="6154" max="6154" width="13.77734375" style="4" customWidth="1"/>
    <col min="6155" max="6155" width="5.44140625" style="4" bestFit="1" customWidth="1"/>
    <col min="6156" max="6156" width="8.88671875" style="4"/>
    <col min="6157" max="6157" width="9.33203125" style="4" bestFit="1" customWidth="1"/>
    <col min="6158" max="6158" width="12.109375" style="4" customWidth="1"/>
    <col min="6159" max="6406" width="8.88671875" style="4"/>
    <col min="6407" max="6407" width="5.6640625" style="4" customWidth="1"/>
    <col min="6408" max="6408" width="10.6640625" style="4" customWidth="1"/>
    <col min="6409" max="6409" width="26.88671875" style="4" bestFit="1" customWidth="1"/>
    <col min="6410" max="6410" width="13.77734375" style="4" customWidth="1"/>
    <col min="6411" max="6411" width="5.44140625" style="4" bestFit="1" customWidth="1"/>
    <col min="6412" max="6412" width="8.88671875" style="4"/>
    <col min="6413" max="6413" width="9.33203125" style="4" bestFit="1" customWidth="1"/>
    <col min="6414" max="6414" width="12.109375" style="4" customWidth="1"/>
    <col min="6415" max="6662" width="8.88671875" style="4"/>
    <col min="6663" max="6663" width="5.6640625" style="4" customWidth="1"/>
    <col min="6664" max="6664" width="10.6640625" style="4" customWidth="1"/>
    <col min="6665" max="6665" width="26.88671875" style="4" bestFit="1" customWidth="1"/>
    <col min="6666" max="6666" width="13.77734375" style="4" customWidth="1"/>
    <col min="6667" max="6667" width="5.44140625" style="4" bestFit="1" customWidth="1"/>
    <col min="6668" max="6668" width="8.88671875" style="4"/>
    <col min="6669" max="6669" width="9.33203125" style="4" bestFit="1" customWidth="1"/>
    <col min="6670" max="6670" width="12.109375" style="4" customWidth="1"/>
    <col min="6671" max="6918" width="8.88671875" style="4"/>
    <col min="6919" max="6919" width="5.6640625" style="4" customWidth="1"/>
    <col min="6920" max="6920" width="10.6640625" style="4" customWidth="1"/>
    <col min="6921" max="6921" width="26.88671875" style="4" bestFit="1" customWidth="1"/>
    <col min="6922" max="6922" width="13.77734375" style="4" customWidth="1"/>
    <col min="6923" max="6923" width="5.44140625" style="4" bestFit="1" customWidth="1"/>
    <col min="6924" max="6924" width="8.88671875" style="4"/>
    <col min="6925" max="6925" width="9.33203125" style="4" bestFit="1" customWidth="1"/>
    <col min="6926" max="6926" width="12.109375" style="4" customWidth="1"/>
    <col min="6927" max="7174" width="8.88671875" style="4"/>
    <col min="7175" max="7175" width="5.6640625" style="4" customWidth="1"/>
    <col min="7176" max="7176" width="10.6640625" style="4" customWidth="1"/>
    <col min="7177" max="7177" width="26.88671875" style="4" bestFit="1" customWidth="1"/>
    <col min="7178" max="7178" width="13.77734375" style="4" customWidth="1"/>
    <col min="7179" max="7179" width="5.44140625" style="4" bestFit="1" customWidth="1"/>
    <col min="7180" max="7180" width="8.88671875" style="4"/>
    <col min="7181" max="7181" width="9.33203125" style="4" bestFit="1" customWidth="1"/>
    <col min="7182" max="7182" width="12.109375" style="4" customWidth="1"/>
    <col min="7183" max="7430" width="8.88671875" style="4"/>
    <col min="7431" max="7431" width="5.6640625" style="4" customWidth="1"/>
    <col min="7432" max="7432" width="10.6640625" style="4" customWidth="1"/>
    <col min="7433" max="7433" width="26.88671875" style="4" bestFit="1" customWidth="1"/>
    <col min="7434" max="7434" width="13.77734375" style="4" customWidth="1"/>
    <col min="7435" max="7435" width="5.44140625" style="4" bestFit="1" customWidth="1"/>
    <col min="7436" max="7436" width="8.88671875" style="4"/>
    <col min="7437" max="7437" width="9.33203125" style="4" bestFit="1" customWidth="1"/>
    <col min="7438" max="7438" width="12.109375" style="4" customWidth="1"/>
    <col min="7439" max="7686" width="8.88671875" style="4"/>
    <col min="7687" max="7687" width="5.6640625" style="4" customWidth="1"/>
    <col min="7688" max="7688" width="10.6640625" style="4" customWidth="1"/>
    <col min="7689" max="7689" width="26.88671875" style="4" bestFit="1" customWidth="1"/>
    <col min="7690" max="7690" width="13.77734375" style="4" customWidth="1"/>
    <col min="7691" max="7691" width="5.44140625" style="4" bestFit="1" customWidth="1"/>
    <col min="7692" max="7692" width="8.88671875" style="4"/>
    <col min="7693" max="7693" width="9.33203125" style="4" bestFit="1" customWidth="1"/>
    <col min="7694" max="7694" width="12.109375" style="4" customWidth="1"/>
    <col min="7695" max="7942" width="8.88671875" style="4"/>
    <col min="7943" max="7943" width="5.6640625" style="4" customWidth="1"/>
    <col min="7944" max="7944" width="10.6640625" style="4" customWidth="1"/>
    <col min="7945" max="7945" width="26.88671875" style="4" bestFit="1" customWidth="1"/>
    <col min="7946" max="7946" width="13.77734375" style="4" customWidth="1"/>
    <col min="7947" max="7947" width="5.44140625" style="4" bestFit="1" customWidth="1"/>
    <col min="7948" max="7948" width="8.88671875" style="4"/>
    <col min="7949" max="7949" width="9.33203125" style="4" bestFit="1" customWidth="1"/>
    <col min="7950" max="7950" width="12.109375" style="4" customWidth="1"/>
    <col min="7951" max="8198" width="8.88671875" style="4"/>
    <col min="8199" max="8199" width="5.6640625" style="4" customWidth="1"/>
    <col min="8200" max="8200" width="10.6640625" style="4" customWidth="1"/>
    <col min="8201" max="8201" width="26.88671875" style="4" bestFit="1" customWidth="1"/>
    <col min="8202" max="8202" width="13.77734375" style="4" customWidth="1"/>
    <col min="8203" max="8203" width="5.44140625" style="4" bestFit="1" customWidth="1"/>
    <col min="8204" max="8204" width="8.88671875" style="4"/>
    <col min="8205" max="8205" width="9.33203125" style="4" bestFit="1" customWidth="1"/>
    <col min="8206" max="8206" width="12.109375" style="4" customWidth="1"/>
    <col min="8207" max="8454" width="8.88671875" style="4"/>
    <col min="8455" max="8455" width="5.6640625" style="4" customWidth="1"/>
    <col min="8456" max="8456" width="10.6640625" style="4" customWidth="1"/>
    <col min="8457" max="8457" width="26.88671875" style="4" bestFit="1" customWidth="1"/>
    <col min="8458" max="8458" width="13.77734375" style="4" customWidth="1"/>
    <col min="8459" max="8459" width="5.44140625" style="4" bestFit="1" customWidth="1"/>
    <col min="8460" max="8460" width="8.88671875" style="4"/>
    <col min="8461" max="8461" width="9.33203125" style="4" bestFit="1" customWidth="1"/>
    <col min="8462" max="8462" width="12.109375" style="4" customWidth="1"/>
    <col min="8463" max="8710" width="8.88671875" style="4"/>
    <col min="8711" max="8711" width="5.6640625" style="4" customWidth="1"/>
    <col min="8712" max="8712" width="10.6640625" style="4" customWidth="1"/>
    <col min="8713" max="8713" width="26.88671875" style="4" bestFit="1" customWidth="1"/>
    <col min="8714" max="8714" width="13.77734375" style="4" customWidth="1"/>
    <col min="8715" max="8715" width="5.44140625" style="4" bestFit="1" customWidth="1"/>
    <col min="8716" max="8716" width="8.88671875" style="4"/>
    <col min="8717" max="8717" width="9.33203125" style="4" bestFit="1" customWidth="1"/>
    <col min="8718" max="8718" width="12.109375" style="4" customWidth="1"/>
    <col min="8719" max="8966" width="8.88671875" style="4"/>
    <col min="8967" max="8967" width="5.6640625" style="4" customWidth="1"/>
    <col min="8968" max="8968" width="10.6640625" style="4" customWidth="1"/>
    <col min="8969" max="8969" width="26.88671875" style="4" bestFit="1" customWidth="1"/>
    <col min="8970" max="8970" width="13.77734375" style="4" customWidth="1"/>
    <col min="8971" max="8971" width="5.44140625" style="4" bestFit="1" customWidth="1"/>
    <col min="8972" max="8972" width="8.88671875" style="4"/>
    <col min="8973" max="8973" width="9.33203125" style="4" bestFit="1" customWidth="1"/>
    <col min="8974" max="8974" width="12.109375" style="4" customWidth="1"/>
    <col min="8975" max="9222" width="8.88671875" style="4"/>
    <col min="9223" max="9223" width="5.6640625" style="4" customWidth="1"/>
    <col min="9224" max="9224" width="10.6640625" style="4" customWidth="1"/>
    <col min="9225" max="9225" width="26.88671875" style="4" bestFit="1" customWidth="1"/>
    <col min="9226" max="9226" width="13.77734375" style="4" customWidth="1"/>
    <col min="9227" max="9227" width="5.44140625" style="4" bestFit="1" customWidth="1"/>
    <col min="9228" max="9228" width="8.88671875" style="4"/>
    <col min="9229" max="9229" width="9.33203125" style="4" bestFit="1" customWidth="1"/>
    <col min="9230" max="9230" width="12.109375" style="4" customWidth="1"/>
    <col min="9231" max="9478" width="8.88671875" style="4"/>
    <col min="9479" max="9479" width="5.6640625" style="4" customWidth="1"/>
    <col min="9480" max="9480" width="10.6640625" style="4" customWidth="1"/>
    <col min="9481" max="9481" width="26.88671875" style="4" bestFit="1" customWidth="1"/>
    <col min="9482" max="9482" width="13.77734375" style="4" customWidth="1"/>
    <col min="9483" max="9483" width="5.44140625" style="4" bestFit="1" customWidth="1"/>
    <col min="9484" max="9484" width="8.88671875" style="4"/>
    <col min="9485" max="9485" width="9.33203125" style="4" bestFit="1" customWidth="1"/>
    <col min="9486" max="9486" width="12.109375" style="4" customWidth="1"/>
    <col min="9487" max="9734" width="8.88671875" style="4"/>
    <col min="9735" max="9735" width="5.6640625" style="4" customWidth="1"/>
    <col min="9736" max="9736" width="10.6640625" style="4" customWidth="1"/>
    <col min="9737" max="9737" width="26.88671875" style="4" bestFit="1" customWidth="1"/>
    <col min="9738" max="9738" width="13.77734375" style="4" customWidth="1"/>
    <col min="9739" max="9739" width="5.44140625" style="4" bestFit="1" customWidth="1"/>
    <col min="9740" max="9740" width="8.88671875" style="4"/>
    <col min="9741" max="9741" width="9.33203125" style="4" bestFit="1" customWidth="1"/>
    <col min="9742" max="9742" width="12.109375" style="4" customWidth="1"/>
    <col min="9743" max="9990" width="8.88671875" style="4"/>
    <col min="9991" max="9991" width="5.6640625" style="4" customWidth="1"/>
    <col min="9992" max="9992" width="10.6640625" style="4" customWidth="1"/>
    <col min="9993" max="9993" width="26.88671875" style="4" bestFit="1" customWidth="1"/>
    <col min="9994" max="9994" width="13.77734375" style="4" customWidth="1"/>
    <col min="9995" max="9995" width="5.44140625" style="4" bestFit="1" customWidth="1"/>
    <col min="9996" max="9996" width="8.88671875" style="4"/>
    <col min="9997" max="9997" width="9.33203125" style="4" bestFit="1" customWidth="1"/>
    <col min="9998" max="9998" width="12.109375" style="4" customWidth="1"/>
    <col min="9999" max="10246" width="8.88671875" style="4"/>
    <col min="10247" max="10247" width="5.6640625" style="4" customWidth="1"/>
    <col min="10248" max="10248" width="10.6640625" style="4" customWidth="1"/>
    <col min="10249" max="10249" width="26.88671875" style="4" bestFit="1" customWidth="1"/>
    <col min="10250" max="10250" width="13.77734375" style="4" customWidth="1"/>
    <col min="10251" max="10251" width="5.44140625" style="4" bestFit="1" customWidth="1"/>
    <col min="10252" max="10252" width="8.88671875" style="4"/>
    <col min="10253" max="10253" width="9.33203125" style="4" bestFit="1" customWidth="1"/>
    <col min="10254" max="10254" width="12.109375" style="4" customWidth="1"/>
    <col min="10255" max="10502" width="8.88671875" style="4"/>
    <col min="10503" max="10503" width="5.6640625" style="4" customWidth="1"/>
    <col min="10504" max="10504" width="10.6640625" style="4" customWidth="1"/>
    <col min="10505" max="10505" width="26.88671875" style="4" bestFit="1" customWidth="1"/>
    <col min="10506" max="10506" width="13.77734375" style="4" customWidth="1"/>
    <col min="10507" max="10507" width="5.44140625" style="4" bestFit="1" customWidth="1"/>
    <col min="10508" max="10508" width="8.88671875" style="4"/>
    <col min="10509" max="10509" width="9.33203125" style="4" bestFit="1" customWidth="1"/>
    <col min="10510" max="10510" width="12.109375" style="4" customWidth="1"/>
    <col min="10511" max="10758" width="8.88671875" style="4"/>
    <col min="10759" max="10759" width="5.6640625" style="4" customWidth="1"/>
    <col min="10760" max="10760" width="10.6640625" style="4" customWidth="1"/>
    <col min="10761" max="10761" width="26.88671875" style="4" bestFit="1" customWidth="1"/>
    <col min="10762" max="10762" width="13.77734375" style="4" customWidth="1"/>
    <col min="10763" max="10763" width="5.44140625" style="4" bestFit="1" customWidth="1"/>
    <col min="10764" max="10764" width="8.88671875" style="4"/>
    <col min="10765" max="10765" width="9.33203125" style="4" bestFit="1" customWidth="1"/>
    <col min="10766" max="10766" width="12.109375" style="4" customWidth="1"/>
    <col min="10767" max="11014" width="8.88671875" style="4"/>
    <col min="11015" max="11015" width="5.6640625" style="4" customWidth="1"/>
    <col min="11016" max="11016" width="10.6640625" style="4" customWidth="1"/>
    <col min="11017" max="11017" width="26.88671875" style="4" bestFit="1" customWidth="1"/>
    <col min="11018" max="11018" width="13.77734375" style="4" customWidth="1"/>
    <col min="11019" max="11019" width="5.44140625" style="4" bestFit="1" customWidth="1"/>
    <col min="11020" max="11020" width="8.88671875" style="4"/>
    <col min="11021" max="11021" width="9.33203125" style="4" bestFit="1" customWidth="1"/>
    <col min="11022" max="11022" width="12.109375" style="4" customWidth="1"/>
    <col min="11023" max="11270" width="8.88671875" style="4"/>
    <col min="11271" max="11271" width="5.6640625" style="4" customWidth="1"/>
    <col min="11272" max="11272" width="10.6640625" style="4" customWidth="1"/>
    <col min="11273" max="11273" width="26.88671875" style="4" bestFit="1" customWidth="1"/>
    <col min="11274" max="11274" width="13.77734375" style="4" customWidth="1"/>
    <col min="11275" max="11275" width="5.44140625" style="4" bestFit="1" customWidth="1"/>
    <col min="11276" max="11276" width="8.88671875" style="4"/>
    <col min="11277" max="11277" width="9.33203125" style="4" bestFit="1" customWidth="1"/>
    <col min="11278" max="11278" width="12.109375" style="4" customWidth="1"/>
    <col min="11279" max="11526" width="8.88671875" style="4"/>
    <col min="11527" max="11527" width="5.6640625" style="4" customWidth="1"/>
    <col min="11528" max="11528" width="10.6640625" style="4" customWidth="1"/>
    <col min="11529" max="11529" width="26.88671875" style="4" bestFit="1" customWidth="1"/>
    <col min="11530" max="11530" width="13.77734375" style="4" customWidth="1"/>
    <col min="11531" max="11531" width="5.44140625" style="4" bestFit="1" customWidth="1"/>
    <col min="11532" max="11532" width="8.88671875" style="4"/>
    <col min="11533" max="11533" width="9.33203125" style="4" bestFit="1" customWidth="1"/>
    <col min="11534" max="11534" width="12.109375" style="4" customWidth="1"/>
    <col min="11535" max="11782" width="8.88671875" style="4"/>
    <col min="11783" max="11783" width="5.6640625" style="4" customWidth="1"/>
    <col min="11784" max="11784" width="10.6640625" style="4" customWidth="1"/>
    <col min="11785" max="11785" width="26.88671875" style="4" bestFit="1" customWidth="1"/>
    <col min="11786" max="11786" width="13.77734375" style="4" customWidth="1"/>
    <col min="11787" max="11787" width="5.44140625" style="4" bestFit="1" customWidth="1"/>
    <col min="11788" max="11788" width="8.88671875" style="4"/>
    <col min="11789" max="11789" width="9.33203125" style="4" bestFit="1" customWidth="1"/>
    <col min="11790" max="11790" width="12.109375" style="4" customWidth="1"/>
    <col min="11791" max="12038" width="8.88671875" style="4"/>
    <col min="12039" max="12039" width="5.6640625" style="4" customWidth="1"/>
    <col min="12040" max="12040" width="10.6640625" style="4" customWidth="1"/>
    <col min="12041" max="12041" width="26.88671875" style="4" bestFit="1" customWidth="1"/>
    <col min="12042" max="12042" width="13.77734375" style="4" customWidth="1"/>
    <col min="12043" max="12043" width="5.44140625" style="4" bestFit="1" customWidth="1"/>
    <col min="12044" max="12044" width="8.88671875" style="4"/>
    <col min="12045" max="12045" width="9.33203125" style="4" bestFit="1" customWidth="1"/>
    <col min="12046" max="12046" width="12.109375" style="4" customWidth="1"/>
    <col min="12047" max="12294" width="8.88671875" style="4"/>
    <col min="12295" max="12295" width="5.6640625" style="4" customWidth="1"/>
    <col min="12296" max="12296" width="10.6640625" style="4" customWidth="1"/>
    <col min="12297" max="12297" width="26.88671875" style="4" bestFit="1" customWidth="1"/>
    <col min="12298" max="12298" width="13.77734375" style="4" customWidth="1"/>
    <col min="12299" max="12299" width="5.44140625" style="4" bestFit="1" customWidth="1"/>
    <col min="12300" max="12300" width="8.88671875" style="4"/>
    <col min="12301" max="12301" width="9.33203125" style="4" bestFit="1" customWidth="1"/>
    <col min="12302" max="12302" width="12.109375" style="4" customWidth="1"/>
    <col min="12303" max="12550" width="8.88671875" style="4"/>
    <col min="12551" max="12551" width="5.6640625" style="4" customWidth="1"/>
    <col min="12552" max="12552" width="10.6640625" style="4" customWidth="1"/>
    <col min="12553" max="12553" width="26.88671875" style="4" bestFit="1" customWidth="1"/>
    <col min="12554" max="12554" width="13.77734375" style="4" customWidth="1"/>
    <col min="12555" max="12555" width="5.44140625" style="4" bestFit="1" customWidth="1"/>
    <col min="12556" max="12556" width="8.88671875" style="4"/>
    <col min="12557" max="12557" width="9.33203125" style="4" bestFit="1" customWidth="1"/>
    <col min="12558" max="12558" width="12.109375" style="4" customWidth="1"/>
    <col min="12559" max="12806" width="8.88671875" style="4"/>
    <col min="12807" max="12807" width="5.6640625" style="4" customWidth="1"/>
    <col min="12808" max="12808" width="10.6640625" style="4" customWidth="1"/>
    <col min="12809" max="12809" width="26.88671875" style="4" bestFit="1" customWidth="1"/>
    <col min="12810" max="12810" width="13.77734375" style="4" customWidth="1"/>
    <col min="12811" max="12811" width="5.44140625" style="4" bestFit="1" customWidth="1"/>
    <col min="12812" max="12812" width="8.88671875" style="4"/>
    <col min="12813" max="12813" width="9.33203125" style="4" bestFit="1" customWidth="1"/>
    <col min="12814" max="12814" width="12.109375" style="4" customWidth="1"/>
    <col min="12815" max="13062" width="8.88671875" style="4"/>
    <col min="13063" max="13063" width="5.6640625" style="4" customWidth="1"/>
    <col min="13064" max="13064" width="10.6640625" style="4" customWidth="1"/>
    <col min="13065" max="13065" width="26.88671875" style="4" bestFit="1" customWidth="1"/>
    <col min="13066" max="13066" width="13.77734375" style="4" customWidth="1"/>
    <col min="13067" max="13067" width="5.44140625" style="4" bestFit="1" customWidth="1"/>
    <col min="13068" max="13068" width="8.88671875" style="4"/>
    <col min="13069" max="13069" width="9.33203125" style="4" bestFit="1" customWidth="1"/>
    <col min="13070" max="13070" width="12.109375" style="4" customWidth="1"/>
    <col min="13071" max="13318" width="8.88671875" style="4"/>
    <col min="13319" max="13319" width="5.6640625" style="4" customWidth="1"/>
    <col min="13320" max="13320" width="10.6640625" style="4" customWidth="1"/>
    <col min="13321" max="13321" width="26.88671875" style="4" bestFit="1" customWidth="1"/>
    <col min="13322" max="13322" width="13.77734375" style="4" customWidth="1"/>
    <col min="13323" max="13323" width="5.44140625" style="4" bestFit="1" customWidth="1"/>
    <col min="13324" max="13324" width="8.88671875" style="4"/>
    <col min="13325" max="13325" width="9.33203125" style="4" bestFit="1" customWidth="1"/>
    <col min="13326" max="13326" width="12.109375" style="4" customWidth="1"/>
    <col min="13327" max="13574" width="8.88671875" style="4"/>
    <col min="13575" max="13575" width="5.6640625" style="4" customWidth="1"/>
    <col min="13576" max="13576" width="10.6640625" style="4" customWidth="1"/>
    <col min="13577" max="13577" width="26.88671875" style="4" bestFit="1" customWidth="1"/>
    <col min="13578" max="13578" width="13.77734375" style="4" customWidth="1"/>
    <col min="13579" max="13579" width="5.44140625" style="4" bestFit="1" customWidth="1"/>
    <col min="13580" max="13580" width="8.88671875" style="4"/>
    <col min="13581" max="13581" width="9.33203125" style="4" bestFit="1" customWidth="1"/>
    <col min="13582" max="13582" width="12.109375" style="4" customWidth="1"/>
    <col min="13583" max="13830" width="8.88671875" style="4"/>
    <col min="13831" max="13831" width="5.6640625" style="4" customWidth="1"/>
    <col min="13832" max="13832" width="10.6640625" style="4" customWidth="1"/>
    <col min="13833" max="13833" width="26.88671875" style="4" bestFit="1" customWidth="1"/>
    <col min="13834" max="13834" width="13.77734375" style="4" customWidth="1"/>
    <col min="13835" max="13835" width="5.44140625" style="4" bestFit="1" customWidth="1"/>
    <col min="13836" max="13836" width="8.88671875" style="4"/>
    <col min="13837" max="13837" width="9.33203125" style="4" bestFit="1" customWidth="1"/>
    <col min="13838" max="13838" width="12.109375" style="4" customWidth="1"/>
    <col min="13839" max="14086" width="8.88671875" style="4"/>
    <col min="14087" max="14087" width="5.6640625" style="4" customWidth="1"/>
    <col min="14088" max="14088" width="10.6640625" style="4" customWidth="1"/>
    <col min="14089" max="14089" width="26.88671875" style="4" bestFit="1" customWidth="1"/>
    <col min="14090" max="14090" width="13.77734375" style="4" customWidth="1"/>
    <col min="14091" max="14091" width="5.44140625" style="4" bestFit="1" customWidth="1"/>
    <col min="14092" max="14092" width="8.88671875" style="4"/>
    <col min="14093" max="14093" width="9.33203125" style="4" bestFit="1" customWidth="1"/>
    <col min="14094" max="14094" width="12.109375" style="4" customWidth="1"/>
    <col min="14095" max="14342" width="8.88671875" style="4"/>
    <col min="14343" max="14343" width="5.6640625" style="4" customWidth="1"/>
    <col min="14344" max="14344" width="10.6640625" style="4" customWidth="1"/>
    <col min="14345" max="14345" width="26.88671875" style="4" bestFit="1" customWidth="1"/>
    <col min="14346" max="14346" width="13.77734375" style="4" customWidth="1"/>
    <col min="14347" max="14347" width="5.44140625" style="4" bestFit="1" customWidth="1"/>
    <col min="14348" max="14348" width="8.88671875" style="4"/>
    <col min="14349" max="14349" width="9.33203125" style="4" bestFit="1" customWidth="1"/>
    <col min="14350" max="14350" width="12.109375" style="4" customWidth="1"/>
    <col min="14351" max="14598" width="8.88671875" style="4"/>
    <col min="14599" max="14599" width="5.6640625" style="4" customWidth="1"/>
    <col min="14600" max="14600" width="10.6640625" style="4" customWidth="1"/>
    <col min="14601" max="14601" width="26.88671875" style="4" bestFit="1" customWidth="1"/>
    <col min="14602" max="14602" width="13.77734375" style="4" customWidth="1"/>
    <col min="14603" max="14603" width="5.44140625" style="4" bestFit="1" customWidth="1"/>
    <col min="14604" max="14604" width="8.88671875" style="4"/>
    <col min="14605" max="14605" width="9.33203125" style="4" bestFit="1" customWidth="1"/>
    <col min="14606" max="14606" width="12.109375" style="4" customWidth="1"/>
    <col min="14607" max="14854" width="8.88671875" style="4"/>
    <col min="14855" max="14855" width="5.6640625" style="4" customWidth="1"/>
    <col min="14856" max="14856" width="10.6640625" style="4" customWidth="1"/>
    <col min="14857" max="14857" width="26.88671875" style="4" bestFit="1" customWidth="1"/>
    <col min="14858" max="14858" width="13.77734375" style="4" customWidth="1"/>
    <col min="14859" max="14859" width="5.44140625" style="4" bestFit="1" customWidth="1"/>
    <col min="14860" max="14860" width="8.88671875" style="4"/>
    <col min="14861" max="14861" width="9.33203125" style="4" bestFit="1" customWidth="1"/>
    <col min="14862" max="14862" width="12.109375" style="4" customWidth="1"/>
    <col min="14863" max="15110" width="8.88671875" style="4"/>
    <col min="15111" max="15111" width="5.6640625" style="4" customWidth="1"/>
    <col min="15112" max="15112" width="10.6640625" style="4" customWidth="1"/>
    <col min="15113" max="15113" width="26.88671875" style="4" bestFit="1" customWidth="1"/>
    <col min="15114" max="15114" width="13.77734375" style="4" customWidth="1"/>
    <col min="15115" max="15115" width="5.44140625" style="4" bestFit="1" customWidth="1"/>
    <col min="15116" max="15116" width="8.88671875" style="4"/>
    <col min="15117" max="15117" width="9.33203125" style="4" bestFit="1" customWidth="1"/>
    <col min="15118" max="15118" width="12.109375" style="4" customWidth="1"/>
    <col min="15119" max="15366" width="8.88671875" style="4"/>
    <col min="15367" max="15367" width="5.6640625" style="4" customWidth="1"/>
    <col min="15368" max="15368" width="10.6640625" style="4" customWidth="1"/>
    <col min="15369" max="15369" width="26.88671875" style="4" bestFit="1" customWidth="1"/>
    <col min="15370" max="15370" width="13.77734375" style="4" customWidth="1"/>
    <col min="15371" max="15371" width="5.44140625" style="4" bestFit="1" customWidth="1"/>
    <col min="15372" max="15372" width="8.88671875" style="4"/>
    <col min="15373" max="15373" width="9.33203125" style="4" bestFit="1" customWidth="1"/>
    <col min="15374" max="15374" width="12.109375" style="4" customWidth="1"/>
    <col min="15375" max="15622" width="8.88671875" style="4"/>
    <col min="15623" max="15623" width="5.6640625" style="4" customWidth="1"/>
    <col min="15624" max="15624" width="10.6640625" style="4" customWidth="1"/>
    <col min="15625" max="15625" width="26.88671875" style="4" bestFit="1" customWidth="1"/>
    <col min="15626" max="15626" width="13.77734375" style="4" customWidth="1"/>
    <col min="15627" max="15627" width="5.44140625" style="4" bestFit="1" customWidth="1"/>
    <col min="15628" max="15628" width="8.88671875" style="4"/>
    <col min="15629" max="15629" width="9.33203125" style="4" bestFit="1" customWidth="1"/>
    <col min="15630" max="15630" width="12.109375" style="4" customWidth="1"/>
    <col min="15631" max="15878" width="8.88671875" style="4"/>
    <col min="15879" max="15879" width="5.6640625" style="4" customWidth="1"/>
    <col min="15880" max="15880" width="10.6640625" style="4" customWidth="1"/>
    <col min="15881" max="15881" width="26.88671875" style="4" bestFit="1" customWidth="1"/>
    <col min="15882" max="15882" width="13.77734375" style="4" customWidth="1"/>
    <col min="15883" max="15883" width="5.44140625" style="4" bestFit="1" customWidth="1"/>
    <col min="15884" max="15884" width="8.88671875" style="4"/>
    <col min="15885" max="15885" width="9.33203125" style="4" bestFit="1" customWidth="1"/>
    <col min="15886" max="15886" width="12.109375" style="4" customWidth="1"/>
    <col min="15887" max="16134" width="8.88671875" style="4"/>
    <col min="16135" max="16135" width="5.6640625" style="4" customWidth="1"/>
    <col min="16136" max="16136" width="10.6640625" style="4" customWidth="1"/>
    <col min="16137" max="16137" width="26.88671875" style="4" bestFit="1" customWidth="1"/>
    <col min="16138" max="16138" width="13.77734375" style="4" customWidth="1"/>
    <col min="16139" max="16139" width="5.44140625" style="4" bestFit="1" customWidth="1"/>
    <col min="16140" max="16140" width="8.88671875" style="4"/>
    <col min="16141" max="16141" width="9.33203125" style="4" bestFit="1" customWidth="1"/>
    <col min="16142" max="16142" width="12.109375" style="4" customWidth="1"/>
    <col min="16143" max="16384" width="8.88671875" style="4"/>
  </cols>
  <sheetData>
    <row r="1" spans="1:28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28" ht="15.6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</row>
    <row r="3" spans="1:28" ht="15.6">
      <c r="A3" s="7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</row>
    <row r="4" spans="1:28" ht="15.6">
      <c r="A4" s="7" t="s">
        <v>3</v>
      </c>
      <c r="B4" s="7"/>
      <c r="C4" s="7"/>
      <c r="D4" s="7"/>
      <c r="E4" s="7"/>
      <c r="F4" s="7"/>
      <c r="G4" s="7"/>
      <c r="H4" s="7"/>
      <c r="I4" s="8"/>
      <c r="J4" s="8"/>
      <c r="K4" s="8"/>
    </row>
    <row r="5" spans="1:28" ht="28.5" customHeight="1">
      <c r="A5" s="9" t="s">
        <v>4</v>
      </c>
      <c r="B5" s="9"/>
      <c r="C5" s="9"/>
      <c r="D5" s="9"/>
      <c r="E5" s="9"/>
      <c r="F5" s="9"/>
      <c r="G5" s="9"/>
      <c r="H5" s="9"/>
      <c r="I5" s="10"/>
      <c r="J5" s="10"/>
      <c r="K5" s="10"/>
    </row>
    <row r="6" spans="1:28" ht="15.6">
      <c r="A6" s="11" t="s">
        <v>5</v>
      </c>
      <c r="B6" s="11"/>
      <c r="C6" s="11"/>
      <c r="D6" s="11"/>
      <c r="E6" s="11"/>
      <c r="F6" s="11"/>
      <c r="G6" s="11"/>
      <c r="H6" s="11"/>
      <c r="I6" s="12"/>
      <c r="J6" s="12"/>
      <c r="K6" s="12"/>
    </row>
    <row r="7" spans="1:28" ht="15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19"/>
      <c r="J7" s="19"/>
      <c r="K7" s="19"/>
      <c r="N7" s="20" t="s">
        <v>13</v>
      </c>
      <c r="O7" s="20"/>
      <c r="P7" s="21"/>
    </row>
    <row r="8" spans="1:28" ht="33.6" customHeight="1">
      <c r="A8" s="13"/>
      <c r="B8" s="14"/>
      <c r="C8" s="15"/>
      <c r="D8" s="15"/>
      <c r="E8" s="16"/>
      <c r="F8" s="22" t="s">
        <v>14</v>
      </c>
      <c r="G8" s="22" t="s">
        <v>15</v>
      </c>
      <c r="H8" s="18"/>
      <c r="I8" s="19"/>
      <c r="J8" s="23" t="s">
        <v>16</v>
      </c>
      <c r="K8" s="23" t="s">
        <v>17</v>
      </c>
      <c r="L8" s="24" t="s">
        <v>18</v>
      </c>
      <c r="M8" s="25" t="s">
        <v>19</v>
      </c>
      <c r="N8" s="26" t="s">
        <v>20</v>
      </c>
      <c r="O8" s="26" t="s">
        <v>21</v>
      </c>
      <c r="P8" s="26" t="s">
        <v>22</v>
      </c>
      <c r="Q8" s="24" t="s">
        <v>23</v>
      </c>
      <c r="R8" s="24" t="s">
        <v>24</v>
      </c>
      <c r="S8" s="24" t="s">
        <v>25</v>
      </c>
    </row>
    <row r="9" spans="1:28" s="86" customFormat="1" ht="22.2" customHeight="1">
      <c r="A9" s="74">
        <v>1</v>
      </c>
      <c r="B9" s="75" t="s">
        <v>26</v>
      </c>
      <c r="C9" s="76" t="s">
        <v>27</v>
      </c>
      <c r="D9" s="77" t="s">
        <v>28</v>
      </c>
      <c r="E9" s="78" t="s">
        <v>29</v>
      </c>
      <c r="F9" s="79"/>
      <c r="G9" s="79">
        <v>0.367983</v>
      </c>
      <c r="H9" s="80"/>
      <c r="I9" s="81"/>
      <c r="J9" s="80"/>
      <c r="K9" s="80">
        <v>4.6199999999999998E-2</v>
      </c>
      <c r="L9" s="82" t="s">
        <v>30</v>
      </c>
      <c r="M9" s="83"/>
      <c r="N9" s="84">
        <f>VLOOKUP(B9,'[1]驾驶员座椅-工艺BOM (3)'!$B$3:$R$178,17,0)</f>
        <v>0.55200000000000005</v>
      </c>
      <c r="O9" s="85">
        <v>0.55200000000000005</v>
      </c>
      <c r="P9" s="85">
        <v>0.5523482999999999</v>
      </c>
      <c r="Q9" s="84">
        <f>K9*7.965</f>
        <v>0.367983</v>
      </c>
      <c r="R9" s="84">
        <v>0.367983</v>
      </c>
      <c r="S9" s="84">
        <v>0.367983</v>
      </c>
    </row>
    <row r="10" spans="1:28" s="86" customFormat="1" ht="36.6" customHeight="1">
      <c r="A10" s="74">
        <v>2</v>
      </c>
      <c r="B10" s="75" t="s">
        <v>31</v>
      </c>
      <c r="C10" s="76" t="s">
        <v>32</v>
      </c>
      <c r="D10" s="77" t="s">
        <v>33</v>
      </c>
      <c r="E10" s="78" t="s">
        <v>29</v>
      </c>
      <c r="F10" s="79"/>
      <c r="G10" s="79">
        <v>0.2195</v>
      </c>
      <c r="H10" s="80"/>
      <c r="I10" s="81"/>
      <c r="J10" s="80"/>
      <c r="K10" s="80">
        <v>1E-3</v>
      </c>
      <c r="L10" s="82" t="s">
        <v>34</v>
      </c>
      <c r="M10" s="83" t="s">
        <v>35</v>
      </c>
      <c r="N10" s="84">
        <f>VLOOKUP(B10,'[1]驾驶员座椅-工艺BOM (3)'!$B$3:$R$178,17,0)</f>
        <v>0.23699999999999999</v>
      </c>
      <c r="O10" s="85">
        <v>0.23699999999999999</v>
      </c>
      <c r="P10" s="85">
        <v>0.23700389999999996</v>
      </c>
      <c r="Q10" s="84">
        <f>K10*7+7*0.03+K10*2.5</f>
        <v>0.2195</v>
      </c>
      <c r="R10" s="84">
        <f>VLOOKUP(B10,[2]簧!$B$4:$P$66,15,0)</f>
        <v>0.2195</v>
      </c>
      <c r="S10" s="84">
        <v>0.2195</v>
      </c>
    </row>
    <row r="11" spans="1:28" s="86" customFormat="1" ht="36.6" customHeight="1">
      <c r="A11" s="74">
        <v>3</v>
      </c>
      <c r="B11" s="75" t="s">
        <v>36</v>
      </c>
      <c r="C11" s="76" t="s">
        <v>37</v>
      </c>
      <c r="D11" s="77" t="s">
        <v>38</v>
      </c>
      <c r="E11" s="78" t="s">
        <v>29</v>
      </c>
      <c r="F11" s="79"/>
      <c r="G11" s="79">
        <v>0.2195</v>
      </c>
      <c r="H11" s="80"/>
      <c r="I11" s="81"/>
      <c r="J11" s="80"/>
      <c r="K11" s="80">
        <v>1E-3</v>
      </c>
      <c r="L11" s="82" t="s">
        <v>34</v>
      </c>
      <c r="M11" s="83" t="s">
        <v>35</v>
      </c>
      <c r="N11" s="84">
        <f>VLOOKUP(B11,'[1]驾驶员座椅-工艺BOM (3)'!$B$3:$R$178,17,0)</f>
        <v>0.23699999999999999</v>
      </c>
      <c r="O11" s="85">
        <v>0.23699999999999999</v>
      </c>
      <c r="P11" s="85">
        <v>0.23700389999999996</v>
      </c>
      <c r="Q11" s="84">
        <f>K11*7+7*0.03+K11*2.5</f>
        <v>0.2195</v>
      </c>
      <c r="R11" s="84">
        <f>VLOOKUP(B11,[2]簧!$B$4:$P$66,15,0)</f>
        <v>0.2195</v>
      </c>
      <c r="S11" s="84">
        <v>0.2195</v>
      </c>
    </row>
    <row r="12" spans="1:28" s="86" customFormat="1" ht="32.4" customHeight="1">
      <c r="A12" s="74">
        <v>4</v>
      </c>
      <c r="B12" s="87" t="s">
        <v>39</v>
      </c>
      <c r="C12" s="88" t="s">
        <v>40</v>
      </c>
      <c r="D12" s="89" t="s">
        <v>41</v>
      </c>
      <c r="E12" s="78" t="s">
        <v>42</v>
      </c>
      <c r="F12" s="79"/>
      <c r="G12" s="79">
        <v>1.344492</v>
      </c>
      <c r="H12" s="80"/>
      <c r="I12" s="81"/>
      <c r="J12" s="80"/>
      <c r="K12" s="80">
        <v>0.16880000000000001</v>
      </c>
      <c r="L12" s="90" t="s">
        <v>43</v>
      </c>
      <c r="M12" s="83"/>
      <c r="N12" s="84">
        <v>2.028</v>
      </c>
      <c r="O12" s="85">
        <v>2.028</v>
      </c>
      <c r="P12" s="85">
        <v>2.02583745</v>
      </c>
      <c r="Q12" s="84">
        <f>K12*7.965</f>
        <v>1.344492</v>
      </c>
      <c r="R12" s="84">
        <v>1.344492</v>
      </c>
      <c r="S12" s="84">
        <v>1.344492</v>
      </c>
    </row>
    <row r="13" spans="1:28" s="86" customFormat="1" ht="32.4" customHeight="1">
      <c r="A13" s="74">
        <v>5</v>
      </c>
      <c r="B13" s="87" t="s">
        <v>44</v>
      </c>
      <c r="C13" s="88" t="s">
        <v>45</v>
      </c>
      <c r="D13" s="89" t="s">
        <v>46</v>
      </c>
      <c r="E13" s="78" t="s">
        <v>42</v>
      </c>
      <c r="F13" s="79"/>
      <c r="G13" s="79">
        <v>0.28992600000000002</v>
      </c>
      <c r="H13" s="80"/>
      <c r="I13" s="81"/>
      <c r="J13" s="80"/>
      <c r="K13" s="80">
        <v>3.6400000000000002E-2</v>
      </c>
      <c r="L13" s="91" t="s">
        <v>47</v>
      </c>
      <c r="M13" s="83"/>
      <c r="N13" s="84">
        <v>0.432</v>
      </c>
      <c r="O13" s="85">
        <v>0.43</v>
      </c>
      <c r="P13" s="85">
        <v>0.43670760000000008</v>
      </c>
      <c r="Q13" s="84">
        <f>K13*7.965</f>
        <v>0.28992600000000002</v>
      </c>
      <c r="R13" s="84">
        <v>0.28992600000000002</v>
      </c>
      <c r="S13" s="84">
        <v>0.28992600000000002</v>
      </c>
    </row>
    <row r="14" spans="1:28" s="86" customFormat="1" ht="32.4" customHeight="1">
      <c r="A14" s="74">
        <v>6</v>
      </c>
      <c r="B14" s="87" t="s">
        <v>48</v>
      </c>
      <c r="C14" s="88" t="s">
        <v>49</v>
      </c>
      <c r="D14" s="89" t="s">
        <v>50</v>
      </c>
      <c r="E14" s="78" t="s">
        <v>42</v>
      </c>
      <c r="F14" s="79"/>
      <c r="G14" s="79">
        <v>0.59339249999999999</v>
      </c>
      <c r="H14" s="80"/>
      <c r="I14" s="81"/>
      <c r="J14" s="80"/>
      <c r="K14" s="80">
        <v>7.4499999999999997E-2</v>
      </c>
      <c r="L14" s="91" t="s">
        <v>47</v>
      </c>
      <c r="M14" s="83"/>
      <c r="N14" s="84">
        <v>0.88800000000000001</v>
      </c>
      <c r="O14" s="85">
        <v>0.88</v>
      </c>
      <c r="P14" s="85">
        <v>0.85788675000000003</v>
      </c>
      <c r="Q14" s="84">
        <f>K14*7.965</f>
        <v>0.59339249999999999</v>
      </c>
      <c r="R14" s="84">
        <v>0.59339249999999999</v>
      </c>
      <c r="S14" s="84">
        <v>0.59339249999999999</v>
      </c>
    </row>
    <row r="15" spans="1:28" s="86" customFormat="1" ht="32.4" customHeight="1">
      <c r="A15" s="74">
        <v>7</v>
      </c>
      <c r="B15" s="75" t="s">
        <v>51</v>
      </c>
      <c r="C15" s="76" t="s">
        <v>52</v>
      </c>
      <c r="D15" s="77"/>
      <c r="E15" s="78" t="s">
        <v>29</v>
      </c>
      <c r="F15" s="79"/>
      <c r="G15" s="79">
        <v>0.98765999999999998</v>
      </c>
      <c r="H15" s="80"/>
      <c r="I15" s="81"/>
      <c r="J15" s="80"/>
      <c r="K15" s="80">
        <v>0.124</v>
      </c>
      <c r="L15" s="82" t="s">
        <v>53</v>
      </c>
      <c r="M15" s="83"/>
      <c r="N15" s="84"/>
      <c r="O15" s="85">
        <v>1.3</v>
      </c>
      <c r="P15" s="85">
        <v>1.306557</v>
      </c>
      <c r="Q15" s="84">
        <f>K15*7.965</f>
        <v>0.98765999999999998</v>
      </c>
      <c r="R15" s="84">
        <v>0.98765999999999998</v>
      </c>
      <c r="S15" s="84">
        <v>0.98765999999999998</v>
      </c>
      <c r="U15" s="92" t="s">
        <v>54</v>
      </c>
      <c r="V15" s="92"/>
      <c r="W15" s="92"/>
      <c r="X15" s="92" t="s">
        <v>55</v>
      </c>
      <c r="Y15" s="92">
        <v>8.0000000000000004E-4</v>
      </c>
      <c r="Z15" s="92">
        <v>12</v>
      </c>
      <c r="AA15" s="92">
        <v>10</v>
      </c>
      <c r="AB15" s="92">
        <v>1.7600000000000001E-2</v>
      </c>
    </row>
    <row r="16" spans="1:28" s="86" customFormat="1" ht="32.4" customHeight="1">
      <c r="A16" s="74">
        <v>8</v>
      </c>
      <c r="B16" s="75" t="s">
        <v>56</v>
      </c>
      <c r="C16" s="76" t="s">
        <v>57</v>
      </c>
      <c r="D16" s="77"/>
      <c r="E16" s="78" t="s">
        <v>29</v>
      </c>
      <c r="F16" s="79"/>
      <c r="G16" s="79">
        <v>5.4377400000000007</v>
      </c>
      <c r="H16" s="80"/>
      <c r="I16" s="81"/>
      <c r="J16" s="80"/>
      <c r="K16" s="80">
        <v>0.38250000000000001</v>
      </c>
      <c r="L16" s="82" t="s">
        <v>58</v>
      </c>
      <c r="M16" s="83"/>
      <c r="N16" s="84"/>
      <c r="O16" s="85">
        <v>5.86</v>
      </c>
      <c r="P16" s="85">
        <v>5.86</v>
      </c>
      <c r="Q16" s="84">
        <v>5.85</v>
      </c>
      <c r="R16" s="84">
        <f>VLOOKUP(B16,[2]簧!$B$4:$P$66,15,0)</f>
        <v>5.4377400000000007</v>
      </c>
      <c r="S16" s="84">
        <v>5.4377400000000007</v>
      </c>
      <c r="W16" s="93"/>
    </row>
    <row r="17" spans="1:24" s="86" customFormat="1" ht="32.4" customHeight="1">
      <c r="A17" s="74">
        <v>9</v>
      </c>
      <c r="B17" s="75" t="s">
        <v>59</v>
      </c>
      <c r="C17" s="76" t="s">
        <v>60</v>
      </c>
      <c r="D17" s="77"/>
      <c r="E17" s="78" t="s">
        <v>29</v>
      </c>
      <c r="F17" s="79"/>
      <c r="G17" s="79">
        <v>1.30626</v>
      </c>
      <c r="H17" s="80"/>
      <c r="I17" s="81"/>
      <c r="J17" s="80"/>
      <c r="K17" s="80">
        <v>0.16400000000000001</v>
      </c>
      <c r="L17" s="82" t="s">
        <v>61</v>
      </c>
      <c r="M17" s="83"/>
      <c r="N17" s="84"/>
      <c r="O17" s="85">
        <v>1.97</v>
      </c>
      <c r="P17" s="85">
        <v>1.9689075</v>
      </c>
      <c r="Q17" s="84">
        <f>K17*7.965</f>
        <v>1.30626</v>
      </c>
      <c r="R17" s="84">
        <v>1.30626</v>
      </c>
      <c r="S17" s="84">
        <v>1.30626</v>
      </c>
    </row>
    <row r="18" spans="1:24" s="86" customFormat="1" ht="32.4" customHeight="1">
      <c r="A18" s="74">
        <v>10</v>
      </c>
      <c r="B18" s="75" t="s">
        <v>62</v>
      </c>
      <c r="C18" s="76" t="s">
        <v>63</v>
      </c>
      <c r="D18" s="77"/>
      <c r="E18" s="78" t="s">
        <v>29</v>
      </c>
      <c r="F18" s="79"/>
      <c r="G18" s="79">
        <v>0.23475200000000004</v>
      </c>
      <c r="H18" s="80"/>
      <c r="I18" s="81"/>
      <c r="J18" s="80"/>
      <c r="K18" s="80">
        <v>2E-3</v>
      </c>
      <c r="L18" s="82" t="s">
        <v>64</v>
      </c>
      <c r="M18" s="83" t="s">
        <v>65</v>
      </c>
      <c r="N18" s="84"/>
      <c r="O18" s="85">
        <v>0.25</v>
      </c>
      <c r="P18" s="85">
        <v>0.24937289999999998</v>
      </c>
      <c r="Q18" s="84">
        <f>(K18*7+27/3600*10+0.02+0.1)*1.12</f>
        <v>0.23408000000000004</v>
      </c>
      <c r="R18" s="84">
        <f>VLOOKUP(B18,[2]簧!$B$4:$P$66,15,0)</f>
        <v>0.23475200000000004</v>
      </c>
      <c r="S18" s="84">
        <v>0.23475200000000004</v>
      </c>
      <c r="U18" s="93" t="s">
        <v>66</v>
      </c>
    </row>
    <row r="19" spans="1:24" s="86" customFormat="1" ht="32.4" customHeight="1">
      <c r="A19" s="74">
        <v>11</v>
      </c>
      <c r="B19" s="75" t="s">
        <v>67</v>
      </c>
      <c r="C19" s="94" t="s">
        <v>68</v>
      </c>
      <c r="D19" s="77" t="s">
        <v>69</v>
      </c>
      <c r="E19" s="78" t="s">
        <v>70</v>
      </c>
      <c r="F19" s="79"/>
      <c r="G19" s="79">
        <v>1.123065</v>
      </c>
      <c r="H19" s="80"/>
      <c r="I19" s="81"/>
      <c r="J19" s="80"/>
      <c r="K19" s="80">
        <v>0.14099999999999999</v>
      </c>
      <c r="L19" s="82" t="s">
        <v>71</v>
      </c>
      <c r="M19" s="83"/>
      <c r="N19" s="84">
        <v>1.4810000000000001</v>
      </c>
      <c r="O19" s="85">
        <v>1.298</v>
      </c>
      <c r="P19" s="85">
        <v>1.4616315000000002</v>
      </c>
      <c r="Q19" s="84">
        <f t="shared" ref="Q19:Q24" si="0">K19*7.965</f>
        <v>1.123065</v>
      </c>
      <c r="R19" s="84">
        <v>1.123065</v>
      </c>
      <c r="S19" s="84">
        <v>1.123065</v>
      </c>
      <c r="V19" s="93"/>
      <c r="W19" s="86" t="s">
        <v>72</v>
      </c>
    </row>
    <row r="20" spans="1:24" s="86" customFormat="1" ht="32.4" customHeight="1">
      <c r="A20" s="74">
        <v>12</v>
      </c>
      <c r="B20" s="75" t="s">
        <v>73</v>
      </c>
      <c r="C20" s="95" t="s">
        <v>74</v>
      </c>
      <c r="D20" s="77" t="s">
        <v>75</v>
      </c>
      <c r="E20" s="78" t="s">
        <v>70</v>
      </c>
      <c r="F20" s="79"/>
      <c r="G20" s="79">
        <v>0.72481499999999999</v>
      </c>
      <c r="H20" s="80"/>
      <c r="I20" s="81"/>
      <c r="J20" s="80"/>
      <c r="K20" s="80">
        <v>9.0999999999999998E-2</v>
      </c>
      <c r="L20" s="82" t="s">
        <v>71</v>
      </c>
      <c r="M20" s="83"/>
      <c r="N20" s="84">
        <v>0.95599999999999996</v>
      </c>
      <c r="O20" s="85">
        <v>0.871</v>
      </c>
      <c r="P20" s="85">
        <v>0.98860649999999994</v>
      </c>
      <c r="Q20" s="84">
        <f t="shared" si="0"/>
        <v>0.72481499999999999</v>
      </c>
      <c r="R20" s="84">
        <v>0.72481499999999999</v>
      </c>
      <c r="S20" s="84">
        <v>0.72481499999999999</v>
      </c>
      <c r="V20" s="96"/>
      <c r="W20" s="86" t="s">
        <v>72</v>
      </c>
    </row>
    <row r="21" spans="1:24" s="86" customFormat="1" ht="32.4" customHeight="1">
      <c r="A21" s="74">
        <v>13</v>
      </c>
      <c r="B21" s="75" t="s">
        <v>76</v>
      </c>
      <c r="C21" s="95" t="s">
        <v>77</v>
      </c>
      <c r="D21" s="77" t="s">
        <v>78</v>
      </c>
      <c r="E21" s="78" t="s">
        <v>70</v>
      </c>
      <c r="F21" s="79"/>
      <c r="G21" s="79">
        <v>1.81602</v>
      </c>
      <c r="H21" s="80"/>
      <c r="I21" s="81"/>
      <c r="J21" s="80"/>
      <c r="K21" s="80">
        <v>0.22800000000000001</v>
      </c>
      <c r="L21" s="82" t="s">
        <v>71</v>
      </c>
      <c r="M21" s="83"/>
      <c r="N21" s="84">
        <v>2.3940000000000001</v>
      </c>
      <c r="O21" s="85">
        <v>1.9910000000000001</v>
      </c>
      <c r="P21" s="85">
        <v>1.5217334999999999</v>
      </c>
      <c r="Q21" s="84">
        <f t="shared" si="0"/>
        <v>1.81602</v>
      </c>
      <c r="R21" s="84">
        <v>1.81602</v>
      </c>
      <c r="S21" s="84">
        <v>1.81602</v>
      </c>
      <c r="V21" s="96"/>
      <c r="W21" s="86" t="s">
        <v>72</v>
      </c>
    </row>
    <row r="22" spans="1:24" s="86" customFormat="1" ht="32.4" customHeight="1">
      <c r="A22" s="74">
        <v>14</v>
      </c>
      <c r="B22" s="75" t="s">
        <v>79</v>
      </c>
      <c r="C22" s="94" t="s">
        <v>80</v>
      </c>
      <c r="D22" s="77" t="s">
        <v>81</v>
      </c>
      <c r="E22" s="78" t="s">
        <v>70</v>
      </c>
      <c r="F22" s="79"/>
      <c r="G22" s="79">
        <v>1.123065</v>
      </c>
      <c r="H22" s="80"/>
      <c r="I22" s="81"/>
      <c r="J22" s="80"/>
      <c r="K22" s="80">
        <v>0.14099999999999999</v>
      </c>
      <c r="L22" s="82" t="s">
        <v>71</v>
      </c>
      <c r="M22" s="83"/>
      <c r="N22" s="84">
        <v>1.4810000000000001</v>
      </c>
      <c r="O22" s="85">
        <v>1.298</v>
      </c>
      <c r="P22" s="85">
        <v>1.4616315000000002</v>
      </c>
      <c r="Q22" s="84">
        <f t="shared" si="0"/>
        <v>1.123065</v>
      </c>
      <c r="R22" s="84">
        <v>1.123065</v>
      </c>
      <c r="S22" s="84">
        <v>1.123065</v>
      </c>
      <c r="V22" s="96"/>
      <c r="W22" s="86" t="s">
        <v>72</v>
      </c>
    </row>
    <row r="23" spans="1:24" s="86" customFormat="1" ht="32.4" customHeight="1">
      <c r="A23" s="74">
        <v>15</v>
      </c>
      <c r="B23" s="75" t="s">
        <v>82</v>
      </c>
      <c r="C23" s="95" t="s">
        <v>83</v>
      </c>
      <c r="D23" s="77" t="s">
        <v>84</v>
      </c>
      <c r="E23" s="78" t="s">
        <v>70</v>
      </c>
      <c r="F23" s="79"/>
      <c r="G23" s="79">
        <v>0.72481499999999999</v>
      </c>
      <c r="H23" s="80"/>
      <c r="I23" s="81"/>
      <c r="J23" s="80"/>
      <c r="K23" s="80">
        <v>9.0999999999999998E-2</v>
      </c>
      <c r="L23" s="82" t="s">
        <v>71</v>
      </c>
      <c r="M23" s="83"/>
      <c r="N23" s="84">
        <v>0.95599999999999996</v>
      </c>
      <c r="O23" s="85">
        <v>0.871</v>
      </c>
      <c r="P23" s="85">
        <v>0.98860649999999994</v>
      </c>
      <c r="Q23" s="84">
        <f t="shared" si="0"/>
        <v>0.72481499999999999</v>
      </c>
      <c r="R23" s="84">
        <v>0.72481499999999999</v>
      </c>
      <c r="S23" s="84">
        <v>0.72481499999999999</v>
      </c>
      <c r="V23" s="96"/>
      <c r="W23" s="86" t="s">
        <v>72</v>
      </c>
    </row>
    <row r="24" spans="1:24" s="86" customFormat="1" ht="32.4" customHeight="1">
      <c r="A24" s="74">
        <v>16</v>
      </c>
      <c r="B24" s="75" t="s">
        <v>85</v>
      </c>
      <c r="C24" s="95" t="s">
        <v>86</v>
      </c>
      <c r="D24" s="77" t="s">
        <v>87</v>
      </c>
      <c r="E24" s="78" t="s">
        <v>70</v>
      </c>
      <c r="F24" s="79"/>
      <c r="G24" s="79">
        <v>1.81602</v>
      </c>
      <c r="H24" s="80"/>
      <c r="I24" s="81"/>
      <c r="J24" s="80"/>
      <c r="K24" s="80">
        <v>0.22800000000000001</v>
      </c>
      <c r="L24" s="82" t="s">
        <v>71</v>
      </c>
      <c r="M24" s="83"/>
      <c r="N24" s="84">
        <v>2.3940000000000001</v>
      </c>
      <c r="O24" s="85">
        <v>1.9910000000000001</v>
      </c>
      <c r="P24" s="85">
        <v>1.5217334999999999</v>
      </c>
      <c r="Q24" s="84">
        <f t="shared" si="0"/>
        <v>1.81602</v>
      </c>
      <c r="R24" s="84">
        <v>1.81602</v>
      </c>
      <c r="S24" s="84">
        <v>1.81602</v>
      </c>
      <c r="V24" s="96"/>
      <c r="W24" s="86" t="s">
        <v>72</v>
      </c>
    </row>
    <row r="25" spans="1:24" s="86" customFormat="1" ht="32.4" customHeight="1">
      <c r="A25" s="74">
        <v>17</v>
      </c>
      <c r="B25" s="75" t="s">
        <v>88</v>
      </c>
      <c r="C25" s="94" t="s">
        <v>89</v>
      </c>
      <c r="D25" s="77" t="s">
        <v>90</v>
      </c>
      <c r="E25" s="78" t="s">
        <v>70</v>
      </c>
      <c r="F25" s="79"/>
      <c r="G25" s="79">
        <v>1.42</v>
      </c>
      <c r="H25" s="80"/>
      <c r="I25" s="81"/>
      <c r="J25" s="80"/>
      <c r="K25" s="80"/>
      <c r="L25" s="82"/>
      <c r="M25" s="83"/>
      <c r="N25" s="84">
        <v>1.42</v>
      </c>
      <c r="O25" s="85">
        <v>1.2609999999999999</v>
      </c>
      <c r="P25" s="85">
        <v>1.4249025000000002</v>
      </c>
      <c r="Q25" s="84">
        <v>1.42</v>
      </c>
      <c r="R25" s="84">
        <v>1.42</v>
      </c>
      <c r="S25" s="84">
        <v>1.42</v>
      </c>
      <c r="V25" s="96"/>
      <c r="W25" s="86" t="s">
        <v>72</v>
      </c>
      <c r="X25" s="86" t="s">
        <v>91</v>
      </c>
    </row>
    <row r="26" spans="1:24" s="86" customFormat="1" ht="32.4" customHeight="1">
      <c r="A26" s="74">
        <v>18</v>
      </c>
      <c r="B26" s="75" t="s">
        <v>92</v>
      </c>
      <c r="C26" s="94" t="s">
        <v>93</v>
      </c>
      <c r="D26" s="77" t="s">
        <v>94</v>
      </c>
      <c r="E26" s="78" t="s">
        <v>70</v>
      </c>
      <c r="F26" s="79"/>
      <c r="G26" s="79">
        <v>0.1</v>
      </c>
      <c r="H26" s="80"/>
      <c r="I26" s="81"/>
      <c r="J26" s="80"/>
      <c r="K26" s="80"/>
      <c r="L26" s="82"/>
      <c r="M26" s="83"/>
      <c r="N26" s="84">
        <v>0.1</v>
      </c>
      <c r="O26" s="85">
        <v>0.1</v>
      </c>
      <c r="P26" s="85">
        <v>0.1</v>
      </c>
      <c r="Q26" s="84">
        <v>0.1</v>
      </c>
      <c r="R26" s="84">
        <v>0.1</v>
      </c>
      <c r="S26" s="84">
        <v>0.1</v>
      </c>
      <c r="V26" s="96"/>
      <c r="W26" s="86" t="s">
        <v>72</v>
      </c>
      <c r="X26" s="86" t="s">
        <v>95</v>
      </c>
    </row>
    <row r="27" spans="1:24" s="86" customFormat="1" ht="32.4" customHeight="1">
      <c r="A27" s="74">
        <v>19</v>
      </c>
      <c r="B27" s="75" t="s">
        <v>96</v>
      </c>
      <c r="C27" s="94" t="s">
        <v>97</v>
      </c>
      <c r="D27" s="77"/>
      <c r="E27" s="78" t="s">
        <v>70</v>
      </c>
      <c r="F27" s="79"/>
      <c r="G27" s="79">
        <v>0.19600000000000001</v>
      </c>
      <c r="H27" s="80" t="s">
        <v>98</v>
      </c>
      <c r="I27" s="81"/>
      <c r="J27" s="97"/>
      <c r="K27" s="80">
        <v>4.0000000000000002E-4</v>
      </c>
      <c r="L27" s="82" t="s">
        <v>99</v>
      </c>
      <c r="M27" s="83" t="s">
        <v>35</v>
      </c>
      <c r="N27" s="84"/>
      <c r="O27" s="85"/>
      <c r="P27" s="85">
        <v>0.23156490000000002</v>
      </c>
      <c r="Q27" s="84">
        <f>(K27*7+27/3600*20+0.02+2.5*K27)*1.12</f>
        <v>0.194656</v>
      </c>
      <c r="R27" s="84">
        <f>VLOOKUP(B27,[2]簧!$B$4:$P$66,15,0)</f>
        <v>0.19600000000000001</v>
      </c>
      <c r="S27" s="84">
        <v>0.19600000000000001</v>
      </c>
      <c r="V27" s="96"/>
    </row>
    <row r="28" spans="1:24" s="86" customFormat="1" ht="32.4" customHeight="1">
      <c r="A28" s="74">
        <v>20</v>
      </c>
      <c r="B28" s="75" t="s">
        <v>100</v>
      </c>
      <c r="C28" s="94" t="s">
        <v>101</v>
      </c>
      <c r="D28" s="77"/>
      <c r="E28" s="78" t="s">
        <v>70</v>
      </c>
      <c r="F28" s="79"/>
      <c r="G28" s="79">
        <v>0.50975999999999999</v>
      </c>
      <c r="H28" s="80"/>
      <c r="I28" s="81"/>
      <c r="J28" s="80"/>
      <c r="K28" s="80">
        <v>6.4000000000000001E-2</v>
      </c>
      <c r="L28" s="82" t="s">
        <v>102</v>
      </c>
      <c r="M28" s="83"/>
      <c r="N28" s="84"/>
      <c r="O28" s="85"/>
      <c r="P28" s="85">
        <v>0.755</v>
      </c>
      <c r="Q28" s="84">
        <f t="shared" ref="Q28:Q29" si="1">K28*7.965</f>
        <v>0.50975999999999999</v>
      </c>
      <c r="R28" s="84">
        <v>0.50975999999999999</v>
      </c>
      <c r="S28" s="84">
        <v>0.50975999999999999</v>
      </c>
      <c r="V28" s="96"/>
    </row>
    <row r="29" spans="1:24" s="86" customFormat="1" ht="32.4" customHeight="1">
      <c r="A29" s="74">
        <v>21</v>
      </c>
      <c r="B29" s="75" t="s">
        <v>103</v>
      </c>
      <c r="C29" s="94" t="s">
        <v>104</v>
      </c>
      <c r="D29" s="77"/>
      <c r="E29" s="78" t="s">
        <v>70</v>
      </c>
      <c r="F29" s="79"/>
      <c r="G29" s="79">
        <v>0.89606249999999998</v>
      </c>
      <c r="H29" s="80"/>
      <c r="I29" s="81"/>
      <c r="J29" s="80"/>
      <c r="K29" s="80">
        <v>0.1125</v>
      </c>
      <c r="L29" s="82" t="s">
        <v>105</v>
      </c>
      <c r="M29" s="83"/>
      <c r="N29" s="84"/>
      <c r="O29" s="85"/>
      <c r="P29" s="85">
        <v>1.34</v>
      </c>
      <c r="Q29" s="84">
        <f t="shared" si="1"/>
        <v>0.89606249999999998</v>
      </c>
      <c r="R29" s="84">
        <v>0.89606249999999998</v>
      </c>
      <c r="S29" s="84">
        <v>0.89606249999999998</v>
      </c>
      <c r="V29" s="96"/>
    </row>
    <row r="30" spans="1:24" ht="43.2" customHeight="1">
      <c r="A30" s="28" t="s">
        <v>106</v>
      </c>
      <c r="B30" s="28"/>
      <c r="C30" s="28"/>
      <c r="D30" s="28"/>
      <c r="E30" s="28"/>
      <c r="F30" s="28"/>
      <c r="G30" s="28"/>
      <c r="H30" s="28"/>
      <c r="I30" s="29"/>
      <c r="J30" s="29"/>
      <c r="K30" s="29"/>
      <c r="L30" s="29"/>
    </row>
    <row r="31" spans="1:24" ht="42.6" customHeight="1">
      <c r="A31" s="30" t="s">
        <v>107</v>
      </c>
      <c r="B31" s="30"/>
      <c r="C31" s="30"/>
      <c r="D31" s="30"/>
      <c r="E31" s="30"/>
      <c r="F31" s="30"/>
      <c r="G31" s="30"/>
      <c r="H31" s="30"/>
      <c r="I31" s="31"/>
      <c r="J31" s="31"/>
      <c r="K31" s="31"/>
      <c r="L31" s="31"/>
    </row>
    <row r="32" spans="1:24" ht="21" customHeight="1">
      <c r="A32" s="30" t="s">
        <v>108</v>
      </c>
      <c r="B32" s="30"/>
      <c r="C32" s="30"/>
      <c r="D32" s="30"/>
      <c r="E32" s="30"/>
      <c r="F32" s="30"/>
      <c r="G32" s="30"/>
      <c r="H32" s="30"/>
      <c r="I32" s="32"/>
      <c r="J32" s="32"/>
      <c r="K32" s="32"/>
      <c r="L32" s="32"/>
    </row>
    <row r="33" spans="1:12" ht="21" customHeight="1">
      <c r="A33" s="30" t="s">
        <v>109</v>
      </c>
      <c r="B33" s="30"/>
      <c r="C33" s="30"/>
      <c r="D33" s="30"/>
      <c r="E33" s="30"/>
      <c r="F33" s="30"/>
      <c r="G33" s="30"/>
      <c r="H33" s="30"/>
      <c r="I33" s="32"/>
      <c r="J33" s="32"/>
      <c r="K33" s="32"/>
      <c r="L33" s="32"/>
    </row>
    <row r="34" spans="1:12" ht="21" customHeight="1">
      <c r="A34" s="30" t="s">
        <v>110</v>
      </c>
      <c r="B34" s="30"/>
      <c r="C34" s="30"/>
      <c r="D34" s="30"/>
      <c r="E34" s="30"/>
      <c r="F34" s="30"/>
      <c r="G34" s="30"/>
      <c r="H34" s="30"/>
      <c r="I34" s="32"/>
      <c r="J34" s="32"/>
      <c r="K34" s="32"/>
      <c r="L34" s="32"/>
    </row>
    <row r="35" spans="1:12" ht="40.200000000000003" customHeight="1">
      <c r="A35" s="30" t="s">
        <v>111</v>
      </c>
      <c r="B35" s="30"/>
      <c r="C35" s="30"/>
      <c r="D35" s="30"/>
      <c r="E35" s="30"/>
      <c r="F35" s="30"/>
      <c r="G35" s="30"/>
      <c r="H35" s="30"/>
      <c r="I35" s="31"/>
      <c r="J35" s="31"/>
      <c r="K35" s="31"/>
      <c r="L35" s="31"/>
    </row>
    <row r="36" spans="1:12" s="37" customFormat="1" ht="15.6">
      <c r="A36" s="33"/>
      <c r="B36" s="34"/>
      <c r="C36" s="33"/>
      <c r="D36" s="33"/>
      <c r="E36" s="33"/>
      <c r="F36" s="35"/>
      <c r="G36" s="35"/>
      <c r="H36" s="35"/>
      <c r="I36" s="35"/>
      <c r="J36" s="35"/>
      <c r="K36" s="35"/>
      <c r="L36" s="36"/>
    </row>
    <row r="37" spans="1:12" s="37" customFormat="1" ht="19.2" customHeight="1">
      <c r="A37" s="38" t="s">
        <v>112</v>
      </c>
      <c r="B37" s="39"/>
      <c r="C37" s="40"/>
      <c r="D37" s="41" t="s">
        <v>113</v>
      </c>
      <c r="E37" s="40"/>
      <c r="F37" s="42"/>
      <c r="G37" s="42"/>
      <c r="H37" s="41"/>
      <c r="I37" s="42"/>
      <c r="J37" s="42"/>
      <c r="K37" s="42"/>
      <c r="L37" s="43"/>
    </row>
    <row r="38" spans="1:12" s="37" customFormat="1" ht="19.2" customHeight="1">
      <c r="A38" s="38"/>
      <c r="B38" s="39"/>
      <c r="C38" s="40"/>
      <c r="D38" s="44"/>
      <c r="E38" s="40"/>
      <c r="F38" s="42"/>
      <c r="G38" s="42"/>
      <c r="H38" s="44"/>
      <c r="I38" s="42"/>
      <c r="J38" s="42"/>
      <c r="K38" s="42"/>
      <c r="L38" s="43"/>
    </row>
    <row r="39" spans="1:12" ht="19.2" customHeight="1">
      <c r="A39" s="38" t="s">
        <v>114</v>
      </c>
      <c r="B39" s="39"/>
      <c r="C39" s="40"/>
      <c r="D39" s="38" t="s">
        <v>114</v>
      </c>
      <c r="E39" s="40"/>
      <c r="F39" s="42"/>
      <c r="G39" s="42"/>
      <c r="H39" s="38"/>
      <c r="L39" s="4"/>
    </row>
    <row r="40" spans="1:12" s="37" customFormat="1" ht="19.2" customHeight="1">
      <c r="A40" s="38"/>
      <c r="B40" s="39"/>
      <c r="C40" s="40"/>
      <c r="D40" s="44"/>
      <c r="E40" s="40"/>
      <c r="F40" s="42"/>
      <c r="G40" s="42"/>
      <c r="H40" s="44"/>
      <c r="I40" s="42"/>
      <c r="J40" s="42"/>
      <c r="K40" s="42"/>
      <c r="L40" s="43"/>
    </row>
    <row r="41" spans="1:12" s="37" customFormat="1" ht="19.2" customHeight="1">
      <c r="A41" s="38" t="s">
        <v>115</v>
      </c>
      <c r="B41" s="38"/>
      <c r="C41" s="33"/>
      <c r="D41" s="38" t="s">
        <v>115</v>
      </c>
      <c r="E41" s="33"/>
      <c r="F41" s="42"/>
      <c r="G41" s="42"/>
      <c r="H41" s="38"/>
      <c r="I41" s="42"/>
      <c r="J41" s="42"/>
      <c r="K41" s="42"/>
      <c r="L41" s="43"/>
    </row>
  </sheetData>
  <mergeCells count="20">
    <mergeCell ref="A34:H34"/>
    <mergeCell ref="A35:H35"/>
    <mergeCell ref="H7:H8"/>
    <mergeCell ref="N7:O7"/>
    <mergeCell ref="A30:H30"/>
    <mergeCell ref="A31:H31"/>
    <mergeCell ref="A32:H32"/>
    <mergeCell ref="A33:H3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D36">
    <cfRule type="duplicateValues" dxfId="7" priority="4"/>
  </conditionalFormatting>
  <conditionalFormatting sqref="B39">
    <cfRule type="duplicateValues" dxfId="6" priority="3"/>
  </conditionalFormatting>
  <conditionalFormatting sqref="H40:H41 H37:H38">
    <cfRule type="duplicateValues" dxfId="5" priority="2"/>
  </conditionalFormatting>
  <conditionalFormatting sqref="D40:D41 D37:D38">
    <cfRule type="duplicateValues" dxfId="4" priority="1"/>
  </conditionalFormatting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AAD3-0E05-4AC4-BB65-BF006E765CAE}">
  <dimension ref="A1:AB43"/>
  <sheetViews>
    <sheetView zoomScale="70" zoomScaleNormal="70" zoomScaleSheetLayoutView="80" workbookViewId="0">
      <selection activeCell="D9" sqref="D9:D31"/>
    </sheetView>
  </sheetViews>
  <sheetFormatPr defaultRowHeight="13.8"/>
  <cols>
    <col min="1" max="1" width="5.6640625" style="4" customWidth="1"/>
    <col min="2" max="2" width="14.5546875" style="4" customWidth="1"/>
    <col min="3" max="3" width="29.44140625" style="4" customWidth="1"/>
    <col min="4" max="4" width="17.109375" style="4" customWidth="1"/>
    <col min="5" max="5" width="5.44140625" style="4" bestFit="1" customWidth="1"/>
    <col min="6" max="7" width="9.5546875" style="4" bestFit="1" customWidth="1"/>
    <col min="8" max="8" width="13.88671875" style="4" customWidth="1"/>
    <col min="9" max="9" width="20.21875" style="4" customWidth="1"/>
    <col min="10" max="11" width="12.109375" style="4" customWidth="1"/>
    <col min="12" max="12" width="12.44140625" style="3" customWidth="1"/>
    <col min="13" max="13" width="10.109375" style="4" customWidth="1"/>
    <col min="14" max="14" width="11.33203125" style="4" customWidth="1"/>
    <col min="15" max="16" width="11.109375" style="4" customWidth="1"/>
    <col min="17" max="18" width="16.21875" style="4" customWidth="1"/>
    <col min="19" max="19" width="20.33203125" style="4" customWidth="1"/>
    <col min="20" max="20" width="21.21875" style="4" customWidth="1"/>
    <col min="21" max="21" width="24.5546875" style="4" customWidth="1"/>
    <col min="22" max="22" width="8.88671875" style="4"/>
    <col min="23" max="23" width="15.44140625" style="4" customWidth="1"/>
    <col min="24" max="24" width="20.109375" style="4" customWidth="1"/>
    <col min="25" max="26" width="8.88671875" style="4"/>
    <col min="27" max="27" width="18.44140625" style="4" customWidth="1"/>
    <col min="28" max="28" width="21.77734375" style="4" customWidth="1"/>
    <col min="29" max="262" width="8.88671875" style="4"/>
    <col min="263" max="263" width="5.6640625" style="4" customWidth="1"/>
    <col min="264" max="264" width="10.6640625" style="4" customWidth="1"/>
    <col min="265" max="265" width="26.88671875" style="4" bestFit="1" customWidth="1"/>
    <col min="266" max="266" width="13.77734375" style="4" customWidth="1"/>
    <col min="267" max="267" width="5.44140625" style="4" bestFit="1" customWidth="1"/>
    <col min="268" max="268" width="8.88671875" style="4"/>
    <col min="269" max="269" width="9.33203125" style="4" bestFit="1" customWidth="1"/>
    <col min="270" max="270" width="12.109375" style="4" customWidth="1"/>
    <col min="271" max="518" width="8.88671875" style="4"/>
    <col min="519" max="519" width="5.6640625" style="4" customWidth="1"/>
    <col min="520" max="520" width="10.6640625" style="4" customWidth="1"/>
    <col min="521" max="521" width="26.88671875" style="4" bestFit="1" customWidth="1"/>
    <col min="522" max="522" width="13.77734375" style="4" customWidth="1"/>
    <col min="523" max="523" width="5.44140625" style="4" bestFit="1" customWidth="1"/>
    <col min="524" max="524" width="8.88671875" style="4"/>
    <col min="525" max="525" width="9.33203125" style="4" bestFit="1" customWidth="1"/>
    <col min="526" max="526" width="12.109375" style="4" customWidth="1"/>
    <col min="527" max="774" width="8.88671875" style="4"/>
    <col min="775" max="775" width="5.6640625" style="4" customWidth="1"/>
    <col min="776" max="776" width="10.6640625" style="4" customWidth="1"/>
    <col min="777" max="777" width="26.88671875" style="4" bestFit="1" customWidth="1"/>
    <col min="778" max="778" width="13.77734375" style="4" customWidth="1"/>
    <col min="779" max="779" width="5.44140625" style="4" bestFit="1" customWidth="1"/>
    <col min="780" max="780" width="8.88671875" style="4"/>
    <col min="781" max="781" width="9.33203125" style="4" bestFit="1" customWidth="1"/>
    <col min="782" max="782" width="12.109375" style="4" customWidth="1"/>
    <col min="783" max="1030" width="8.88671875" style="4"/>
    <col min="1031" max="1031" width="5.6640625" style="4" customWidth="1"/>
    <col min="1032" max="1032" width="10.6640625" style="4" customWidth="1"/>
    <col min="1033" max="1033" width="26.88671875" style="4" bestFit="1" customWidth="1"/>
    <col min="1034" max="1034" width="13.77734375" style="4" customWidth="1"/>
    <col min="1035" max="1035" width="5.44140625" style="4" bestFit="1" customWidth="1"/>
    <col min="1036" max="1036" width="8.88671875" style="4"/>
    <col min="1037" max="1037" width="9.33203125" style="4" bestFit="1" customWidth="1"/>
    <col min="1038" max="1038" width="12.109375" style="4" customWidth="1"/>
    <col min="1039" max="1286" width="8.88671875" style="4"/>
    <col min="1287" max="1287" width="5.6640625" style="4" customWidth="1"/>
    <col min="1288" max="1288" width="10.6640625" style="4" customWidth="1"/>
    <col min="1289" max="1289" width="26.88671875" style="4" bestFit="1" customWidth="1"/>
    <col min="1290" max="1290" width="13.77734375" style="4" customWidth="1"/>
    <col min="1291" max="1291" width="5.44140625" style="4" bestFit="1" customWidth="1"/>
    <col min="1292" max="1292" width="8.88671875" style="4"/>
    <col min="1293" max="1293" width="9.33203125" style="4" bestFit="1" customWidth="1"/>
    <col min="1294" max="1294" width="12.109375" style="4" customWidth="1"/>
    <col min="1295" max="1542" width="8.88671875" style="4"/>
    <col min="1543" max="1543" width="5.6640625" style="4" customWidth="1"/>
    <col min="1544" max="1544" width="10.6640625" style="4" customWidth="1"/>
    <col min="1545" max="1545" width="26.88671875" style="4" bestFit="1" customWidth="1"/>
    <col min="1546" max="1546" width="13.77734375" style="4" customWidth="1"/>
    <col min="1547" max="1547" width="5.44140625" style="4" bestFit="1" customWidth="1"/>
    <col min="1548" max="1548" width="8.88671875" style="4"/>
    <col min="1549" max="1549" width="9.33203125" style="4" bestFit="1" customWidth="1"/>
    <col min="1550" max="1550" width="12.109375" style="4" customWidth="1"/>
    <col min="1551" max="1798" width="8.88671875" style="4"/>
    <col min="1799" max="1799" width="5.6640625" style="4" customWidth="1"/>
    <col min="1800" max="1800" width="10.6640625" style="4" customWidth="1"/>
    <col min="1801" max="1801" width="26.88671875" style="4" bestFit="1" customWidth="1"/>
    <col min="1802" max="1802" width="13.77734375" style="4" customWidth="1"/>
    <col min="1803" max="1803" width="5.44140625" style="4" bestFit="1" customWidth="1"/>
    <col min="1804" max="1804" width="8.88671875" style="4"/>
    <col min="1805" max="1805" width="9.33203125" style="4" bestFit="1" customWidth="1"/>
    <col min="1806" max="1806" width="12.109375" style="4" customWidth="1"/>
    <col min="1807" max="2054" width="8.88671875" style="4"/>
    <col min="2055" max="2055" width="5.6640625" style="4" customWidth="1"/>
    <col min="2056" max="2056" width="10.6640625" style="4" customWidth="1"/>
    <col min="2057" max="2057" width="26.88671875" style="4" bestFit="1" customWidth="1"/>
    <col min="2058" max="2058" width="13.77734375" style="4" customWidth="1"/>
    <col min="2059" max="2059" width="5.44140625" style="4" bestFit="1" customWidth="1"/>
    <col min="2060" max="2060" width="8.88671875" style="4"/>
    <col min="2061" max="2061" width="9.33203125" style="4" bestFit="1" customWidth="1"/>
    <col min="2062" max="2062" width="12.109375" style="4" customWidth="1"/>
    <col min="2063" max="2310" width="8.88671875" style="4"/>
    <col min="2311" max="2311" width="5.6640625" style="4" customWidth="1"/>
    <col min="2312" max="2312" width="10.6640625" style="4" customWidth="1"/>
    <col min="2313" max="2313" width="26.88671875" style="4" bestFit="1" customWidth="1"/>
    <col min="2314" max="2314" width="13.77734375" style="4" customWidth="1"/>
    <col min="2315" max="2315" width="5.44140625" style="4" bestFit="1" customWidth="1"/>
    <col min="2316" max="2316" width="8.88671875" style="4"/>
    <col min="2317" max="2317" width="9.33203125" style="4" bestFit="1" customWidth="1"/>
    <col min="2318" max="2318" width="12.109375" style="4" customWidth="1"/>
    <col min="2319" max="2566" width="8.88671875" style="4"/>
    <col min="2567" max="2567" width="5.6640625" style="4" customWidth="1"/>
    <col min="2568" max="2568" width="10.6640625" style="4" customWidth="1"/>
    <col min="2569" max="2569" width="26.88671875" style="4" bestFit="1" customWidth="1"/>
    <col min="2570" max="2570" width="13.77734375" style="4" customWidth="1"/>
    <col min="2571" max="2571" width="5.44140625" style="4" bestFit="1" customWidth="1"/>
    <col min="2572" max="2572" width="8.88671875" style="4"/>
    <col min="2573" max="2573" width="9.33203125" style="4" bestFit="1" customWidth="1"/>
    <col min="2574" max="2574" width="12.109375" style="4" customWidth="1"/>
    <col min="2575" max="2822" width="8.88671875" style="4"/>
    <col min="2823" max="2823" width="5.6640625" style="4" customWidth="1"/>
    <col min="2824" max="2824" width="10.6640625" style="4" customWidth="1"/>
    <col min="2825" max="2825" width="26.88671875" style="4" bestFit="1" customWidth="1"/>
    <col min="2826" max="2826" width="13.77734375" style="4" customWidth="1"/>
    <col min="2827" max="2827" width="5.44140625" style="4" bestFit="1" customWidth="1"/>
    <col min="2828" max="2828" width="8.88671875" style="4"/>
    <col min="2829" max="2829" width="9.33203125" style="4" bestFit="1" customWidth="1"/>
    <col min="2830" max="2830" width="12.109375" style="4" customWidth="1"/>
    <col min="2831" max="3078" width="8.88671875" style="4"/>
    <col min="3079" max="3079" width="5.6640625" style="4" customWidth="1"/>
    <col min="3080" max="3080" width="10.6640625" style="4" customWidth="1"/>
    <col min="3081" max="3081" width="26.88671875" style="4" bestFit="1" customWidth="1"/>
    <col min="3082" max="3082" width="13.77734375" style="4" customWidth="1"/>
    <col min="3083" max="3083" width="5.44140625" style="4" bestFit="1" customWidth="1"/>
    <col min="3084" max="3084" width="8.88671875" style="4"/>
    <col min="3085" max="3085" width="9.33203125" style="4" bestFit="1" customWidth="1"/>
    <col min="3086" max="3086" width="12.109375" style="4" customWidth="1"/>
    <col min="3087" max="3334" width="8.88671875" style="4"/>
    <col min="3335" max="3335" width="5.6640625" style="4" customWidth="1"/>
    <col min="3336" max="3336" width="10.6640625" style="4" customWidth="1"/>
    <col min="3337" max="3337" width="26.88671875" style="4" bestFit="1" customWidth="1"/>
    <col min="3338" max="3338" width="13.77734375" style="4" customWidth="1"/>
    <col min="3339" max="3339" width="5.44140625" style="4" bestFit="1" customWidth="1"/>
    <col min="3340" max="3340" width="8.88671875" style="4"/>
    <col min="3341" max="3341" width="9.33203125" style="4" bestFit="1" customWidth="1"/>
    <col min="3342" max="3342" width="12.109375" style="4" customWidth="1"/>
    <col min="3343" max="3590" width="8.88671875" style="4"/>
    <col min="3591" max="3591" width="5.6640625" style="4" customWidth="1"/>
    <col min="3592" max="3592" width="10.6640625" style="4" customWidth="1"/>
    <col min="3593" max="3593" width="26.88671875" style="4" bestFit="1" customWidth="1"/>
    <col min="3594" max="3594" width="13.77734375" style="4" customWidth="1"/>
    <col min="3595" max="3595" width="5.44140625" style="4" bestFit="1" customWidth="1"/>
    <col min="3596" max="3596" width="8.88671875" style="4"/>
    <col min="3597" max="3597" width="9.33203125" style="4" bestFit="1" customWidth="1"/>
    <col min="3598" max="3598" width="12.109375" style="4" customWidth="1"/>
    <col min="3599" max="3846" width="8.88671875" style="4"/>
    <col min="3847" max="3847" width="5.6640625" style="4" customWidth="1"/>
    <col min="3848" max="3848" width="10.6640625" style="4" customWidth="1"/>
    <col min="3849" max="3849" width="26.88671875" style="4" bestFit="1" customWidth="1"/>
    <col min="3850" max="3850" width="13.77734375" style="4" customWidth="1"/>
    <col min="3851" max="3851" width="5.44140625" style="4" bestFit="1" customWidth="1"/>
    <col min="3852" max="3852" width="8.88671875" style="4"/>
    <col min="3853" max="3853" width="9.33203125" style="4" bestFit="1" customWidth="1"/>
    <col min="3854" max="3854" width="12.109375" style="4" customWidth="1"/>
    <col min="3855" max="4102" width="8.88671875" style="4"/>
    <col min="4103" max="4103" width="5.6640625" style="4" customWidth="1"/>
    <col min="4104" max="4104" width="10.6640625" style="4" customWidth="1"/>
    <col min="4105" max="4105" width="26.88671875" style="4" bestFit="1" customWidth="1"/>
    <col min="4106" max="4106" width="13.77734375" style="4" customWidth="1"/>
    <col min="4107" max="4107" width="5.44140625" style="4" bestFit="1" customWidth="1"/>
    <col min="4108" max="4108" width="8.88671875" style="4"/>
    <col min="4109" max="4109" width="9.33203125" style="4" bestFit="1" customWidth="1"/>
    <col min="4110" max="4110" width="12.109375" style="4" customWidth="1"/>
    <col min="4111" max="4358" width="8.88671875" style="4"/>
    <col min="4359" max="4359" width="5.6640625" style="4" customWidth="1"/>
    <col min="4360" max="4360" width="10.6640625" style="4" customWidth="1"/>
    <col min="4361" max="4361" width="26.88671875" style="4" bestFit="1" customWidth="1"/>
    <col min="4362" max="4362" width="13.77734375" style="4" customWidth="1"/>
    <col min="4363" max="4363" width="5.44140625" style="4" bestFit="1" customWidth="1"/>
    <col min="4364" max="4364" width="8.88671875" style="4"/>
    <col min="4365" max="4365" width="9.33203125" style="4" bestFit="1" customWidth="1"/>
    <col min="4366" max="4366" width="12.109375" style="4" customWidth="1"/>
    <col min="4367" max="4614" width="8.88671875" style="4"/>
    <col min="4615" max="4615" width="5.6640625" style="4" customWidth="1"/>
    <col min="4616" max="4616" width="10.6640625" style="4" customWidth="1"/>
    <col min="4617" max="4617" width="26.88671875" style="4" bestFit="1" customWidth="1"/>
    <col min="4618" max="4618" width="13.77734375" style="4" customWidth="1"/>
    <col min="4619" max="4619" width="5.44140625" style="4" bestFit="1" customWidth="1"/>
    <col min="4620" max="4620" width="8.88671875" style="4"/>
    <col min="4621" max="4621" width="9.33203125" style="4" bestFit="1" customWidth="1"/>
    <col min="4622" max="4622" width="12.109375" style="4" customWidth="1"/>
    <col min="4623" max="4870" width="8.88671875" style="4"/>
    <col min="4871" max="4871" width="5.6640625" style="4" customWidth="1"/>
    <col min="4872" max="4872" width="10.6640625" style="4" customWidth="1"/>
    <col min="4873" max="4873" width="26.88671875" style="4" bestFit="1" customWidth="1"/>
    <col min="4874" max="4874" width="13.77734375" style="4" customWidth="1"/>
    <col min="4875" max="4875" width="5.44140625" style="4" bestFit="1" customWidth="1"/>
    <col min="4876" max="4876" width="8.88671875" style="4"/>
    <col min="4877" max="4877" width="9.33203125" style="4" bestFit="1" customWidth="1"/>
    <col min="4878" max="4878" width="12.109375" style="4" customWidth="1"/>
    <col min="4879" max="5126" width="8.88671875" style="4"/>
    <col min="5127" max="5127" width="5.6640625" style="4" customWidth="1"/>
    <col min="5128" max="5128" width="10.6640625" style="4" customWidth="1"/>
    <col min="5129" max="5129" width="26.88671875" style="4" bestFit="1" customWidth="1"/>
    <col min="5130" max="5130" width="13.77734375" style="4" customWidth="1"/>
    <col min="5131" max="5131" width="5.44140625" style="4" bestFit="1" customWidth="1"/>
    <col min="5132" max="5132" width="8.88671875" style="4"/>
    <col min="5133" max="5133" width="9.33203125" style="4" bestFit="1" customWidth="1"/>
    <col min="5134" max="5134" width="12.109375" style="4" customWidth="1"/>
    <col min="5135" max="5382" width="8.88671875" style="4"/>
    <col min="5383" max="5383" width="5.6640625" style="4" customWidth="1"/>
    <col min="5384" max="5384" width="10.6640625" style="4" customWidth="1"/>
    <col min="5385" max="5385" width="26.88671875" style="4" bestFit="1" customWidth="1"/>
    <col min="5386" max="5386" width="13.77734375" style="4" customWidth="1"/>
    <col min="5387" max="5387" width="5.44140625" style="4" bestFit="1" customWidth="1"/>
    <col min="5388" max="5388" width="8.88671875" style="4"/>
    <col min="5389" max="5389" width="9.33203125" style="4" bestFit="1" customWidth="1"/>
    <col min="5390" max="5390" width="12.109375" style="4" customWidth="1"/>
    <col min="5391" max="5638" width="8.88671875" style="4"/>
    <col min="5639" max="5639" width="5.6640625" style="4" customWidth="1"/>
    <col min="5640" max="5640" width="10.6640625" style="4" customWidth="1"/>
    <col min="5641" max="5641" width="26.88671875" style="4" bestFit="1" customWidth="1"/>
    <col min="5642" max="5642" width="13.77734375" style="4" customWidth="1"/>
    <col min="5643" max="5643" width="5.44140625" style="4" bestFit="1" customWidth="1"/>
    <col min="5644" max="5644" width="8.88671875" style="4"/>
    <col min="5645" max="5645" width="9.33203125" style="4" bestFit="1" customWidth="1"/>
    <col min="5646" max="5646" width="12.109375" style="4" customWidth="1"/>
    <col min="5647" max="5894" width="8.88671875" style="4"/>
    <col min="5895" max="5895" width="5.6640625" style="4" customWidth="1"/>
    <col min="5896" max="5896" width="10.6640625" style="4" customWidth="1"/>
    <col min="5897" max="5897" width="26.88671875" style="4" bestFit="1" customWidth="1"/>
    <col min="5898" max="5898" width="13.77734375" style="4" customWidth="1"/>
    <col min="5899" max="5899" width="5.44140625" style="4" bestFit="1" customWidth="1"/>
    <col min="5900" max="5900" width="8.88671875" style="4"/>
    <col min="5901" max="5901" width="9.33203125" style="4" bestFit="1" customWidth="1"/>
    <col min="5902" max="5902" width="12.109375" style="4" customWidth="1"/>
    <col min="5903" max="6150" width="8.88671875" style="4"/>
    <col min="6151" max="6151" width="5.6640625" style="4" customWidth="1"/>
    <col min="6152" max="6152" width="10.6640625" style="4" customWidth="1"/>
    <col min="6153" max="6153" width="26.88671875" style="4" bestFit="1" customWidth="1"/>
    <col min="6154" max="6154" width="13.77734375" style="4" customWidth="1"/>
    <col min="6155" max="6155" width="5.44140625" style="4" bestFit="1" customWidth="1"/>
    <col min="6156" max="6156" width="8.88671875" style="4"/>
    <col min="6157" max="6157" width="9.33203125" style="4" bestFit="1" customWidth="1"/>
    <col min="6158" max="6158" width="12.109375" style="4" customWidth="1"/>
    <col min="6159" max="6406" width="8.88671875" style="4"/>
    <col min="6407" max="6407" width="5.6640625" style="4" customWidth="1"/>
    <col min="6408" max="6408" width="10.6640625" style="4" customWidth="1"/>
    <col min="6409" max="6409" width="26.88671875" style="4" bestFit="1" customWidth="1"/>
    <col min="6410" max="6410" width="13.77734375" style="4" customWidth="1"/>
    <col min="6411" max="6411" width="5.44140625" style="4" bestFit="1" customWidth="1"/>
    <col min="6412" max="6412" width="8.88671875" style="4"/>
    <col min="6413" max="6413" width="9.33203125" style="4" bestFit="1" customWidth="1"/>
    <col min="6414" max="6414" width="12.109375" style="4" customWidth="1"/>
    <col min="6415" max="6662" width="8.88671875" style="4"/>
    <col min="6663" max="6663" width="5.6640625" style="4" customWidth="1"/>
    <col min="6664" max="6664" width="10.6640625" style="4" customWidth="1"/>
    <col min="6665" max="6665" width="26.88671875" style="4" bestFit="1" customWidth="1"/>
    <col min="6666" max="6666" width="13.77734375" style="4" customWidth="1"/>
    <col min="6667" max="6667" width="5.44140625" style="4" bestFit="1" customWidth="1"/>
    <col min="6668" max="6668" width="8.88671875" style="4"/>
    <col min="6669" max="6669" width="9.33203125" style="4" bestFit="1" customWidth="1"/>
    <col min="6670" max="6670" width="12.109375" style="4" customWidth="1"/>
    <col min="6671" max="6918" width="8.88671875" style="4"/>
    <col min="6919" max="6919" width="5.6640625" style="4" customWidth="1"/>
    <col min="6920" max="6920" width="10.6640625" style="4" customWidth="1"/>
    <col min="6921" max="6921" width="26.88671875" style="4" bestFit="1" customWidth="1"/>
    <col min="6922" max="6922" width="13.77734375" style="4" customWidth="1"/>
    <col min="6923" max="6923" width="5.44140625" style="4" bestFit="1" customWidth="1"/>
    <col min="6924" max="6924" width="8.88671875" style="4"/>
    <col min="6925" max="6925" width="9.33203125" style="4" bestFit="1" customWidth="1"/>
    <col min="6926" max="6926" width="12.109375" style="4" customWidth="1"/>
    <col min="6927" max="7174" width="8.88671875" style="4"/>
    <col min="7175" max="7175" width="5.6640625" style="4" customWidth="1"/>
    <col min="7176" max="7176" width="10.6640625" style="4" customWidth="1"/>
    <col min="7177" max="7177" width="26.88671875" style="4" bestFit="1" customWidth="1"/>
    <col min="7178" max="7178" width="13.77734375" style="4" customWidth="1"/>
    <col min="7179" max="7179" width="5.44140625" style="4" bestFit="1" customWidth="1"/>
    <col min="7180" max="7180" width="8.88671875" style="4"/>
    <col min="7181" max="7181" width="9.33203125" style="4" bestFit="1" customWidth="1"/>
    <col min="7182" max="7182" width="12.109375" style="4" customWidth="1"/>
    <col min="7183" max="7430" width="8.88671875" style="4"/>
    <col min="7431" max="7431" width="5.6640625" style="4" customWidth="1"/>
    <col min="7432" max="7432" width="10.6640625" style="4" customWidth="1"/>
    <col min="7433" max="7433" width="26.88671875" style="4" bestFit="1" customWidth="1"/>
    <col min="7434" max="7434" width="13.77734375" style="4" customWidth="1"/>
    <col min="7435" max="7435" width="5.44140625" style="4" bestFit="1" customWidth="1"/>
    <col min="7436" max="7436" width="8.88671875" style="4"/>
    <col min="7437" max="7437" width="9.33203125" style="4" bestFit="1" customWidth="1"/>
    <col min="7438" max="7438" width="12.109375" style="4" customWidth="1"/>
    <col min="7439" max="7686" width="8.88671875" style="4"/>
    <col min="7687" max="7687" width="5.6640625" style="4" customWidth="1"/>
    <col min="7688" max="7688" width="10.6640625" style="4" customWidth="1"/>
    <col min="7689" max="7689" width="26.88671875" style="4" bestFit="1" customWidth="1"/>
    <col min="7690" max="7690" width="13.77734375" style="4" customWidth="1"/>
    <col min="7691" max="7691" width="5.44140625" style="4" bestFit="1" customWidth="1"/>
    <col min="7692" max="7692" width="8.88671875" style="4"/>
    <col min="7693" max="7693" width="9.33203125" style="4" bestFit="1" customWidth="1"/>
    <col min="7694" max="7694" width="12.109375" style="4" customWidth="1"/>
    <col min="7695" max="7942" width="8.88671875" style="4"/>
    <col min="7943" max="7943" width="5.6640625" style="4" customWidth="1"/>
    <col min="7944" max="7944" width="10.6640625" style="4" customWidth="1"/>
    <col min="7945" max="7945" width="26.88671875" style="4" bestFit="1" customWidth="1"/>
    <col min="7946" max="7946" width="13.77734375" style="4" customWidth="1"/>
    <col min="7947" max="7947" width="5.44140625" style="4" bestFit="1" customWidth="1"/>
    <col min="7948" max="7948" width="8.88671875" style="4"/>
    <col min="7949" max="7949" width="9.33203125" style="4" bestFit="1" customWidth="1"/>
    <col min="7950" max="7950" width="12.109375" style="4" customWidth="1"/>
    <col min="7951" max="8198" width="8.88671875" style="4"/>
    <col min="8199" max="8199" width="5.6640625" style="4" customWidth="1"/>
    <col min="8200" max="8200" width="10.6640625" style="4" customWidth="1"/>
    <col min="8201" max="8201" width="26.88671875" style="4" bestFit="1" customWidth="1"/>
    <col min="8202" max="8202" width="13.77734375" style="4" customWidth="1"/>
    <col min="8203" max="8203" width="5.44140625" style="4" bestFit="1" customWidth="1"/>
    <col min="8204" max="8204" width="8.88671875" style="4"/>
    <col min="8205" max="8205" width="9.33203125" style="4" bestFit="1" customWidth="1"/>
    <col min="8206" max="8206" width="12.109375" style="4" customWidth="1"/>
    <col min="8207" max="8454" width="8.88671875" style="4"/>
    <col min="8455" max="8455" width="5.6640625" style="4" customWidth="1"/>
    <col min="8456" max="8456" width="10.6640625" style="4" customWidth="1"/>
    <col min="8457" max="8457" width="26.88671875" style="4" bestFit="1" customWidth="1"/>
    <col min="8458" max="8458" width="13.77734375" style="4" customWidth="1"/>
    <col min="8459" max="8459" width="5.44140625" style="4" bestFit="1" customWidth="1"/>
    <col min="8460" max="8460" width="8.88671875" style="4"/>
    <col min="8461" max="8461" width="9.33203125" style="4" bestFit="1" customWidth="1"/>
    <col min="8462" max="8462" width="12.109375" style="4" customWidth="1"/>
    <col min="8463" max="8710" width="8.88671875" style="4"/>
    <col min="8711" max="8711" width="5.6640625" style="4" customWidth="1"/>
    <col min="8712" max="8712" width="10.6640625" style="4" customWidth="1"/>
    <col min="8713" max="8713" width="26.88671875" style="4" bestFit="1" customWidth="1"/>
    <col min="8714" max="8714" width="13.77734375" style="4" customWidth="1"/>
    <col min="8715" max="8715" width="5.44140625" style="4" bestFit="1" customWidth="1"/>
    <col min="8716" max="8716" width="8.88671875" style="4"/>
    <col min="8717" max="8717" width="9.33203125" style="4" bestFit="1" customWidth="1"/>
    <col min="8718" max="8718" width="12.109375" style="4" customWidth="1"/>
    <col min="8719" max="8966" width="8.88671875" style="4"/>
    <col min="8967" max="8967" width="5.6640625" style="4" customWidth="1"/>
    <col min="8968" max="8968" width="10.6640625" style="4" customWidth="1"/>
    <col min="8969" max="8969" width="26.88671875" style="4" bestFit="1" customWidth="1"/>
    <col min="8970" max="8970" width="13.77734375" style="4" customWidth="1"/>
    <col min="8971" max="8971" width="5.44140625" style="4" bestFit="1" customWidth="1"/>
    <col min="8972" max="8972" width="8.88671875" style="4"/>
    <col min="8973" max="8973" width="9.33203125" style="4" bestFit="1" customWidth="1"/>
    <col min="8974" max="8974" width="12.109375" style="4" customWidth="1"/>
    <col min="8975" max="9222" width="8.88671875" style="4"/>
    <col min="9223" max="9223" width="5.6640625" style="4" customWidth="1"/>
    <col min="9224" max="9224" width="10.6640625" style="4" customWidth="1"/>
    <col min="9225" max="9225" width="26.88671875" style="4" bestFit="1" customWidth="1"/>
    <col min="9226" max="9226" width="13.77734375" style="4" customWidth="1"/>
    <col min="9227" max="9227" width="5.44140625" style="4" bestFit="1" customWidth="1"/>
    <col min="9228" max="9228" width="8.88671875" style="4"/>
    <col min="9229" max="9229" width="9.33203125" style="4" bestFit="1" customWidth="1"/>
    <col min="9230" max="9230" width="12.109375" style="4" customWidth="1"/>
    <col min="9231" max="9478" width="8.88671875" style="4"/>
    <col min="9479" max="9479" width="5.6640625" style="4" customWidth="1"/>
    <col min="9480" max="9480" width="10.6640625" style="4" customWidth="1"/>
    <col min="9481" max="9481" width="26.88671875" style="4" bestFit="1" customWidth="1"/>
    <col min="9482" max="9482" width="13.77734375" style="4" customWidth="1"/>
    <col min="9483" max="9483" width="5.44140625" style="4" bestFit="1" customWidth="1"/>
    <col min="9484" max="9484" width="8.88671875" style="4"/>
    <col min="9485" max="9485" width="9.33203125" style="4" bestFit="1" customWidth="1"/>
    <col min="9486" max="9486" width="12.109375" style="4" customWidth="1"/>
    <col min="9487" max="9734" width="8.88671875" style="4"/>
    <col min="9735" max="9735" width="5.6640625" style="4" customWidth="1"/>
    <col min="9736" max="9736" width="10.6640625" style="4" customWidth="1"/>
    <col min="9737" max="9737" width="26.88671875" style="4" bestFit="1" customWidth="1"/>
    <col min="9738" max="9738" width="13.77734375" style="4" customWidth="1"/>
    <col min="9739" max="9739" width="5.44140625" style="4" bestFit="1" customWidth="1"/>
    <col min="9740" max="9740" width="8.88671875" style="4"/>
    <col min="9741" max="9741" width="9.33203125" style="4" bestFit="1" customWidth="1"/>
    <col min="9742" max="9742" width="12.109375" style="4" customWidth="1"/>
    <col min="9743" max="9990" width="8.88671875" style="4"/>
    <col min="9991" max="9991" width="5.6640625" style="4" customWidth="1"/>
    <col min="9992" max="9992" width="10.6640625" style="4" customWidth="1"/>
    <col min="9993" max="9993" width="26.88671875" style="4" bestFit="1" customWidth="1"/>
    <col min="9994" max="9994" width="13.77734375" style="4" customWidth="1"/>
    <col min="9995" max="9995" width="5.44140625" style="4" bestFit="1" customWidth="1"/>
    <col min="9996" max="9996" width="8.88671875" style="4"/>
    <col min="9997" max="9997" width="9.33203125" style="4" bestFit="1" customWidth="1"/>
    <col min="9998" max="9998" width="12.109375" style="4" customWidth="1"/>
    <col min="9999" max="10246" width="8.88671875" style="4"/>
    <col min="10247" max="10247" width="5.6640625" style="4" customWidth="1"/>
    <col min="10248" max="10248" width="10.6640625" style="4" customWidth="1"/>
    <col min="10249" max="10249" width="26.88671875" style="4" bestFit="1" customWidth="1"/>
    <col min="10250" max="10250" width="13.77734375" style="4" customWidth="1"/>
    <col min="10251" max="10251" width="5.44140625" style="4" bestFit="1" customWidth="1"/>
    <col min="10252" max="10252" width="8.88671875" style="4"/>
    <col min="10253" max="10253" width="9.33203125" style="4" bestFit="1" customWidth="1"/>
    <col min="10254" max="10254" width="12.109375" style="4" customWidth="1"/>
    <col min="10255" max="10502" width="8.88671875" style="4"/>
    <col min="10503" max="10503" width="5.6640625" style="4" customWidth="1"/>
    <col min="10504" max="10504" width="10.6640625" style="4" customWidth="1"/>
    <col min="10505" max="10505" width="26.88671875" style="4" bestFit="1" customWidth="1"/>
    <col min="10506" max="10506" width="13.77734375" style="4" customWidth="1"/>
    <col min="10507" max="10507" width="5.44140625" style="4" bestFit="1" customWidth="1"/>
    <col min="10508" max="10508" width="8.88671875" style="4"/>
    <col min="10509" max="10509" width="9.33203125" style="4" bestFit="1" customWidth="1"/>
    <col min="10510" max="10510" width="12.109375" style="4" customWidth="1"/>
    <col min="10511" max="10758" width="8.88671875" style="4"/>
    <col min="10759" max="10759" width="5.6640625" style="4" customWidth="1"/>
    <col min="10760" max="10760" width="10.6640625" style="4" customWidth="1"/>
    <col min="10761" max="10761" width="26.88671875" style="4" bestFit="1" customWidth="1"/>
    <col min="10762" max="10762" width="13.77734375" style="4" customWidth="1"/>
    <col min="10763" max="10763" width="5.44140625" style="4" bestFit="1" customWidth="1"/>
    <col min="10764" max="10764" width="8.88671875" style="4"/>
    <col min="10765" max="10765" width="9.33203125" style="4" bestFit="1" customWidth="1"/>
    <col min="10766" max="10766" width="12.109375" style="4" customWidth="1"/>
    <col min="10767" max="11014" width="8.88671875" style="4"/>
    <col min="11015" max="11015" width="5.6640625" style="4" customWidth="1"/>
    <col min="11016" max="11016" width="10.6640625" style="4" customWidth="1"/>
    <col min="11017" max="11017" width="26.88671875" style="4" bestFit="1" customWidth="1"/>
    <col min="11018" max="11018" width="13.77734375" style="4" customWidth="1"/>
    <col min="11019" max="11019" width="5.44140625" style="4" bestFit="1" customWidth="1"/>
    <col min="11020" max="11020" width="8.88671875" style="4"/>
    <col min="11021" max="11021" width="9.33203125" style="4" bestFit="1" customWidth="1"/>
    <col min="11022" max="11022" width="12.109375" style="4" customWidth="1"/>
    <col min="11023" max="11270" width="8.88671875" style="4"/>
    <col min="11271" max="11271" width="5.6640625" style="4" customWidth="1"/>
    <col min="11272" max="11272" width="10.6640625" style="4" customWidth="1"/>
    <col min="11273" max="11273" width="26.88671875" style="4" bestFit="1" customWidth="1"/>
    <col min="11274" max="11274" width="13.77734375" style="4" customWidth="1"/>
    <col min="11275" max="11275" width="5.44140625" style="4" bestFit="1" customWidth="1"/>
    <col min="11276" max="11276" width="8.88671875" style="4"/>
    <col min="11277" max="11277" width="9.33203125" style="4" bestFit="1" customWidth="1"/>
    <col min="11278" max="11278" width="12.109375" style="4" customWidth="1"/>
    <col min="11279" max="11526" width="8.88671875" style="4"/>
    <col min="11527" max="11527" width="5.6640625" style="4" customWidth="1"/>
    <col min="11528" max="11528" width="10.6640625" style="4" customWidth="1"/>
    <col min="11529" max="11529" width="26.88671875" style="4" bestFit="1" customWidth="1"/>
    <col min="11530" max="11530" width="13.77734375" style="4" customWidth="1"/>
    <col min="11531" max="11531" width="5.44140625" style="4" bestFit="1" customWidth="1"/>
    <col min="11532" max="11532" width="8.88671875" style="4"/>
    <col min="11533" max="11533" width="9.33203125" style="4" bestFit="1" customWidth="1"/>
    <col min="11534" max="11534" width="12.109375" style="4" customWidth="1"/>
    <col min="11535" max="11782" width="8.88671875" style="4"/>
    <col min="11783" max="11783" width="5.6640625" style="4" customWidth="1"/>
    <col min="11784" max="11784" width="10.6640625" style="4" customWidth="1"/>
    <col min="11785" max="11785" width="26.88671875" style="4" bestFit="1" customWidth="1"/>
    <col min="11786" max="11786" width="13.77734375" style="4" customWidth="1"/>
    <col min="11787" max="11787" width="5.44140625" style="4" bestFit="1" customWidth="1"/>
    <col min="11788" max="11788" width="8.88671875" style="4"/>
    <col min="11789" max="11789" width="9.33203125" style="4" bestFit="1" customWidth="1"/>
    <col min="11790" max="11790" width="12.109375" style="4" customWidth="1"/>
    <col min="11791" max="12038" width="8.88671875" style="4"/>
    <col min="12039" max="12039" width="5.6640625" style="4" customWidth="1"/>
    <col min="12040" max="12040" width="10.6640625" style="4" customWidth="1"/>
    <col min="12041" max="12041" width="26.88671875" style="4" bestFit="1" customWidth="1"/>
    <col min="12042" max="12042" width="13.77734375" style="4" customWidth="1"/>
    <col min="12043" max="12043" width="5.44140625" style="4" bestFit="1" customWidth="1"/>
    <col min="12044" max="12044" width="8.88671875" style="4"/>
    <col min="12045" max="12045" width="9.33203125" style="4" bestFit="1" customWidth="1"/>
    <col min="12046" max="12046" width="12.109375" style="4" customWidth="1"/>
    <col min="12047" max="12294" width="8.88671875" style="4"/>
    <col min="12295" max="12295" width="5.6640625" style="4" customWidth="1"/>
    <col min="12296" max="12296" width="10.6640625" style="4" customWidth="1"/>
    <col min="12297" max="12297" width="26.88671875" style="4" bestFit="1" customWidth="1"/>
    <col min="12298" max="12298" width="13.77734375" style="4" customWidth="1"/>
    <col min="12299" max="12299" width="5.44140625" style="4" bestFit="1" customWidth="1"/>
    <col min="12300" max="12300" width="8.88671875" style="4"/>
    <col min="12301" max="12301" width="9.33203125" style="4" bestFit="1" customWidth="1"/>
    <col min="12302" max="12302" width="12.109375" style="4" customWidth="1"/>
    <col min="12303" max="12550" width="8.88671875" style="4"/>
    <col min="12551" max="12551" width="5.6640625" style="4" customWidth="1"/>
    <col min="12552" max="12552" width="10.6640625" style="4" customWidth="1"/>
    <col min="12553" max="12553" width="26.88671875" style="4" bestFit="1" customWidth="1"/>
    <col min="12554" max="12554" width="13.77734375" style="4" customWidth="1"/>
    <col min="12555" max="12555" width="5.44140625" style="4" bestFit="1" customWidth="1"/>
    <col min="12556" max="12556" width="8.88671875" style="4"/>
    <col min="12557" max="12557" width="9.33203125" style="4" bestFit="1" customWidth="1"/>
    <col min="12558" max="12558" width="12.109375" style="4" customWidth="1"/>
    <col min="12559" max="12806" width="8.88671875" style="4"/>
    <col min="12807" max="12807" width="5.6640625" style="4" customWidth="1"/>
    <col min="12808" max="12808" width="10.6640625" style="4" customWidth="1"/>
    <col min="12809" max="12809" width="26.88671875" style="4" bestFit="1" customWidth="1"/>
    <col min="12810" max="12810" width="13.77734375" style="4" customWidth="1"/>
    <col min="12811" max="12811" width="5.44140625" style="4" bestFit="1" customWidth="1"/>
    <col min="12812" max="12812" width="8.88671875" style="4"/>
    <col min="12813" max="12813" width="9.33203125" style="4" bestFit="1" customWidth="1"/>
    <col min="12814" max="12814" width="12.109375" style="4" customWidth="1"/>
    <col min="12815" max="13062" width="8.88671875" style="4"/>
    <col min="13063" max="13063" width="5.6640625" style="4" customWidth="1"/>
    <col min="13064" max="13064" width="10.6640625" style="4" customWidth="1"/>
    <col min="13065" max="13065" width="26.88671875" style="4" bestFit="1" customWidth="1"/>
    <col min="13066" max="13066" width="13.77734375" style="4" customWidth="1"/>
    <col min="13067" max="13067" width="5.44140625" style="4" bestFit="1" customWidth="1"/>
    <col min="13068" max="13068" width="8.88671875" style="4"/>
    <col min="13069" max="13069" width="9.33203125" style="4" bestFit="1" customWidth="1"/>
    <col min="13070" max="13070" width="12.109375" style="4" customWidth="1"/>
    <col min="13071" max="13318" width="8.88671875" style="4"/>
    <col min="13319" max="13319" width="5.6640625" style="4" customWidth="1"/>
    <col min="13320" max="13320" width="10.6640625" style="4" customWidth="1"/>
    <col min="13321" max="13321" width="26.88671875" style="4" bestFit="1" customWidth="1"/>
    <col min="13322" max="13322" width="13.77734375" style="4" customWidth="1"/>
    <col min="13323" max="13323" width="5.44140625" style="4" bestFit="1" customWidth="1"/>
    <col min="13324" max="13324" width="8.88671875" style="4"/>
    <col min="13325" max="13325" width="9.33203125" style="4" bestFit="1" customWidth="1"/>
    <col min="13326" max="13326" width="12.109375" style="4" customWidth="1"/>
    <col min="13327" max="13574" width="8.88671875" style="4"/>
    <col min="13575" max="13575" width="5.6640625" style="4" customWidth="1"/>
    <col min="13576" max="13576" width="10.6640625" style="4" customWidth="1"/>
    <col min="13577" max="13577" width="26.88671875" style="4" bestFit="1" customWidth="1"/>
    <col min="13578" max="13578" width="13.77734375" style="4" customWidth="1"/>
    <col min="13579" max="13579" width="5.44140625" style="4" bestFit="1" customWidth="1"/>
    <col min="13580" max="13580" width="8.88671875" style="4"/>
    <col min="13581" max="13581" width="9.33203125" style="4" bestFit="1" customWidth="1"/>
    <col min="13582" max="13582" width="12.109375" style="4" customWidth="1"/>
    <col min="13583" max="13830" width="8.88671875" style="4"/>
    <col min="13831" max="13831" width="5.6640625" style="4" customWidth="1"/>
    <col min="13832" max="13832" width="10.6640625" style="4" customWidth="1"/>
    <col min="13833" max="13833" width="26.88671875" style="4" bestFit="1" customWidth="1"/>
    <col min="13834" max="13834" width="13.77734375" style="4" customWidth="1"/>
    <col min="13835" max="13835" width="5.44140625" style="4" bestFit="1" customWidth="1"/>
    <col min="13836" max="13836" width="8.88671875" style="4"/>
    <col min="13837" max="13837" width="9.33203125" style="4" bestFit="1" customWidth="1"/>
    <col min="13838" max="13838" width="12.109375" style="4" customWidth="1"/>
    <col min="13839" max="14086" width="8.88671875" style="4"/>
    <col min="14087" max="14087" width="5.6640625" style="4" customWidth="1"/>
    <col min="14088" max="14088" width="10.6640625" style="4" customWidth="1"/>
    <col min="14089" max="14089" width="26.88671875" style="4" bestFit="1" customWidth="1"/>
    <col min="14090" max="14090" width="13.77734375" style="4" customWidth="1"/>
    <col min="14091" max="14091" width="5.44140625" style="4" bestFit="1" customWidth="1"/>
    <col min="14092" max="14092" width="8.88671875" style="4"/>
    <col min="14093" max="14093" width="9.33203125" style="4" bestFit="1" customWidth="1"/>
    <col min="14094" max="14094" width="12.109375" style="4" customWidth="1"/>
    <col min="14095" max="14342" width="8.88671875" style="4"/>
    <col min="14343" max="14343" width="5.6640625" style="4" customWidth="1"/>
    <col min="14344" max="14344" width="10.6640625" style="4" customWidth="1"/>
    <col min="14345" max="14345" width="26.88671875" style="4" bestFit="1" customWidth="1"/>
    <col min="14346" max="14346" width="13.77734375" style="4" customWidth="1"/>
    <col min="14347" max="14347" width="5.44140625" style="4" bestFit="1" customWidth="1"/>
    <col min="14348" max="14348" width="8.88671875" style="4"/>
    <col min="14349" max="14349" width="9.33203125" style="4" bestFit="1" customWidth="1"/>
    <col min="14350" max="14350" width="12.109375" style="4" customWidth="1"/>
    <col min="14351" max="14598" width="8.88671875" style="4"/>
    <col min="14599" max="14599" width="5.6640625" style="4" customWidth="1"/>
    <col min="14600" max="14600" width="10.6640625" style="4" customWidth="1"/>
    <col min="14601" max="14601" width="26.88671875" style="4" bestFit="1" customWidth="1"/>
    <col min="14602" max="14602" width="13.77734375" style="4" customWidth="1"/>
    <col min="14603" max="14603" width="5.44140625" style="4" bestFit="1" customWidth="1"/>
    <col min="14604" max="14604" width="8.88671875" style="4"/>
    <col min="14605" max="14605" width="9.33203125" style="4" bestFit="1" customWidth="1"/>
    <col min="14606" max="14606" width="12.109375" style="4" customWidth="1"/>
    <col min="14607" max="14854" width="8.88671875" style="4"/>
    <col min="14855" max="14855" width="5.6640625" style="4" customWidth="1"/>
    <col min="14856" max="14856" width="10.6640625" style="4" customWidth="1"/>
    <col min="14857" max="14857" width="26.88671875" style="4" bestFit="1" customWidth="1"/>
    <col min="14858" max="14858" width="13.77734375" style="4" customWidth="1"/>
    <col min="14859" max="14859" width="5.44140625" style="4" bestFit="1" customWidth="1"/>
    <col min="14860" max="14860" width="8.88671875" style="4"/>
    <col min="14861" max="14861" width="9.33203125" style="4" bestFit="1" customWidth="1"/>
    <col min="14862" max="14862" width="12.109375" style="4" customWidth="1"/>
    <col min="14863" max="15110" width="8.88671875" style="4"/>
    <col min="15111" max="15111" width="5.6640625" style="4" customWidth="1"/>
    <col min="15112" max="15112" width="10.6640625" style="4" customWidth="1"/>
    <col min="15113" max="15113" width="26.88671875" style="4" bestFit="1" customWidth="1"/>
    <col min="15114" max="15114" width="13.77734375" style="4" customWidth="1"/>
    <col min="15115" max="15115" width="5.44140625" style="4" bestFit="1" customWidth="1"/>
    <col min="15116" max="15116" width="8.88671875" style="4"/>
    <col min="15117" max="15117" width="9.33203125" style="4" bestFit="1" customWidth="1"/>
    <col min="15118" max="15118" width="12.109375" style="4" customWidth="1"/>
    <col min="15119" max="15366" width="8.88671875" style="4"/>
    <col min="15367" max="15367" width="5.6640625" style="4" customWidth="1"/>
    <col min="15368" max="15368" width="10.6640625" style="4" customWidth="1"/>
    <col min="15369" max="15369" width="26.88671875" style="4" bestFit="1" customWidth="1"/>
    <col min="15370" max="15370" width="13.77734375" style="4" customWidth="1"/>
    <col min="15371" max="15371" width="5.44140625" style="4" bestFit="1" customWidth="1"/>
    <col min="15372" max="15372" width="8.88671875" style="4"/>
    <col min="15373" max="15373" width="9.33203125" style="4" bestFit="1" customWidth="1"/>
    <col min="15374" max="15374" width="12.109375" style="4" customWidth="1"/>
    <col min="15375" max="15622" width="8.88671875" style="4"/>
    <col min="15623" max="15623" width="5.6640625" style="4" customWidth="1"/>
    <col min="15624" max="15624" width="10.6640625" style="4" customWidth="1"/>
    <col min="15625" max="15625" width="26.88671875" style="4" bestFit="1" customWidth="1"/>
    <col min="15626" max="15626" width="13.77734375" style="4" customWidth="1"/>
    <col min="15627" max="15627" width="5.44140625" style="4" bestFit="1" customWidth="1"/>
    <col min="15628" max="15628" width="8.88671875" style="4"/>
    <col min="15629" max="15629" width="9.33203125" style="4" bestFit="1" customWidth="1"/>
    <col min="15630" max="15630" width="12.109375" style="4" customWidth="1"/>
    <col min="15631" max="15878" width="8.88671875" style="4"/>
    <col min="15879" max="15879" width="5.6640625" style="4" customWidth="1"/>
    <col min="15880" max="15880" width="10.6640625" style="4" customWidth="1"/>
    <col min="15881" max="15881" width="26.88671875" style="4" bestFit="1" customWidth="1"/>
    <col min="15882" max="15882" width="13.77734375" style="4" customWidth="1"/>
    <col min="15883" max="15883" width="5.44140625" style="4" bestFit="1" customWidth="1"/>
    <col min="15884" max="15884" width="8.88671875" style="4"/>
    <col min="15885" max="15885" width="9.33203125" style="4" bestFit="1" customWidth="1"/>
    <col min="15886" max="15886" width="12.109375" style="4" customWidth="1"/>
    <col min="15887" max="16134" width="8.88671875" style="4"/>
    <col min="16135" max="16135" width="5.6640625" style="4" customWidth="1"/>
    <col min="16136" max="16136" width="10.6640625" style="4" customWidth="1"/>
    <col min="16137" max="16137" width="26.88671875" style="4" bestFit="1" customWidth="1"/>
    <col min="16138" max="16138" width="13.77734375" style="4" customWidth="1"/>
    <col min="16139" max="16139" width="5.44140625" style="4" bestFit="1" customWidth="1"/>
    <col min="16140" max="16140" width="8.88671875" style="4"/>
    <col min="16141" max="16141" width="9.33203125" style="4" bestFit="1" customWidth="1"/>
    <col min="16142" max="16142" width="12.109375" style="4" customWidth="1"/>
    <col min="16143" max="16384" width="8.88671875" style="4"/>
  </cols>
  <sheetData>
    <row r="1" spans="1:19" ht="25.8">
      <c r="A1" s="1" t="s">
        <v>116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9" ht="15.6">
      <c r="A2" s="5" t="s">
        <v>117</v>
      </c>
      <c r="B2" s="5"/>
      <c r="C2" s="5"/>
      <c r="D2" s="5"/>
      <c r="E2" s="5"/>
      <c r="F2" s="5"/>
      <c r="G2" s="5"/>
      <c r="H2" s="5"/>
      <c r="I2" s="6"/>
      <c r="J2" s="6"/>
      <c r="K2" s="6"/>
    </row>
    <row r="3" spans="1:19" ht="15.6">
      <c r="A3" s="7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45"/>
      <c r="M3" s="4" t="s">
        <v>118</v>
      </c>
    </row>
    <row r="4" spans="1:19" ht="15.6">
      <c r="A4" s="7" t="s">
        <v>3</v>
      </c>
      <c r="B4" s="7"/>
      <c r="C4" s="7"/>
      <c r="D4" s="7"/>
      <c r="E4" s="7"/>
      <c r="F4" s="7"/>
      <c r="G4" s="7"/>
      <c r="H4" s="7"/>
      <c r="I4" s="8"/>
      <c r="J4" s="8"/>
      <c r="K4" s="8"/>
      <c r="L4" s="46"/>
      <c r="M4" s="4" t="s">
        <v>119</v>
      </c>
    </row>
    <row r="5" spans="1:19" ht="28.5" customHeight="1">
      <c r="A5" s="9" t="s">
        <v>4</v>
      </c>
      <c r="B5" s="9"/>
      <c r="C5" s="9"/>
      <c r="D5" s="9"/>
      <c r="E5" s="9"/>
      <c r="F5" s="9"/>
      <c r="G5" s="9"/>
      <c r="H5" s="9"/>
      <c r="I5" s="10"/>
      <c r="J5" s="10"/>
      <c r="K5" s="10"/>
    </row>
    <row r="6" spans="1:19" ht="15.6">
      <c r="A6" s="11" t="s">
        <v>5</v>
      </c>
      <c r="B6" s="11"/>
      <c r="C6" s="11"/>
      <c r="D6" s="11"/>
      <c r="E6" s="11"/>
      <c r="F6" s="11"/>
      <c r="G6" s="11"/>
      <c r="H6" s="11"/>
      <c r="I6" s="12"/>
      <c r="J6" s="12"/>
      <c r="K6" s="12"/>
    </row>
    <row r="7" spans="1:19" ht="15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19"/>
      <c r="J7" s="19"/>
      <c r="K7" s="19"/>
      <c r="N7" s="20" t="s">
        <v>13</v>
      </c>
      <c r="O7" s="20"/>
      <c r="P7" s="21"/>
    </row>
    <row r="8" spans="1:19" ht="33.6" customHeight="1">
      <c r="A8" s="13"/>
      <c r="B8" s="14"/>
      <c r="C8" s="15"/>
      <c r="D8" s="15"/>
      <c r="E8" s="16"/>
      <c r="F8" s="22" t="s">
        <v>14</v>
      </c>
      <c r="G8" s="22" t="s">
        <v>15</v>
      </c>
      <c r="H8" s="18"/>
      <c r="I8" s="19"/>
      <c r="J8" s="23" t="s">
        <v>16</v>
      </c>
      <c r="K8" s="23" t="s">
        <v>17</v>
      </c>
      <c r="L8" s="24" t="s">
        <v>18</v>
      </c>
      <c r="M8" s="25" t="s">
        <v>19</v>
      </c>
      <c r="N8" s="26" t="s">
        <v>20</v>
      </c>
      <c r="O8" s="26" t="s">
        <v>21</v>
      </c>
      <c r="P8" s="26" t="s">
        <v>22</v>
      </c>
      <c r="Q8" s="24" t="s">
        <v>23</v>
      </c>
      <c r="R8" s="24" t="s">
        <v>24</v>
      </c>
      <c r="S8" s="24" t="s">
        <v>120</v>
      </c>
    </row>
    <row r="9" spans="1:19" s="58" customFormat="1" ht="22.2" customHeight="1">
      <c r="A9" s="27">
        <v>1</v>
      </c>
      <c r="B9" s="47" t="s">
        <v>121</v>
      </c>
      <c r="C9" s="48" t="s">
        <v>122</v>
      </c>
      <c r="D9" s="49"/>
      <c r="E9" s="50" t="s">
        <v>29</v>
      </c>
      <c r="F9" s="51"/>
      <c r="G9" s="51">
        <v>0.185</v>
      </c>
      <c r="H9" s="53"/>
      <c r="I9" s="52"/>
      <c r="J9" s="53"/>
      <c r="K9" s="53">
        <v>1.32E-2</v>
      </c>
      <c r="L9" s="54" t="s">
        <v>123</v>
      </c>
      <c r="M9" s="55"/>
      <c r="N9" s="56">
        <f>VLOOKUP(B9,'[1]驾驶员座椅-工艺BOM (3)'!$B$3:$R$178,17,0)</f>
        <v>0.185</v>
      </c>
      <c r="O9" s="57">
        <v>0.185</v>
      </c>
      <c r="P9" s="57">
        <v>0.18476009999999998</v>
      </c>
      <c r="Q9" s="56">
        <f t="shared" ref="Q9:Q11" si="0">K9*7.965</f>
        <v>0.105138</v>
      </c>
      <c r="R9" s="56">
        <v>0.105138</v>
      </c>
      <c r="S9" s="56">
        <v>0.185</v>
      </c>
    </row>
    <row r="10" spans="1:19" s="58" customFormat="1" ht="22.2" customHeight="1">
      <c r="A10" s="27">
        <v>2</v>
      </c>
      <c r="B10" s="47" t="s">
        <v>124</v>
      </c>
      <c r="C10" s="48" t="s">
        <v>125</v>
      </c>
      <c r="D10" s="49"/>
      <c r="E10" s="50" t="s">
        <v>29</v>
      </c>
      <c r="F10" s="51"/>
      <c r="G10" s="51">
        <v>0.246</v>
      </c>
      <c r="H10" s="53"/>
      <c r="I10" s="52"/>
      <c r="J10" s="53"/>
      <c r="K10" s="53">
        <v>1.7600000000000001E-2</v>
      </c>
      <c r="L10" s="54" t="s">
        <v>126</v>
      </c>
      <c r="M10" s="55"/>
      <c r="N10" s="56">
        <f>VLOOKUP(B10,'[1]驾驶员座椅-工艺BOM (3)'!$B$3:$R$178,17,0)</f>
        <v>0.246</v>
      </c>
      <c r="O10" s="57">
        <v>0.246</v>
      </c>
      <c r="P10" s="57">
        <v>0.24629429999999997</v>
      </c>
      <c r="Q10" s="56">
        <f t="shared" si="0"/>
        <v>0.140184</v>
      </c>
      <c r="R10" s="56">
        <v>0.140184</v>
      </c>
      <c r="S10" s="56">
        <v>0.246</v>
      </c>
    </row>
    <row r="11" spans="1:19" s="58" customFormat="1" ht="22.2" customHeight="1">
      <c r="A11" s="27">
        <v>3</v>
      </c>
      <c r="B11" s="47" t="s">
        <v>127</v>
      </c>
      <c r="C11" s="48" t="s">
        <v>128</v>
      </c>
      <c r="D11" s="49"/>
      <c r="E11" s="50" t="s">
        <v>29</v>
      </c>
      <c r="F11" s="51"/>
      <c r="G11" s="51">
        <v>0.154</v>
      </c>
      <c r="H11" s="53"/>
      <c r="I11" s="52"/>
      <c r="J11" s="53"/>
      <c r="K11" s="53">
        <v>1.0999999999999999E-2</v>
      </c>
      <c r="L11" s="54" t="s">
        <v>129</v>
      </c>
      <c r="M11" s="55"/>
      <c r="N11" s="56">
        <f>VLOOKUP(B11,'[1]驾驶员座椅-工艺BOM (3)'!$B$3:$R$178,17,0)</f>
        <v>0.154</v>
      </c>
      <c r="O11" s="57">
        <v>0.154</v>
      </c>
      <c r="P11" s="57">
        <v>0.15439829999999999</v>
      </c>
      <c r="Q11" s="56">
        <f t="shared" si="0"/>
        <v>8.7614999999999998E-2</v>
      </c>
      <c r="R11" s="56">
        <v>8.7614999999999998E-2</v>
      </c>
      <c r="S11" s="56">
        <v>0.154</v>
      </c>
    </row>
    <row r="12" spans="1:19" s="58" customFormat="1" ht="32.4" customHeight="1">
      <c r="A12" s="27">
        <v>4</v>
      </c>
      <c r="B12" s="59" t="s">
        <v>130</v>
      </c>
      <c r="C12" s="60" t="s">
        <v>128</v>
      </c>
      <c r="D12" s="61"/>
      <c r="E12" s="50" t="s">
        <v>42</v>
      </c>
      <c r="F12" s="51"/>
      <c r="G12" s="51">
        <v>0.122</v>
      </c>
      <c r="H12" s="53"/>
      <c r="I12" s="52"/>
      <c r="J12" s="53"/>
      <c r="K12" s="53">
        <v>7.0000000000000001E-3</v>
      </c>
      <c r="L12" s="54" t="s">
        <v>131</v>
      </c>
      <c r="M12" s="55"/>
      <c r="N12" s="56">
        <v>9.8000000000000004E-2</v>
      </c>
      <c r="O12" s="57">
        <v>0.12</v>
      </c>
      <c r="P12" s="57">
        <v>0.12203100000000001</v>
      </c>
      <c r="Q12" s="56">
        <f>K12*7.965</f>
        <v>5.5754999999999999E-2</v>
      </c>
      <c r="R12" s="56">
        <v>5.5754999999999999E-2</v>
      </c>
      <c r="S12" s="56">
        <v>0.122</v>
      </c>
    </row>
    <row r="13" spans="1:19" s="58" customFormat="1" ht="32.4" customHeight="1">
      <c r="A13" s="27">
        <v>5</v>
      </c>
      <c r="B13" s="59" t="s">
        <v>132</v>
      </c>
      <c r="C13" s="62" t="s">
        <v>133</v>
      </c>
      <c r="D13" s="61"/>
      <c r="E13" s="50" t="s">
        <v>42</v>
      </c>
      <c r="F13" s="51"/>
      <c r="G13" s="51">
        <v>3.05</v>
      </c>
      <c r="H13" s="53"/>
      <c r="I13" s="52"/>
      <c r="J13" s="53"/>
      <c r="K13" s="53"/>
      <c r="L13" s="63" t="s">
        <v>134</v>
      </c>
      <c r="M13" s="55"/>
      <c r="N13" s="56">
        <v>2.0249999999999999</v>
      </c>
      <c r="O13" s="57">
        <v>3.38</v>
      </c>
      <c r="P13" s="57">
        <v>3.3785639999999995</v>
      </c>
      <c r="Q13" s="56">
        <f>0.207*7.965+0.054*7.965+2*0.1</f>
        <v>2.2788650000000001</v>
      </c>
      <c r="R13" s="56">
        <v>2.2788650000000001</v>
      </c>
      <c r="S13" s="56">
        <v>3.05</v>
      </c>
    </row>
    <row r="14" spans="1:19" s="58" customFormat="1" ht="32.4" customHeight="1">
      <c r="A14" s="27">
        <v>6</v>
      </c>
      <c r="B14" s="47" t="s">
        <v>135</v>
      </c>
      <c r="C14" s="48" t="s">
        <v>136</v>
      </c>
      <c r="D14" s="61"/>
      <c r="E14" s="50" t="s">
        <v>42</v>
      </c>
      <c r="F14" s="51"/>
      <c r="G14" s="51">
        <v>0.14000000000000001</v>
      </c>
      <c r="H14" s="53"/>
      <c r="I14" s="52"/>
      <c r="J14" s="53"/>
      <c r="K14" s="53">
        <v>1.04E-2</v>
      </c>
      <c r="L14" s="64" t="s">
        <v>131</v>
      </c>
      <c r="M14" s="55"/>
      <c r="N14" s="56">
        <v>0.14000000000000001</v>
      </c>
      <c r="O14" s="57">
        <v>0.14000000000000001</v>
      </c>
      <c r="P14" s="57">
        <v>0.14116619999999999</v>
      </c>
      <c r="Q14" s="56">
        <f>K14*7.96</f>
        <v>8.2783999999999996E-2</v>
      </c>
      <c r="R14" s="56">
        <v>8.2783999999999996E-2</v>
      </c>
      <c r="S14" s="56">
        <v>0.14000000000000001</v>
      </c>
    </row>
    <row r="15" spans="1:19" s="58" customFormat="1" ht="32.4" customHeight="1">
      <c r="A15" s="27">
        <v>7</v>
      </c>
      <c r="B15" s="59" t="s">
        <v>137</v>
      </c>
      <c r="C15" s="62" t="s">
        <v>138</v>
      </c>
      <c r="D15" s="61"/>
      <c r="E15" s="50" t="s">
        <v>42</v>
      </c>
      <c r="F15" s="51"/>
      <c r="G15" s="51">
        <v>4.72</v>
      </c>
      <c r="H15" s="53"/>
      <c r="I15" s="52"/>
      <c r="J15" s="53"/>
      <c r="K15" s="53"/>
      <c r="L15" s="64"/>
      <c r="M15" s="55"/>
      <c r="N15" s="56">
        <v>5.4119999999999999</v>
      </c>
      <c r="O15" s="57">
        <v>5.2</v>
      </c>
      <c r="P15" s="57">
        <v>5.2022386499999991</v>
      </c>
      <c r="Q15" s="56">
        <f>(0.0751+0.1018+0.1121*2)*7.965+4*0.1</f>
        <v>3.5947615000000002</v>
      </c>
      <c r="R15" s="56">
        <v>3.5947615000000002</v>
      </c>
      <c r="S15" s="56">
        <v>4.72</v>
      </c>
    </row>
    <row r="16" spans="1:19" s="58" customFormat="1" ht="32.4" customHeight="1">
      <c r="A16" s="27">
        <v>8</v>
      </c>
      <c r="B16" s="59" t="s">
        <v>139</v>
      </c>
      <c r="C16" s="62" t="s">
        <v>140</v>
      </c>
      <c r="D16" s="61"/>
      <c r="E16" s="50" t="s">
        <v>42</v>
      </c>
      <c r="F16" s="51"/>
      <c r="G16" s="51">
        <v>3.6160000000000001</v>
      </c>
      <c r="H16" s="53"/>
      <c r="I16" s="52"/>
      <c r="J16" s="53"/>
      <c r="K16" s="53">
        <v>9.2799999999999994E-2</v>
      </c>
      <c r="L16" s="64" t="s">
        <v>141</v>
      </c>
      <c r="M16" s="55"/>
      <c r="N16" s="56">
        <v>5.08</v>
      </c>
      <c r="O16" s="57">
        <v>5.08</v>
      </c>
      <c r="P16" s="57">
        <v>3.6158849999999996</v>
      </c>
      <c r="Q16" s="56">
        <v>1.9</v>
      </c>
      <c r="R16" s="56">
        <f>VLOOKUP(B16,[2]簧!$B$4:$P$66,15,0)</f>
        <v>1.6817248000000002</v>
      </c>
      <c r="S16" s="56">
        <v>3.6160000000000001</v>
      </c>
    </row>
    <row r="17" spans="1:28" s="58" customFormat="1" ht="32.4" customHeight="1">
      <c r="A17" s="27">
        <v>9</v>
      </c>
      <c r="B17" s="59" t="s">
        <v>142</v>
      </c>
      <c r="C17" s="62" t="s">
        <v>143</v>
      </c>
      <c r="D17" s="61"/>
      <c r="E17" s="50" t="s">
        <v>42</v>
      </c>
      <c r="F17" s="51"/>
      <c r="G17" s="51">
        <v>0.23699999999999999</v>
      </c>
      <c r="H17" s="53"/>
      <c r="I17" s="52"/>
      <c r="J17" s="53"/>
      <c r="K17" s="53">
        <v>2E-3</v>
      </c>
      <c r="L17" s="64" t="s">
        <v>58</v>
      </c>
      <c r="M17" s="65" t="s">
        <v>144</v>
      </c>
      <c r="N17" s="56">
        <v>0.24</v>
      </c>
      <c r="O17" s="57">
        <v>0.24</v>
      </c>
      <c r="P17" s="57">
        <v>0.22053149999999996</v>
      </c>
      <c r="Q17" s="56">
        <f>(K17*7+3*0.03+4*K17)*1.12</f>
        <v>0.12544</v>
      </c>
      <c r="R17" s="56">
        <f>VLOOKUP(B17,[2]簧!$B$4:$P$66,15,0)</f>
        <v>0.12544000000000002</v>
      </c>
      <c r="S17" s="56">
        <v>0.23699999999999999</v>
      </c>
    </row>
    <row r="18" spans="1:28" s="58" customFormat="1" ht="32.4" customHeight="1">
      <c r="A18" s="27">
        <v>10</v>
      </c>
      <c r="B18" s="66" t="s">
        <v>145</v>
      </c>
      <c r="C18" s="66" t="s">
        <v>146</v>
      </c>
      <c r="D18" s="49"/>
      <c r="E18" s="50" t="s">
        <v>29</v>
      </c>
      <c r="F18" s="51"/>
      <c r="G18" s="51">
        <v>0.16800000000000001</v>
      </c>
      <c r="H18" s="53"/>
      <c r="I18" s="52"/>
      <c r="J18" s="53"/>
      <c r="K18" s="53">
        <v>1.2E-2</v>
      </c>
      <c r="L18" s="67" t="s">
        <v>147</v>
      </c>
      <c r="M18" s="55"/>
      <c r="N18" s="56"/>
      <c r="O18" s="57">
        <v>0.16800000000000001</v>
      </c>
      <c r="P18" s="57">
        <v>0.16887989999999997</v>
      </c>
      <c r="Q18" s="56">
        <f>K18*7.965</f>
        <v>9.5579999999999998E-2</v>
      </c>
      <c r="R18" s="56">
        <v>9.5579999999999998E-2</v>
      </c>
      <c r="S18" s="56">
        <v>0.16800000000000001</v>
      </c>
    </row>
    <row r="19" spans="1:28" s="58" customFormat="1" ht="32.4" customHeight="1">
      <c r="A19" s="27">
        <v>11</v>
      </c>
      <c r="B19" s="66" t="s">
        <v>148</v>
      </c>
      <c r="C19" s="66" t="s">
        <v>149</v>
      </c>
      <c r="D19" s="49"/>
      <c r="E19" s="50" t="s">
        <v>29</v>
      </c>
      <c r="F19" s="51"/>
      <c r="G19" s="51">
        <v>0.1</v>
      </c>
      <c r="H19" s="53"/>
      <c r="I19" s="52"/>
      <c r="J19" s="53"/>
      <c r="K19" s="53">
        <v>5.7000000000000002E-3</v>
      </c>
      <c r="L19" s="54" t="s">
        <v>150</v>
      </c>
      <c r="M19" s="55"/>
      <c r="N19" s="56"/>
      <c r="O19" s="57">
        <v>0.1</v>
      </c>
      <c r="P19" s="57">
        <v>0.10977960000000002</v>
      </c>
      <c r="Q19" s="56">
        <f t="shared" ref="Q19:Q21" si="1">K19*7.965</f>
        <v>4.5400500000000003E-2</v>
      </c>
      <c r="R19" s="56">
        <v>4.5400500000000003E-2</v>
      </c>
      <c r="S19" s="56">
        <v>0.1</v>
      </c>
    </row>
    <row r="20" spans="1:28" s="58" customFormat="1" ht="32.4" customHeight="1">
      <c r="A20" s="27">
        <v>12</v>
      </c>
      <c r="B20" s="66" t="s">
        <v>151</v>
      </c>
      <c r="C20" s="66" t="s">
        <v>152</v>
      </c>
      <c r="D20" s="49"/>
      <c r="E20" s="50" t="s">
        <v>29</v>
      </c>
      <c r="F20" s="51"/>
      <c r="G20" s="51">
        <v>0.12</v>
      </c>
      <c r="H20" s="53"/>
      <c r="I20" s="52"/>
      <c r="J20" s="53"/>
      <c r="K20" s="53">
        <v>6.3E-3</v>
      </c>
      <c r="L20" s="54" t="s">
        <v>150</v>
      </c>
      <c r="M20" s="55"/>
      <c r="N20" s="56"/>
      <c r="O20" s="57">
        <v>0.12</v>
      </c>
      <c r="P20" s="57">
        <v>0.12380340000000001</v>
      </c>
      <c r="Q20" s="56">
        <f t="shared" si="1"/>
        <v>5.0179500000000002E-2</v>
      </c>
      <c r="R20" s="56">
        <v>5.0179500000000002E-2</v>
      </c>
      <c r="S20" s="56">
        <v>0.12</v>
      </c>
    </row>
    <row r="21" spans="1:28" s="58" customFormat="1" ht="32.4" customHeight="1">
      <c r="A21" s="27">
        <v>13</v>
      </c>
      <c r="B21" s="68" t="s">
        <v>153</v>
      </c>
      <c r="C21" s="68" t="s">
        <v>154</v>
      </c>
      <c r="D21" s="49"/>
      <c r="E21" s="50" t="s">
        <v>29</v>
      </c>
      <c r="F21" s="51"/>
      <c r="G21" s="51">
        <v>0.16800000000000001</v>
      </c>
      <c r="H21" s="53"/>
      <c r="I21" s="52"/>
      <c r="J21" s="53"/>
      <c r="K21" s="53">
        <v>1.2E-2</v>
      </c>
      <c r="L21" s="54" t="s">
        <v>150</v>
      </c>
      <c r="M21" s="55"/>
      <c r="N21" s="56"/>
      <c r="O21" s="57">
        <v>0.16800000000000001</v>
      </c>
      <c r="P21" s="57">
        <v>0.16887989999999997</v>
      </c>
      <c r="Q21" s="56">
        <f t="shared" si="1"/>
        <v>9.5579999999999998E-2</v>
      </c>
      <c r="R21" s="56">
        <v>9.5579999999999998E-2</v>
      </c>
      <c r="S21" s="56">
        <v>0.16800000000000001</v>
      </c>
    </row>
    <row r="22" spans="1:28" s="58" customFormat="1" ht="32.4" customHeight="1">
      <c r="A22" s="27">
        <v>14</v>
      </c>
      <c r="B22" s="47" t="s">
        <v>155</v>
      </c>
      <c r="C22" s="48" t="s">
        <v>156</v>
      </c>
      <c r="D22" s="49"/>
      <c r="E22" s="50" t="s">
        <v>29</v>
      </c>
      <c r="F22" s="51"/>
      <c r="G22" s="51">
        <v>0.188</v>
      </c>
      <c r="H22" s="53"/>
      <c r="I22" s="52"/>
      <c r="J22" s="53"/>
      <c r="K22" s="53">
        <v>2E-3</v>
      </c>
      <c r="L22" s="54" t="s">
        <v>58</v>
      </c>
      <c r="M22" s="55"/>
      <c r="N22" s="56"/>
      <c r="O22" s="57">
        <v>0.188</v>
      </c>
      <c r="P22" s="57">
        <v>0.18798737999999998</v>
      </c>
      <c r="Q22" s="56">
        <f>(K22*7+0.0216+0.02)*1.12</f>
        <v>6.2272000000000001E-2</v>
      </c>
      <c r="R22" s="56">
        <f>VLOOKUP(B22,[2]簧!$B$4:$P$66,15,0)</f>
        <v>0.15008000000000002</v>
      </c>
      <c r="S22" s="56">
        <v>0.188</v>
      </c>
      <c r="U22" s="69" t="s">
        <v>157</v>
      </c>
      <c r="V22" s="69"/>
      <c r="W22" s="69" t="s">
        <v>158</v>
      </c>
      <c r="X22" s="69" t="s">
        <v>159</v>
      </c>
      <c r="Y22" s="69" t="s">
        <v>160</v>
      </c>
      <c r="Z22" s="69" t="s">
        <v>161</v>
      </c>
      <c r="AA22" s="69" t="s">
        <v>162</v>
      </c>
      <c r="AB22" s="69" t="s">
        <v>163</v>
      </c>
    </row>
    <row r="23" spans="1:28" s="58" customFormat="1" ht="32.4" customHeight="1">
      <c r="A23" s="27">
        <v>15</v>
      </c>
      <c r="B23" s="47" t="s">
        <v>164</v>
      </c>
      <c r="C23" s="48" t="s">
        <v>165</v>
      </c>
      <c r="D23" s="49"/>
      <c r="E23" s="50" t="s">
        <v>29</v>
      </c>
      <c r="F23" s="51"/>
      <c r="G23" s="51">
        <v>0.44</v>
      </c>
      <c r="H23" s="53"/>
      <c r="I23" s="52"/>
      <c r="J23" s="53"/>
      <c r="K23" s="53">
        <v>3.3999999999999998E-3</v>
      </c>
      <c r="L23" s="54" t="s">
        <v>58</v>
      </c>
      <c r="M23" s="55" t="s">
        <v>35</v>
      </c>
      <c r="N23" s="56"/>
      <c r="O23" s="70" t="s">
        <v>166</v>
      </c>
      <c r="P23" s="70" t="s">
        <v>167</v>
      </c>
      <c r="Q23" s="56">
        <f>(K23*7+3*0.04+4*K23+2.5*K23)*1.12</f>
        <v>0.185808</v>
      </c>
      <c r="R23" s="56">
        <f>VLOOKUP(B23,[2]簧!$B$4:$P$66,15,0)</f>
        <v>0.1850464</v>
      </c>
      <c r="S23" s="56">
        <v>0.44</v>
      </c>
      <c r="U23" s="69" t="s">
        <v>168</v>
      </c>
      <c r="V23" s="69"/>
      <c r="W23" s="69"/>
      <c r="X23" s="69" t="s">
        <v>169</v>
      </c>
      <c r="Y23" s="69">
        <v>8.0000000000000004E-4</v>
      </c>
      <c r="Z23" s="69">
        <v>12</v>
      </c>
      <c r="AA23" s="69">
        <v>15</v>
      </c>
      <c r="AB23" s="69">
        <v>2.1600000000000001E-2</v>
      </c>
    </row>
    <row r="24" spans="1:28" s="58" customFormat="1" ht="32.4" customHeight="1">
      <c r="A24" s="27">
        <v>16</v>
      </c>
      <c r="B24" s="47" t="s">
        <v>170</v>
      </c>
      <c r="C24" s="48" t="s">
        <v>171</v>
      </c>
      <c r="D24" s="49"/>
      <c r="E24" s="50" t="s">
        <v>29</v>
      </c>
      <c r="F24" s="51"/>
      <c r="G24" s="51">
        <v>0.19</v>
      </c>
      <c r="H24" s="53"/>
      <c r="I24" s="52"/>
      <c r="J24" s="53"/>
      <c r="K24" s="53">
        <v>5.9999999999999995E-4</v>
      </c>
      <c r="L24" s="54" t="s">
        <v>58</v>
      </c>
      <c r="M24" s="55" t="s">
        <v>35</v>
      </c>
      <c r="N24" s="56"/>
      <c r="O24" s="57">
        <v>0.19</v>
      </c>
      <c r="P24" s="57">
        <v>0.19105715999999998</v>
      </c>
      <c r="Q24" s="56">
        <f>(K24*7+27/3600*10+0.02+2.5*K24)*1.12</f>
        <v>0.11278400000000001</v>
      </c>
      <c r="R24" s="56">
        <f>VLOOKUP(B24,[2]簧!$B$4:$P$66,15,0)</f>
        <v>0.11345600000000002</v>
      </c>
      <c r="S24" s="56">
        <v>0.19</v>
      </c>
    </row>
    <row r="25" spans="1:28" s="58" customFormat="1" ht="32.4" customHeight="1">
      <c r="A25" s="27">
        <v>17</v>
      </c>
      <c r="B25" s="47" t="s">
        <v>172</v>
      </c>
      <c r="C25" s="48" t="s">
        <v>173</v>
      </c>
      <c r="D25" s="49"/>
      <c r="E25" s="50" t="s">
        <v>29</v>
      </c>
      <c r="F25" s="51"/>
      <c r="G25" s="51">
        <v>0.19</v>
      </c>
      <c r="H25" s="53"/>
      <c r="I25" s="52"/>
      <c r="J25" s="53"/>
      <c r="K25" s="53">
        <v>4.0000000000000001E-3</v>
      </c>
      <c r="L25" s="54" t="s">
        <v>58</v>
      </c>
      <c r="M25" s="55" t="s">
        <v>35</v>
      </c>
      <c r="N25" s="56"/>
      <c r="O25" s="57">
        <v>0.26600000000000001</v>
      </c>
      <c r="P25" s="57">
        <v>0.266847</v>
      </c>
      <c r="Q25" s="56">
        <f>(K25*7+27/3600*10+0.02+2.5*K25)*1.12</f>
        <v>0.14896000000000001</v>
      </c>
      <c r="R25" s="56">
        <f>VLOOKUP(B25,[2]簧!$B$4:$P$66,15,0)</f>
        <v>0.14963200000000001</v>
      </c>
      <c r="S25" s="56">
        <v>0.19</v>
      </c>
    </row>
    <row r="26" spans="1:28" s="58" customFormat="1" ht="32.4" customHeight="1">
      <c r="A26" s="27">
        <v>18</v>
      </c>
      <c r="B26" s="47" t="s">
        <v>174</v>
      </c>
      <c r="C26" s="48" t="s">
        <v>175</v>
      </c>
      <c r="D26" s="49"/>
      <c r="E26" s="50" t="s">
        <v>29</v>
      </c>
      <c r="F26" s="51"/>
      <c r="G26" s="51">
        <v>0.214</v>
      </c>
      <c r="H26" s="53"/>
      <c r="I26" s="52"/>
      <c r="J26" s="53"/>
      <c r="K26" s="71">
        <v>1E-4</v>
      </c>
      <c r="L26" s="54" t="s">
        <v>176</v>
      </c>
      <c r="M26" s="55" t="s">
        <v>177</v>
      </c>
      <c r="N26" s="56"/>
      <c r="O26" s="57">
        <v>0.214</v>
      </c>
      <c r="P26" s="57">
        <v>0.21431339999999996</v>
      </c>
      <c r="Q26" s="56">
        <f>(K26*7+27/3600*10+0.02+2.5*K26)*1.12</f>
        <v>0.10746400000000002</v>
      </c>
      <c r="R26" s="56">
        <f>VLOOKUP(B26,[2]簧!$B$4:$P$66,15,0)</f>
        <v>0.10813600000000002</v>
      </c>
      <c r="S26" s="56">
        <v>0.214</v>
      </c>
    </row>
    <row r="27" spans="1:28" s="58" customFormat="1" ht="32.4" customHeight="1">
      <c r="A27" s="27">
        <v>19</v>
      </c>
      <c r="B27" s="47" t="s">
        <v>178</v>
      </c>
      <c r="C27" s="48" t="s">
        <v>179</v>
      </c>
      <c r="D27" s="49"/>
      <c r="E27" s="50" t="s">
        <v>29</v>
      </c>
      <c r="F27" s="51"/>
      <c r="G27" s="51">
        <v>0.214</v>
      </c>
      <c r="H27" s="53"/>
      <c r="I27" s="52"/>
      <c r="J27" s="53"/>
      <c r="K27" s="53">
        <v>2.0000000000000001E-4</v>
      </c>
      <c r="L27" s="54" t="s">
        <v>176</v>
      </c>
      <c r="M27" s="55" t="s">
        <v>177</v>
      </c>
      <c r="N27" s="56"/>
      <c r="O27" s="57">
        <v>0.21</v>
      </c>
      <c r="P27" s="57">
        <v>0.20986139999999998</v>
      </c>
      <c r="Q27" s="56">
        <f>(K27*7+27/3600*10+0.02+2.5*K27)*1.12</f>
        <v>0.10852800000000001</v>
      </c>
      <c r="R27" s="56">
        <f>VLOOKUP(B27,[2]簧!$B$4:$P$66,15,0)</f>
        <v>0.10920000000000002</v>
      </c>
      <c r="S27" s="56">
        <v>0.214</v>
      </c>
    </row>
    <row r="28" spans="1:28" s="58" customFormat="1" ht="32.4" customHeight="1">
      <c r="A28" s="27">
        <v>20</v>
      </c>
      <c r="B28" s="47" t="s">
        <v>180</v>
      </c>
      <c r="C28" s="48" t="s">
        <v>181</v>
      </c>
      <c r="D28" s="49"/>
      <c r="E28" s="50" t="s">
        <v>70</v>
      </c>
      <c r="F28" s="51"/>
      <c r="G28" s="51">
        <v>4.72</v>
      </c>
      <c r="H28" s="53"/>
      <c r="I28" s="52"/>
      <c r="J28" s="53"/>
      <c r="K28" s="53">
        <v>0.4022</v>
      </c>
      <c r="L28" s="54" t="s">
        <v>71</v>
      </c>
      <c r="M28" s="55"/>
      <c r="N28" s="56">
        <v>5.15</v>
      </c>
      <c r="O28" s="57">
        <v>4.6959999999999997</v>
      </c>
      <c r="P28" s="57">
        <v>5.1755823000000003</v>
      </c>
      <c r="Q28" s="56">
        <f>K28*7.965+8*0.1</f>
        <v>4.0035230000000004</v>
      </c>
      <c r="R28" s="56">
        <v>4.0035230000000004</v>
      </c>
      <c r="S28" s="56">
        <v>4.72</v>
      </c>
      <c r="V28" s="72"/>
      <c r="W28" s="58" t="s">
        <v>72</v>
      </c>
    </row>
    <row r="29" spans="1:28" s="58" customFormat="1" ht="32.4" customHeight="1">
      <c r="A29" s="27">
        <v>21</v>
      </c>
      <c r="B29" s="47" t="s">
        <v>182</v>
      </c>
      <c r="C29" s="73" t="s">
        <v>183</v>
      </c>
      <c r="D29" s="49"/>
      <c r="E29" s="50" t="s">
        <v>70</v>
      </c>
      <c r="F29" s="51"/>
      <c r="G29" s="51">
        <v>0.185</v>
      </c>
      <c r="H29" s="53"/>
      <c r="I29" s="52"/>
      <c r="J29" s="53"/>
      <c r="K29" s="53">
        <v>1.2800000000000001E-2</v>
      </c>
      <c r="L29" s="54" t="s">
        <v>147</v>
      </c>
      <c r="M29" s="55"/>
      <c r="N29" s="56"/>
      <c r="O29" s="57"/>
      <c r="P29" s="57">
        <v>0.185</v>
      </c>
      <c r="Q29" s="56">
        <f t="shared" ref="Q29" si="2">K29*7.965</f>
        <v>0.101952</v>
      </c>
      <c r="R29" s="56">
        <v>0.101952</v>
      </c>
      <c r="S29" s="56">
        <v>0.185</v>
      </c>
      <c r="V29" s="72"/>
    </row>
    <row r="30" spans="1:28" s="58" customFormat="1" ht="32.4" customHeight="1">
      <c r="A30" s="27">
        <v>22</v>
      </c>
      <c r="B30" s="47" t="s">
        <v>184</v>
      </c>
      <c r="C30" s="73" t="s">
        <v>185</v>
      </c>
      <c r="D30" s="49"/>
      <c r="E30" s="50" t="s">
        <v>70</v>
      </c>
      <c r="F30" s="51"/>
      <c r="G30" s="51">
        <v>0.27500000000000002</v>
      </c>
      <c r="H30" s="53"/>
      <c r="I30" s="52"/>
      <c r="J30" s="53"/>
      <c r="K30" s="53">
        <v>2.9999999999999997E-4</v>
      </c>
      <c r="L30" s="54" t="s">
        <v>186</v>
      </c>
      <c r="M30" s="55"/>
      <c r="N30" s="56"/>
      <c r="O30" s="57"/>
      <c r="P30" s="57"/>
      <c r="Q30" s="56"/>
      <c r="R30" s="56">
        <v>0.1103</v>
      </c>
      <c r="S30" s="56">
        <v>0.27500000000000002</v>
      </c>
      <c r="V30" s="72"/>
    </row>
    <row r="31" spans="1:28" s="58" customFormat="1" ht="32.4" customHeight="1">
      <c r="A31" s="27">
        <v>23</v>
      </c>
      <c r="B31" s="47" t="s">
        <v>187</v>
      </c>
      <c r="C31" s="73" t="s">
        <v>188</v>
      </c>
      <c r="D31" s="49"/>
      <c r="E31" s="50" t="s">
        <v>70</v>
      </c>
      <c r="F31" s="51"/>
      <c r="G31" s="51">
        <v>0.25</v>
      </c>
      <c r="H31" s="53"/>
      <c r="I31" s="52"/>
      <c r="J31" s="53"/>
      <c r="K31" s="53">
        <v>2.9999999999999997E-4</v>
      </c>
      <c r="L31" s="54" t="s">
        <v>186</v>
      </c>
      <c r="M31" s="55"/>
      <c r="N31" s="56"/>
      <c r="O31" s="57"/>
      <c r="P31" s="57"/>
      <c r="Q31" s="56"/>
      <c r="R31" s="56">
        <v>0.10920000000000001</v>
      </c>
      <c r="S31" s="56">
        <v>0.25</v>
      </c>
      <c r="V31" s="72"/>
    </row>
    <row r="32" spans="1:28" ht="43.2" customHeight="1">
      <c r="A32" s="28" t="s">
        <v>106</v>
      </c>
      <c r="B32" s="28"/>
      <c r="C32" s="28"/>
      <c r="D32" s="28"/>
      <c r="E32" s="28"/>
      <c r="F32" s="28"/>
      <c r="G32" s="28"/>
      <c r="H32" s="28"/>
      <c r="I32" s="29"/>
      <c r="J32" s="29"/>
      <c r="K32" s="29"/>
      <c r="L32" s="29"/>
    </row>
    <row r="33" spans="1:12" ht="42.6" customHeight="1">
      <c r="A33" s="30" t="s">
        <v>189</v>
      </c>
      <c r="B33" s="30"/>
      <c r="C33" s="30"/>
      <c r="D33" s="30"/>
      <c r="E33" s="30"/>
      <c r="F33" s="30"/>
      <c r="G33" s="30"/>
      <c r="H33" s="30"/>
      <c r="I33" s="31"/>
      <c r="J33" s="31"/>
      <c r="K33" s="31"/>
      <c r="L33" s="31"/>
    </row>
    <row r="34" spans="1:12" ht="21" customHeight="1">
      <c r="A34" s="30" t="s">
        <v>108</v>
      </c>
      <c r="B34" s="30"/>
      <c r="C34" s="30"/>
      <c r="D34" s="30"/>
      <c r="E34" s="30"/>
      <c r="F34" s="30"/>
      <c r="G34" s="30"/>
      <c r="H34" s="30"/>
      <c r="I34" s="32"/>
      <c r="J34" s="32"/>
      <c r="K34" s="32"/>
      <c r="L34" s="32"/>
    </row>
    <row r="35" spans="1:12" ht="21" customHeight="1">
      <c r="A35" s="30" t="s">
        <v>109</v>
      </c>
      <c r="B35" s="30"/>
      <c r="C35" s="30"/>
      <c r="D35" s="30"/>
      <c r="E35" s="30"/>
      <c r="F35" s="30"/>
      <c r="G35" s="30"/>
      <c r="H35" s="30"/>
      <c r="I35" s="32"/>
      <c r="J35" s="32"/>
      <c r="K35" s="32"/>
      <c r="L35" s="32"/>
    </row>
    <row r="36" spans="1:12" ht="21" customHeight="1">
      <c r="A36" s="30" t="s">
        <v>110</v>
      </c>
      <c r="B36" s="30"/>
      <c r="C36" s="30"/>
      <c r="D36" s="30"/>
      <c r="E36" s="30"/>
      <c r="F36" s="30"/>
      <c r="G36" s="30"/>
      <c r="H36" s="30"/>
      <c r="I36" s="32"/>
      <c r="J36" s="32"/>
      <c r="K36" s="32"/>
      <c r="L36" s="32"/>
    </row>
    <row r="37" spans="1:12" ht="40.200000000000003" customHeight="1">
      <c r="A37" s="30" t="s">
        <v>111</v>
      </c>
      <c r="B37" s="30"/>
      <c r="C37" s="30"/>
      <c r="D37" s="30"/>
      <c r="E37" s="30"/>
      <c r="F37" s="30"/>
      <c r="G37" s="30"/>
      <c r="H37" s="30"/>
      <c r="I37" s="31"/>
      <c r="J37" s="31"/>
      <c r="K37" s="31"/>
      <c r="L37" s="31"/>
    </row>
    <row r="38" spans="1:12" s="37" customFormat="1" ht="15.6">
      <c r="A38" s="33"/>
      <c r="B38" s="34"/>
      <c r="C38" s="33"/>
      <c r="D38" s="33"/>
      <c r="E38" s="33"/>
      <c r="F38" s="35"/>
      <c r="G38" s="35"/>
      <c r="H38" s="35"/>
      <c r="I38" s="35"/>
      <c r="J38" s="35"/>
      <c r="K38" s="35"/>
      <c r="L38" s="36"/>
    </row>
    <row r="39" spans="1:12" s="37" customFormat="1" ht="19.2" customHeight="1">
      <c r="A39" s="38" t="s">
        <v>112</v>
      </c>
      <c r="B39" s="39"/>
      <c r="C39" s="40"/>
      <c r="D39" s="41" t="s">
        <v>113</v>
      </c>
      <c r="E39" s="40"/>
      <c r="F39" s="42"/>
      <c r="G39" s="42"/>
      <c r="H39" s="41"/>
      <c r="I39" s="42"/>
      <c r="J39" s="42"/>
      <c r="K39" s="42"/>
      <c r="L39" s="43"/>
    </row>
    <row r="40" spans="1:12" s="37" customFormat="1" ht="19.2" customHeight="1">
      <c r="A40" s="38"/>
      <c r="B40" s="39"/>
      <c r="C40" s="40"/>
      <c r="D40" s="44"/>
      <c r="E40" s="40"/>
      <c r="F40" s="42"/>
      <c r="G40" s="42"/>
      <c r="H40" s="44"/>
      <c r="I40" s="42"/>
      <c r="J40" s="42"/>
      <c r="K40" s="42"/>
      <c r="L40" s="43"/>
    </row>
    <row r="41" spans="1:12" ht="19.2" customHeight="1">
      <c r="A41" s="38" t="s">
        <v>114</v>
      </c>
      <c r="B41" s="39"/>
      <c r="C41" s="40"/>
      <c r="D41" s="38" t="s">
        <v>114</v>
      </c>
      <c r="E41" s="40"/>
      <c r="F41" s="42"/>
      <c r="G41" s="42"/>
      <c r="H41" s="38"/>
      <c r="L41" s="4"/>
    </row>
    <row r="42" spans="1:12" s="37" customFormat="1" ht="19.2" customHeight="1">
      <c r="A42" s="38"/>
      <c r="B42" s="39"/>
      <c r="C42" s="40"/>
      <c r="D42" s="44"/>
      <c r="E42" s="40"/>
      <c r="F42" s="42"/>
      <c r="G42" s="42"/>
      <c r="H42" s="44"/>
      <c r="I42" s="42"/>
      <c r="J42" s="42"/>
      <c r="K42" s="42"/>
      <c r="L42" s="43"/>
    </row>
    <row r="43" spans="1:12" s="37" customFormat="1" ht="19.2" customHeight="1">
      <c r="A43" s="38" t="s">
        <v>115</v>
      </c>
      <c r="B43" s="38"/>
      <c r="C43" s="33"/>
      <c r="D43" s="38" t="s">
        <v>115</v>
      </c>
      <c r="E43" s="33"/>
      <c r="F43" s="42"/>
      <c r="G43" s="42"/>
      <c r="H43" s="38"/>
      <c r="I43" s="42"/>
      <c r="J43" s="42"/>
      <c r="K43" s="42"/>
      <c r="L43" s="43"/>
    </row>
  </sheetData>
  <mergeCells count="20">
    <mergeCell ref="A36:H36"/>
    <mergeCell ref="A37:H37"/>
    <mergeCell ref="H7:H8"/>
    <mergeCell ref="N7:O7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D38">
    <cfRule type="duplicateValues" dxfId="3" priority="4"/>
  </conditionalFormatting>
  <conditionalFormatting sqref="B41">
    <cfRule type="duplicateValues" dxfId="2" priority="3"/>
  </conditionalFormatting>
  <conditionalFormatting sqref="H42:H43 H39:H40">
    <cfRule type="duplicateValues" dxfId="1" priority="2"/>
  </conditionalFormatting>
  <conditionalFormatting sqref="D42:D43 D39:D40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L16" sqref="L16"/>
    </sheetView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中盛7</vt:lpstr>
      <vt:lpstr>中盛7-临时价格协议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2022-08-08T09:17:28Z</dcterms:modified>
</cp:coreProperties>
</file>