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吴英格\Downloads\"/>
    </mc:Choice>
  </mc:AlternateContent>
  <xr:revisionPtr revIDLastSave="0" documentId="13_ncr:1_{4B874C8C-1024-47ED-A110-DF6AD5CDBAD6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簧" sheetId="3" r:id="rId1"/>
    <sheet name="钢丝" sheetId="1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" i="1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4" i="3"/>
  <c r="J31" i="1" l="1"/>
  <c r="I31" i="1"/>
  <c r="I30" i="1"/>
  <c r="J30" i="1" s="1"/>
  <c r="I29" i="1"/>
  <c r="J29" i="1" s="1"/>
  <c r="J28" i="1"/>
  <c r="I27" i="1"/>
  <c r="J26" i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J17" i="1"/>
  <c r="I17" i="1"/>
  <c r="J16" i="1"/>
  <c r="I16" i="1"/>
  <c r="J15" i="1"/>
  <c r="I15" i="1"/>
  <c r="J14" i="1"/>
  <c r="I14" i="1"/>
  <c r="I13" i="1"/>
  <c r="J13" i="1" s="1"/>
  <c r="J12" i="1"/>
  <c r="I12" i="1"/>
  <c r="I11" i="1"/>
  <c r="J10" i="1"/>
  <c r="I10" i="1"/>
  <c r="I9" i="1"/>
  <c r="I8" i="1"/>
  <c r="J8" i="1" s="1"/>
  <c r="J7" i="1"/>
  <c r="I7" i="1"/>
  <c r="J6" i="1"/>
  <c r="I6" i="1"/>
  <c r="J5" i="1"/>
  <c r="I5" i="1"/>
  <c r="J4" i="1"/>
  <c r="I4" i="1"/>
  <c r="I3" i="1"/>
  <c r="J3" i="1" s="1"/>
  <c r="N65" i="3"/>
  <c r="L65" i="3"/>
  <c r="Q64" i="3"/>
  <c r="N64" i="3"/>
  <c r="N66" i="3" s="1"/>
  <c r="N63" i="3"/>
  <c r="I63" i="3"/>
  <c r="J63" i="3" s="1"/>
  <c r="J66" i="3" s="1"/>
  <c r="L61" i="3"/>
  <c r="N61" i="3" s="1"/>
  <c r="N62" i="3" s="1"/>
  <c r="Q60" i="3"/>
  <c r="N60" i="3"/>
  <c r="N59" i="3"/>
  <c r="J59" i="3"/>
  <c r="J62" i="3" s="1"/>
  <c r="P59" i="3" s="1"/>
  <c r="I59" i="3"/>
  <c r="L57" i="3"/>
  <c r="N57" i="3" s="1"/>
  <c r="N56" i="3"/>
  <c r="N55" i="3"/>
  <c r="N58" i="3" s="1"/>
  <c r="I55" i="3"/>
  <c r="J55" i="3" s="1"/>
  <c r="J58" i="3" s="1"/>
  <c r="P55" i="3" s="1"/>
  <c r="Q57" i="3" s="1"/>
  <c r="N53" i="3"/>
  <c r="N52" i="3"/>
  <c r="N51" i="3"/>
  <c r="N54" i="3" s="1"/>
  <c r="J51" i="3"/>
  <c r="J54" i="3" s="1"/>
  <c r="P51" i="3" s="1"/>
  <c r="Q53" i="3" s="1"/>
  <c r="I51" i="3"/>
  <c r="Q49" i="3"/>
  <c r="N49" i="3"/>
  <c r="L49" i="3"/>
  <c r="N48" i="3"/>
  <c r="N47" i="3"/>
  <c r="N50" i="3" s="1"/>
  <c r="I47" i="3"/>
  <c r="J47" i="3" s="1"/>
  <c r="J50" i="3" s="1"/>
  <c r="P47" i="3" s="1"/>
  <c r="N46" i="3"/>
  <c r="N45" i="3"/>
  <c r="L45" i="3"/>
  <c r="Q44" i="3"/>
  <c r="N44" i="3"/>
  <c r="N43" i="3"/>
  <c r="I43" i="3"/>
  <c r="J43" i="3" s="1"/>
  <c r="J46" i="3" s="1"/>
  <c r="P43" i="3" s="1"/>
  <c r="N41" i="3"/>
  <c r="N42" i="3" s="1"/>
  <c r="N40" i="3"/>
  <c r="N39" i="3"/>
  <c r="N38" i="3"/>
  <c r="J37" i="3"/>
  <c r="J42" i="3" s="1"/>
  <c r="I37" i="3"/>
  <c r="L35" i="3"/>
  <c r="N35" i="3" s="1"/>
  <c r="Q34" i="3"/>
  <c r="N34" i="3"/>
  <c r="N33" i="3"/>
  <c r="N36" i="3" s="1"/>
  <c r="I33" i="3"/>
  <c r="J33" i="3" s="1"/>
  <c r="J36" i="3" s="1"/>
  <c r="Q31" i="3"/>
  <c r="L31" i="3"/>
  <c r="N31" i="3" s="1"/>
  <c r="N30" i="3"/>
  <c r="N29" i="3"/>
  <c r="I29" i="3"/>
  <c r="J29" i="3" s="1"/>
  <c r="J32" i="3" s="1"/>
  <c r="N27" i="3"/>
  <c r="L27" i="3"/>
  <c r="L26" i="3"/>
  <c r="N26" i="3" s="1"/>
  <c r="N28" i="3" s="1"/>
  <c r="Q25" i="3"/>
  <c r="I23" i="3"/>
  <c r="J23" i="3" s="1"/>
  <c r="J28" i="3" s="1"/>
  <c r="P23" i="3" s="1"/>
  <c r="N22" i="3"/>
  <c r="J20" i="3"/>
  <c r="J22" i="3" s="1"/>
  <c r="P20" i="3" s="1"/>
  <c r="I20" i="3"/>
  <c r="Q18" i="3"/>
  <c r="N18" i="3"/>
  <c r="N19" i="3" s="1"/>
  <c r="L18" i="3"/>
  <c r="J17" i="3"/>
  <c r="J19" i="3" s="1"/>
  <c r="I17" i="3"/>
  <c r="N15" i="3"/>
  <c r="N14" i="3"/>
  <c r="N16" i="3" s="1"/>
  <c r="Q13" i="3"/>
  <c r="J10" i="3"/>
  <c r="J16" i="3" s="1"/>
  <c r="P10" i="3" s="1"/>
  <c r="I10" i="3"/>
  <c r="N8" i="3"/>
  <c r="L8" i="3"/>
  <c r="N7" i="3"/>
  <c r="N9" i="3" s="1"/>
  <c r="I7" i="3"/>
  <c r="J7" i="3" s="1"/>
  <c r="J9" i="3" s="1"/>
  <c r="N5" i="3"/>
  <c r="L5" i="3"/>
  <c r="N4" i="3"/>
  <c r="N6" i="3" s="1"/>
  <c r="I4" i="3"/>
  <c r="J4" i="3" s="1"/>
  <c r="J6" i="3" s="1"/>
  <c r="P4" i="3" s="1"/>
  <c r="Q5" i="3" s="1"/>
  <c r="N32" i="3" l="1"/>
  <c r="P29" i="3" s="1"/>
  <c r="P7" i="3"/>
  <c r="Q8" i="3" s="1"/>
  <c r="P37" i="3"/>
  <c r="P17" i="3"/>
  <c r="P63" i="3"/>
  <c r="P3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M29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1小时10元</t>
        </r>
      </text>
    </comment>
    <comment ref="M33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1小时10元</t>
        </r>
      </text>
    </comment>
    <comment ref="M43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1小时10元</t>
        </r>
      </text>
    </comment>
  </commentList>
</comments>
</file>

<file path=xl/sharedStrings.xml><?xml version="1.0" encoding="utf-8"?>
<sst xmlns="http://schemas.openxmlformats.org/spreadsheetml/2006/main" count="256" uniqueCount="180">
  <si>
    <t>H6座椅弹簧采购目标价格核算明细表</t>
  </si>
  <si>
    <t>序</t>
  </si>
  <si>
    <t>物料代码</t>
  </si>
  <si>
    <t>名称</t>
  </si>
  <si>
    <t>材质</t>
  </si>
  <si>
    <t>不含税单价</t>
  </si>
  <si>
    <t>重量/kg</t>
  </si>
  <si>
    <t>材料费</t>
  </si>
  <si>
    <t>加工成本</t>
  </si>
  <si>
    <t>不含税</t>
  </si>
  <si>
    <t>最低价</t>
  </si>
  <si>
    <t>号</t>
  </si>
  <si>
    <t>材料</t>
  </si>
  <si>
    <t>废铁</t>
  </si>
  <si>
    <t>毛重</t>
  </si>
  <si>
    <t>净重</t>
  </si>
  <si>
    <t>工序</t>
  </si>
  <si>
    <t>吨位</t>
  </si>
  <si>
    <t>工序费</t>
  </si>
  <si>
    <t>合计</t>
  </si>
  <si>
    <t>报价</t>
  </si>
  <si>
    <t>核算价</t>
  </si>
  <si>
    <t>H6主驾驶靠背调节手柄卡接簧</t>
  </si>
  <si>
    <t>65Mn/Φ1.0</t>
  </si>
  <si>
    <t>折弯*6</t>
  </si>
  <si>
    <t>煮黑</t>
  </si>
  <si>
    <t>合计：</t>
  </si>
  <si>
    <t>H6副驾驶靠背调节手柄卡接簧</t>
  </si>
  <si>
    <t>H6延伸锁止钣金</t>
  </si>
  <si>
    <t>65Mn t=2.0</t>
  </si>
  <si>
    <t>落冲</t>
  </si>
  <si>
    <t>125T</t>
  </si>
  <si>
    <t>折弯</t>
  </si>
  <si>
    <t>80T</t>
  </si>
  <si>
    <t>冲突点</t>
  </si>
  <si>
    <t>40T</t>
  </si>
  <si>
    <t>冲切突</t>
  </si>
  <si>
    <t>热处理</t>
  </si>
  <si>
    <t>电泳</t>
  </si>
  <si>
    <t>H6滑轨解锁手柄右侧回位簧</t>
  </si>
  <si>
    <t>65Mn</t>
  </si>
  <si>
    <t>折弯*3</t>
  </si>
  <si>
    <t>镀锌</t>
  </si>
  <si>
    <t>汕德卡仰角调节机构卷簧</t>
  </si>
  <si>
    <t>卷制</t>
  </si>
  <si>
    <t>T5气管固定卡簧（2.0）</t>
  </si>
  <si>
    <t>落料</t>
  </si>
  <si>
    <t>63T</t>
  </si>
  <si>
    <t>冲孔</t>
  </si>
  <si>
    <t>成型</t>
  </si>
  <si>
    <t>BSP0010011</t>
  </si>
  <si>
    <t>H6变阻尼拉线回位簧</t>
  </si>
  <si>
    <t>BSP0010008</t>
  </si>
  <si>
    <t>H6靠背调节钣金回位簧</t>
  </si>
  <si>
    <t>H6靠背调节蜗簧</t>
  </si>
  <si>
    <t>回火</t>
  </si>
  <si>
    <t>磷化</t>
  </si>
  <si>
    <t>检验</t>
  </si>
  <si>
    <t>H6仰角解锁铸件回位簧</t>
  </si>
  <si>
    <t>H6水平减震解锁钣金回位簧</t>
  </si>
  <si>
    <t>H6仰角回位拉簧</t>
  </si>
  <si>
    <t>H6滑轨解锁机构回位簧</t>
  </si>
  <si>
    <t>H6项目座椅钢丝采购目标价格</t>
  </si>
  <si>
    <t>序号</t>
  </si>
  <si>
    <t>QAD编码</t>
  </si>
  <si>
    <t>零部件名称（QAD）</t>
  </si>
  <si>
    <t>图号或规格</t>
  </si>
  <si>
    <t>图片</t>
  </si>
  <si>
    <t>工艺重量kg</t>
  </si>
  <si>
    <t>2022年7月最终报价价</t>
  </si>
  <si>
    <t>未税
目标价</t>
  </si>
  <si>
    <t>H6安全带上支撑钢丝(副司机)</t>
  </si>
  <si>
    <t>02.03.53.005</t>
  </si>
  <si>
    <t>Q235/φ5</t>
  </si>
  <si>
    <t>H6靠背面套钢丝1</t>
  </si>
  <si>
    <t>02.03.53.002</t>
  </si>
  <si>
    <t>60#/φ3*210</t>
  </si>
  <si>
    <t>H6靠背面套钢丝2</t>
  </si>
  <si>
    <t>02.03.53.003</t>
  </si>
  <si>
    <t>60#/φ3*290</t>
  </si>
  <si>
    <t>H6坐垫钢丝</t>
  </si>
  <si>
    <t>02.03.57.051</t>
  </si>
  <si>
    <t>60#/φ2</t>
  </si>
  <si>
    <t>02.03.57.047</t>
  </si>
  <si>
    <t xml:space="preserve">20# ⌀2.0  </t>
  </si>
  <si>
    <t>H6肩部支撑钢丝</t>
  </si>
  <si>
    <t>02.03.57.039</t>
  </si>
  <si>
    <t>Q235 Φ6</t>
  </si>
  <si>
    <t>SHT0010780</t>
  </si>
  <si>
    <t>H6气袋腰托下固定点焊接总成</t>
  </si>
  <si>
    <t>02.03.57.053</t>
  </si>
  <si>
    <t>Q235 Φ8+Q235 Φ5</t>
  </si>
  <si>
    <t>SHT0011028</t>
  </si>
  <si>
    <t>H6座垫泡沫预埋钢丝1</t>
  </si>
  <si>
    <t>02.03.57.048</t>
  </si>
  <si>
    <t>SHT0011014</t>
  </si>
  <si>
    <t>H6钢丝焊接总成</t>
  </si>
  <si>
    <t>02.03.57.054</t>
  </si>
  <si>
    <t>H6气袋腰托侧翼支撑钢丝</t>
  </si>
  <si>
    <t>02.03.57.040</t>
  </si>
  <si>
    <t>Q235 Φ5</t>
  </si>
  <si>
    <t>H6面套钩挂钢丝</t>
  </si>
  <si>
    <t>02.03.57.044</t>
  </si>
  <si>
    <t>SHT0012273</t>
  </si>
  <si>
    <t>T5靠背横向预埋钢丝</t>
  </si>
  <si>
    <t>60#
φ2.0</t>
  </si>
  <si>
    <t>SHT0012327</t>
  </si>
  <si>
    <t>T5坐垫横向预埋钢丝</t>
  </si>
  <si>
    <t>60#</t>
  </si>
  <si>
    <t>SHT0012272</t>
  </si>
  <si>
    <t>T5靠背纵向预埋钢丝</t>
  </si>
  <si>
    <t>SHT0012277</t>
  </si>
  <si>
    <t>T5坐垫纵向预埋钢丝</t>
  </si>
  <si>
    <t>T5侧翼支撑上安装钢丝</t>
  </si>
  <si>
    <t>Q235/Φ8</t>
  </si>
  <si>
    <t>福田肩部支撑钢丝</t>
  </si>
  <si>
    <t>Q235  Φ8</t>
  </si>
  <si>
    <t>T5-2.0驾驶员上安全带导向钢丝</t>
  </si>
  <si>
    <t>02.03.61.057</t>
  </si>
  <si>
    <t>Q235/φ6.0</t>
  </si>
  <si>
    <t>T5-2.0驾驶员中间安全带导向钢丝</t>
  </si>
  <si>
    <t>02.03.61.058</t>
  </si>
  <si>
    <t>T5驾驶员下安全带导向钢丝</t>
  </si>
  <si>
    <t>02.03.61.059</t>
  </si>
  <si>
    <t>φ8钢丝:2.39元
设变φ6后:1.52元</t>
  </si>
  <si>
    <t>T5副驶员上安全带导向钢丝</t>
  </si>
  <si>
    <t>02.03.61.060</t>
  </si>
  <si>
    <t>T5副驶员中间安全带导向钢丝</t>
  </si>
  <si>
    <t>02.03.61.061</t>
  </si>
  <si>
    <t>副驶员下安全带导向钢丝</t>
  </si>
  <si>
    <t>02.03.61.062</t>
  </si>
  <si>
    <r>
      <rPr>
        <sz val="10"/>
        <color theme="1"/>
        <rFont val="宋体"/>
        <family val="3"/>
        <charset val="134"/>
        <scheme val="minor"/>
      </rP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</rPr>
      <t>φ</t>
    </r>
    <r>
      <rPr>
        <sz val="10"/>
        <color theme="1"/>
        <rFont val="宋体"/>
        <family val="3"/>
        <charset val="134"/>
        <scheme val="minor"/>
      </rPr>
      <t>7钢丝)</t>
    </r>
  </si>
  <si>
    <t>02.03.13.002</t>
  </si>
  <si>
    <t>T5-2.0翻折钢丝焊接总成（汕德卡）</t>
  </si>
  <si>
    <t>02.03.61.046</t>
  </si>
  <si>
    <t>M31RB副驾靠背钢丝</t>
  </si>
  <si>
    <t>02.12.06.080</t>
  </si>
  <si>
    <t>H6靠背板支撑钢丝1</t>
  </si>
  <si>
    <t>Q235/φ5.0</t>
  </si>
  <si>
    <t>H6靠背侧翼支撑钢丝</t>
  </si>
  <si>
    <t>Q235/φ7.0</t>
  </si>
  <si>
    <t>H6靠背泡沫预埋钢丝1</t>
  </si>
  <si>
    <t>BSP0010017</t>
    <phoneticPr fontId="17" type="noConversion"/>
  </si>
  <si>
    <t>BSP0010018</t>
    <phoneticPr fontId="17" type="noConversion"/>
  </si>
  <si>
    <t>SHT0013063</t>
    <phoneticPr fontId="17" type="noConversion"/>
  </si>
  <si>
    <t>BSP0010006</t>
    <phoneticPr fontId="17" type="noConversion"/>
  </si>
  <si>
    <t>BSP0010007</t>
    <phoneticPr fontId="17" type="noConversion"/>
  </si>
  <si>
    <t>BSP0010013</t>
    <phoneticPr fontId="17" type="noConversion"/>
  </si>
  <si>
    <t>SHT0010418</t>
    <phoneticPr fontId="17" type="noConversion"/>
  </si>
  <si>
    <t>SHT0010763</t>
    <phoneticPr fontId="17" type="noConversion"/>
  </si>
  <si>
    <t>SHT0010779</t>
    <phoneticPr fontId="17" type="noConversion"/>
  </si>
  <si>
    <t>SHT0011260</t>
    <phoneticPr fontId="17" type="noConversion"/>
  </si>
  <si>
    <t>SHT0012385</t>
    <phoneticPr fontId="17" type="noConversion"/>
  </si>
  <si>
    <t>SHT0011900</t>
    <phoneticPr fontId="17" type="noConversion"/>
  </si>
  <si>
    <t>SHT0013855</t>
    <phoneticPr fontId="17" type="noConversion"/>
  </si>
  <si>
    <t>SHT0013856</t>
    <phoneticPr fontId="17" type="noConversion"/>
  </si>
  <si>
    <t>SHT0013857</t>
    <phoneticPr fontId="17" type="noConversion"/>
  </si>
  <si>
    <t>SHT0013858</t>
    <phoneticPr fontId="17" type="noConversion"/>
  </si>
  <si>
    <t>SHT0013859</t>
    <phoneticPr fontId="17" type="noConversion"/>
  </si>
  <si>
    <t>SHT0013860</t>
    <phoneticPr fontId="17" type="noConversion"/>
  </si>
  <si>
    <t>SHT0002074</t>
    <phoneticPr fontId="17" type="noConversion"/>
  </si>
  <si>
    <t>SLT0001696</t>
    <phoneticPr fontId="17" type="noConversion"/>
  </si>
  <si>
    <t>SHT0010081</t>
    <phoneticPr fontId="17" type="noConversion"/>
  </si>
  <si>
    <t>SHT0010074</t>
    <phoneticPr fontId="17" type="noConversion"/>
  </si>
  <si>
    <t>SHT0011022</t>
    <phoneticPr fontId="17" type="noConversion"/>
  </si>
  <si>
    <t>SHT0010039</t>
    <phoneticPr fontId="17" type="noConversion"/>
  </si>
  <si>
    <t>BSP0010012</t>
    <phoneticPr fontId="17" type="noConversion"/>
  </si>
  <si>
    <t>BSP0010024</t>
    <phoneticPr fontId="17" type="noConversion"/>
  </si>
  <si>
    <t>BSP0010009</t>
    <phoneticPr fontId="17" type="noConversion"/>
  </si>
  <si>
    <t>BSP0010010</t>
    <phoneticPr fontId="17" type="noConversion"/>
  </si>
  <si>
    <t>BSP0010014</t>
    <phoneticPr fontId="17" type="noConversion"/>
  </si>
  <si>
    <t>H6高调器滑盖回位簧</t>
    <phoneticPr fontId="17" type="noConversion"/>
  </si>
  <si>
    <t>BSP0010015</t>
    <phoneticPr fontId="17" type="noConversion"/>
  </si>
  <si>
    <t>H6调高解锁按钮回位簧</t>
    <phoneticPr fontId="17" type="noConversion"/>
  </si>
  <si>
    <t>65Mn</t>
    <phoneticPr fontId="17" type="noConversion"/>
  </si>
  <si>
    <t>SHT0011945</t>
    <phoneticPr fontId="17" type="noConversion"/>
  </si>
  <si>
    <t>SHT0011946</t>
    <phoneticPr fontId="17" type="noConversion"/>
  </si>
  <si>
    <t>SHT0011656</t>
    <phoneticPr fontId="17" type="noConversion"/>
  </si>
  <si>
    <t>SHT0011693</t>
    <phoneticPr fontId="17" type="noConversion"/>
  </si>
  <si>
    <t>SHT0013320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</si>
</sst>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0.00_ "/>
    <numFmt numFmtId="179" formatCode="0.00_);[Red]\(0.00\)"/>
    <numFmt numFmtId="180" formatCode="0_ "/>
    <numFmt numFmtId="181" formatCode="0.0000_);[Red]\(0.0000\)"/>
    <numFmt numFmtId="182" formatCode="0.0000_ ;[Red]\-0.0000\ "/>
    <numFmt numFmtId="183" formatCode="0.0000"/>
    <numFmt numFmtId="184" formatCode="0.000_);[Red]\(0.000\)"/>
    <numFmt numFmtId="185" formatCode="0.0000_ "/>
  </numFmts>
  <fonts count="18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0"/>
      <color theme="1"/>
      <name val="Calibri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1" fillId="0" borderId="0"/>
    <xf numFmtId="0" fontId="16" fillId="0" borderId="0">
      <alignment vertical="center"/>
    </xf>
    <xf numFmtId="0" fontId="12" fillId="0" borderId="2" applyNumberFormat="0" applyFill="0" applyBorder="0" applyAlignment="0" applyProtection="0">
      <alignment vertical="center"/>
    </xf>
  </cellStyleXfs>
  <cellXfs count="90">
    <xf numFmtId="0" fontId="0" fillId="0" borderId="0" xfId="0"/>
    <xf numFmtId="0" fontId="16" fillId="0" borderId="0" xfId="2" applyFill="1" applyAlignment="1">
      <alignment horizontal="center" vertical="center"/>
    </xf>
    <xf numFmtId="0" fontId="1" fillId="0" borderId="0" xfId="2" applyFont="1" applyFill="1">
      <alignment vertical="center"/>
    </xf>
    <xf numFmtId="0" fontId="16" fillId="0" borderId="0" xfId="2" applyFill="1">
      <alignment vertical="center"/>
    </xf>
    <xf numFmtId="0" fontId="16" fillId="0" borderId="0" xfId="2" applyFill="1" applyAlignment="1">
      <alignment horizontal="left" vertical="center"/>
    </xf>
    <xf numFmtId="0" fontId="2" fillId="0" borderId="2" xfId="2" applyFont="1" applyFill="1" applyBorder="1" applyAlignment="1">
      <alignment horizontal="center" vertical="center" wrapText="1"/>
    </xf>
    <xf numFmtId="49" fontId="3" fillId="0" borderId="2" xfId="2" applyNumberFormat="1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179" fontId="3" fillId="0" borderId="2" xfId="2" applyNumberFormat="1" applyFont="1" applyFill="1" applyBorder="1" applyAlignment="1">
      <alignment horizontal="center" vertical="center" shrinkToFit="1"/>
    </xf>
    <xf numFmtId="179" fontId="3" fillId="0" borderId="2" xfId="2" applyNumberFormat="1" applyFont="1" applyFill="1" applyBorder="1" applyAlignment="1">
      <alignment horizontal="center" vertical="center" wrapText="1" shrinkToFit="1"/>
    </xf>
    <xf numFmtId="0" fontId="16" fillId="0" borderId="2" xfId="2" applyFill="1" applyBorder="1" applyAlignment="1">
      <alignment horizontal="center" vertical="center"/>
    </xf>
    <xf numFmtId="180" fontId="4" fillId="0" borderId="2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81" fontId="6" fillId="0" borderId="2" xfId="2" applyNumberFormat="1" applyFont="1" applyFill="1" applyBorder="1" applyAlignment="1">
      <alignment horizontal="center" vertical="center" shrinkToFit="1"/>
    </xf>
    <xf numFmtId="0" fontId="1" fillId="0" borderId="2" xfId="2" applyFont="1" applyFill="1" applyBorder="1" applyAlignment="1">
      <alignment horizontal="left" vertical="center"/>
    </xf>
    <xf numFmtId="0" fontId="1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49" fontId="7" fillId="0" borderId="2" xfId="5" applyNumberFormat="1" applyFont="1" applyFill="1" applyBorder="1" applyAlignment="1" applyProtection="1">
      <alignment horizontal="left" vertical="center" wrapText="1"/>
      <protection locked="0"/>
    </xf>
    <xf numFmtId="182" fontId="1" fillId="0" borderId="2" xfId="2" applyNumberFormat="1" applyFont="1" applyFill="1" applyBorder="1" applyAlignment="1">
      <alignment horizontal="left" vertical="center"/>
    </xf>
    <xf numFmtId="181" fontId="9" fillId="0" borderId="2" xfId="2" applyNumberFormat="1" applyFont="1" applyFill="1" applyBorder="1" applyAlignment="1">
      <alignment horizontal="center" vertical="center" wrapText="1" shrinkToFit="1"/>
    </xf>
    <xf numFmtId="0" fontId="16" fillId="0" borderId="2" xfId="2" applyFill="1" applyBorder="1" applyAlignment="1">
      <alignment horizontal="center" vertical="center" wrapText="1"/>
    </xf>
    <xf numFmtId="0" fontId="16" fillId="0" borderId="2" xfId="2" applyFill="1" applyBorder="1" applyAlignment="1">
      <alignment horizontal="center" vertical="center"/>
    </xf>
    <xf numFmtId="183" fontId="1" fillId="0" borderId="2" xfId="2" applyNumberFormat="1" applyFont="1" applyFill="1" applyBorder="1" applyAlignment="1">
      <alignment horizontal="center" vertical="center"/>
    </xf>
    <xf numFmtId="179" fontId="0" fillId="0" borderId="0" xfId="0" applyNumberFormat="1"/>
    <xf numFmtId="184" fontId="0" fillId="0" borderId="0" xfId="0" applyNumberFormat="1"/>
    <xf numFmtId="178" fontId="0" fillId="0" borderId="0" xfId="0" applyNumberFormat="1"/>
    <xf numFmtId="181" fontId="0" fillId="0" borderId="0" xfId="0" applyNumberFormat="1"/>
    <xf numFmtId="0" fontId="0" fillId="0" borderId="3" xfId="0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/>
    </xf>
    <xf numFmtId="184" fontId="0" fillId="0" borderId="2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179" fontId="0" fillId="0" borderId="2" xfId="0" applyNumberFormat="1" applyBorder="1" applyAlignment="1">
      <alignment vertical="center"/>
    </xf>
    <xf numFmtId="184" fontId="0" fillId="0" borderId="2" xfId="0" applyNumberFormat="1" applyBorder="1" applyAlignment="1">
      <alignment vertical="center"/>
    </xf>
    <xf numFmtId="179" fontId="0" fillId="0" borderId="2" xfId="0" applyNumberFormat="1" applyBorder="1"/>
    <xf numFmtId="184" fontId="0" fillId="0" borderId="2" xfId="0" applyNumberFormat="1" applyBorder="1"/>
    <xf numFmtId="0" fontId="0" fillId="0" borderId="2" xfId="0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181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178" fontId="0" fillId="0" borderId="2" xfId="0" applyNumberFormat="1" applyBorder="1" applyAlignment="1">
      <alignment vertical="center"/>
    </xf>
    <xf numFmtId="0" fontId="0" fillId="0" borderId="2" xfId="0" applyBorder="1"/>
    <xf numFmtId="178" fontId="0" fillId="0" borderId="2" xfId="0" applyNumberFormat="1" applyBorder="1"/>
    <xf numFmtId="0" fontId="0" fillId="0" borderId="0" xfId="0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/>
    </xf>
    <xf numFmtId="184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181" fontId="0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8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81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81" fontId="0" fillId="0" borderId="2" xfId="0" applyNumberFormat="1" applyBorder="1" applyAlignment="1">
      <alignment horizontal="center" vertical="center"/>
    </xf>
    <xf numFmtId="185" fontId="0" fillId="0" borderId="2" xfId="0" applyNumberFormat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0" fontId="0" fillId="2" borderId="0" xfId="0" applyFill="1"/>
    <xf numFmtId="181" fontId="6" fillId="2" borderId="2" xfId="2" applyNumberFormat="1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/>
    </xf>
    <xf numFmtId="181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3" borderId="0" xfId="0" applyFill="1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181" fontId="6" fillId="3" borderId="2" xfId="2" applyNumberFormat="1" applyFont="1" applyFill="1" applyBorder="1" applyAlignment="1">
      <alignment horizontal="center" vertical="center" shrinkToFit="1"/>
    </xf>
    <xf numFmtId="0" fontId="1" fillId="3" borderId="2" xfId="2" applyFont="1" applyFill="1" applyBorder="1" applyAlignment="1">
      <alignment horizontal="left" vertical="center"/>
    </xf>
    <xf numFmtId="183" fontId="1" fillId="3" borderId="2" xfId="2" applyNumberFormat="1" applyFont="1" applyFill="1" applyBorder="1" applyAlignment="1">
      <alignment horizontal="center" vertical="center"/>
    </xf>
    <xf numFmtId="0" fontId="1" fillId="3" borderId="0" xfId="2" applyFont="1" applyFill="1">
      <alignment vertical="center"/>
    </xf>
    <xf numFmtId="0" fontId="1" fillId="3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 wrapText="1"/>
    </xf>
    <xf numFmtId="182" fontId="1" fillId="3" borderId="2" xfId="2" applyNumberFormat="1" applyFont="1" applyFill="1" applyBorder="1" applyAlignment="1">
      <alignment horizontal="left" vertical="center" wrapText="1"/>
    </xf>
    <xf numFmtId="182" fontId="1" fillId="3" borderId="2" xfId="2" applyNumberFormat="1" applyFont="1" applyFill="1" applyBorder="1" applyAlignment="1">
      <alignment horizontal="left" vertical="center"/>
    </xf>
    <xf numFmtId="0" fontId="7" fillId="3" borderId="2" xfId="4" applyFont="1" applyFill="1" applyBorder="1" applyAlignment="1">
      <alignment horizontal="center" vertical="center" wrapText="1"/>
    </xf>
    <xf numFmtId="0" fontId="8" fillId="3" borderId="2" xfId="3" applyFont="1" applyFill="1" applyBorder="1" applyAlignment="1" applyProtection="1">
      <alignment horizontal="left" vertical="center" wrapText="1"/>
      <protection locked="0"/>
    </xf>
    <xf numFmtId="0" fontId="1" fillId="3" borderId="2" xfId="2" applyFont="1" applyFill="1" applyBorder="1" applyAlignment="1">
      <alignment horizontal="left" vertical="center" wrapText="1"/>
    </xf>
  </cellXfs>
  <cellStyles count="6">
    <cellStyle name="BOM_Level_Below3 3" xfId="5" xr:uid="{00000000-0005-0000-0000-000035000000}"/>
    <cellStyle name="常规" xfId="0" builtinId="0"/>
    <cellStyle name="常规 2" xfId="2" xr:uid="{00000000-0005-0000-0000-000032000000}"/>
    <cellStyle name="常规 3" xfId="1" xr:uid="{00000000-0005-0000-0000-000031000000}"/>
    <cellStyle name="常规 3 30" xfId="4" xr:uid="{00000000-0005-0000-0000-000034000000}"/>
    <cellStyle name="样式 1" xfId="3" xr:uid="{00000000-0005-0000-0000-000033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emf"/><Relationship Id="rId21" Type="http://schemas.openxmlformats.org/officeDocument/2006/relationships/image" Target="../media/image21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1" Type="http://schemas.openxmlformats.org/officeDocument/2006/relationships/image" Target="../media/image11.emf"/><Relationship Id="rId24" Type="http://schemas.openxmlformats.org/officeDocument/2006/relationships/image" Target="../media/image24.png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2</xdr:row>
      <xdr:rowOff>38100</xdr:rowOff>
    </xdr:from>
    <xdr:to>
      <xdr:col>4</xdr:col>
      <xdr:colOff>553966</xdr:colOff>
      <xdr:row>2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744220"/>
          <a:ext cx="391795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152400</xdr:colOff>
      <xdr:row>6</xdr:row>
      <xdr:rowOff>110067</xdr:rowOff>
    </xdr:from>
    <xdr:to>
      <xdr:col>4</xdr:col>
      <xdr:colOff>296400</xdr:colOff>
      <xdr:row>6</xdr:row>
      <xdr:rowOff>362067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825" y="194373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160865</xdr:colOff>
      <xdr:row>7</xdr:row>
      <xdr:rowOff>50799</xdr:rowOff>
    </xdr:from>
    <xdr:to>
      <xdr:col>4</xdr:col>
      <xdr:colOff>372532</xdr:colOff>
      <xdr:row>7</xdr:row>
      <xdr:rowOff>321732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080" y="2295525"/>
          <a:ext cx="211455" cy="271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44410</xdr:colOff>
      <xdr:row>8</xdr:row>
      <xdr:rowOff>10886</xdr:rowOff>
    </xdr:from>
    <xdr:to>
      <xdr:col>5</xdr:col>
      <xdr:colOff>729575</xdr:colOff>
      <xdr:row>8</xdr:row>
      <xdr:rowOff>402681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36895" y="2667635"/>
          <a:ext cx="685165" cy="391795"/>
        </a:xfrm>
        <a:prstGeom prst="rect">
          <a:avLst/>
        </a:prstGeom>
      </xdr:spPr>
    </xdr:pic>
    <xdr:clientData/>
  </xdr:twoCellAnchor>
  <xdr:twoCellAnchor>
    <xdr:from>
      <xdr:col>4</xdr:col>
      <xdr:colOff>135467</xdr:colOff>
      <xdr:row>9</xdr:row>
      <xdr:rowOff>76199</xdr:rowOff>
    </xdr:from>
    <xdr:to>
      <xdr:col>4</xdr:col>
      <xdr:colOff>516467</xdr:colOff>
      <xdr:row>9</xdr:row>
      <xdr:rowOff>389466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5680" y="3143885"/>
          <a:ext cx="381000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21770</xdr:colOff>
      <xdr:row>10</xdr:row>
      <xdr:rowOff>9702</xdr:rowOff>
    </xdr:from>
    <xdr:to>
      <xdr:col>5</xdr:col>
      <xdr:colOff>778690</xdr:colOff>
      <xdr:row>10</xdr:row>
      <xdr:rowOff>346887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4670" y="3489325"/>
          <a:ext cx="756920" cy="337185"/>
        </a:xfrm>
        <a:prstGeom prst="rect">
          <a:avLst/>
        </a:prstGeom>
      </xdr:spPr>
    </xdr:pic>
    <xdr:clientData/>
  </xdr:twoCellAnchor>
  <xdr:twoCellAnchor>
    <xdr:from>
      <xdr:col>4</xdr:col>
      <xdr:colOff>135467</xdr:colOff>
      <xdr:row>10</xdr:row>
      <xdr:rowOff>50799</xdr:rowOff>
    </xdr:from>
    <xdr:to>
      <xdr:col>4</xdr:col>
      <xdr:colOff>516467</xdr:colOff>
      <xdr:row>10</xdr:row>
      <xdr:rowOff>397932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5680" y="3529965"/>
          <a:ext cx="381000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135466</xdr:colOff>
      <xdr:row>11</xdr:row>
      <xdr:rowOff>50799</xdr:rowOff>
    </xdr:from>
    <xdr:to>
      <xdr:col>4</xdr:col>
      <xdr:colOff>524933</xdr:colOff>
      <xdr:row>11</xdr:row>
      <xdr:rowOff>363496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5680" y="3941445"/>
          <a:ext cx="389255" cy="31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143933</xdr:colOff>
      <xdr:row>12</xdr:row>
      <xdr:rowOff>42333</xdr:rowOff>
    </xdr:from>
    <xdr:to>
      <xdr:col>4</xdr:col>
      <xdr:colOff>544083</xdr:colOff>
      <xdr:row>12</xdr:row>
      <xdr:rowOff>353827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4344670"/>
          <a:ext cx="400050" cy="31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50800</xdr:colOff>
      <xdr:row>13</xdr:row>
      <xdr:rowOff>59267</xdr:rowOff>
    </xdr:from>
    <xdr:to>
      <xdr:col>4</xdr:col>
      <xdr:colOff>736600</xdr:colOff>
      <xdr:row>13</xdr:row>
      <xdr:rowOff>346922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257040" y="4768427"/>
          <a:ext cx="685800" cy="287655"/>
        </a:xfrm>
        <a:prstGeom prst="rect">
          <a:avLst/>
        </a:prstGeom>
      </xdr:spPr>
    </xdr:pic>
    <xdr:clientData/>
  </xdr:twoCellAnchor>
  <xdr:twoCellAnchor>
    <xdr:from>
      <xdr:col>4</xdr:col>
      <xdr:colOff>67734</xdr:colOff>
      <xdr:row>14</xdr:row>
      <xdr:rowOff>33866</xdr:rowOff>
    </xdr:from>
    <xdr:to>
      <xdr:col>4</xdr:col>
      <xdr:colOff>753533</xdr:colOff>
      <xdr:row>14</xdr:row>
      <xdr:rowOff>330200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3974" y="515450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110067</xdr:colOff>
      <xdr:row>15</xdr:row>
      <xdr:rowOff>93134</xdr:rowOff>
    </xdr:from>
    <xdr:to>
      <xdr:col>4</xdr:col>
      <xdr:colOff>696172</xdr:colOff>
      <xdr:row>15</xdr:row>
      <xdr:rowOff>270934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6307" y="562525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98213</xdr:colOff>
      <xdr:row>16</xdr:row>
      <xdr:rowOff>265853</xdr:rowOff>
    </xdr:from>
    <xdr:to>
      <xdr:col>4</xdr:col>
      <xdr:colOff>538480</xdr:colOff>
      <xdr:row>16</xdr:row>
      <xdr:rowOff>394546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 rot="16200000">
          <a:off x="4460240" y="6053666"/>
          <a:ext cx="128693" cy="440267"/>
        </a:xfrm>
        <a:prstGeom prst="rect">
          <a:avLst/>
        </a:prstGeom>
      </xdr:spPr>
    </xdr:pic>
    <xdr:clientData/>
  </xdr:twoCellAnchor>
  <xdr:twoCellAnchor>
    <xdr:from>
      <xdr:col>4</xdr:col>
      <xdr:colOff>278765</xdr:colOff>
      <xdr:row>17</xdr:row>
      <xdr:rowOff>62865</xdr:rowOff>
    </xdr:from>
    <xdr:to>
      <xdr:col>4</xdr:col>
      <xdr:colOff>558588</xdr:colOff>
      <xdr:row>17</xdr:row>
      <xdr:rowOff>302226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5005" y="6417945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50800</xdr:colOff>
      <xdr:row>19</xdr:row>
      <xdr:rowOff>59267</xdr:rowOff>
    </xdr:from>
    <xdr:to>
      <xdr:col>4</xdr:col>
      <xdr:colOff>671195</xdr:colOff>
      <xdr:row>19</xdr:row>
      <xdr:rowOff>321522</xdr:rowOff>
    </xdr:to>
    <xdr:pic>
      <xdr:nvPicPr>
        <xdr:cNvPr id="17" name="图片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7040" y="7237307"/>
          <a:ext cx="620395" cy="262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42333</xdr:rowOff>
    </xdr:from>
    <xdr:to>
      <xdr:col>4</xdr:col>
      <xdr:colOff>685800</xdr:colOff>
      <xdr:row>20</xdr:row>
      <xdr:rowOff>356023</xdr:rowOff>
    </xdr:to>
    <xdr:pic>
      <xdr:nvPicPr>
        <xdr:cNvPr id="18" name="图片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240" y="7631853"/>
          <a:ext cx="6858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635000</xdr:colOff>
      <xdr:row>21</xdr:row>
      <xdr:rowOff>330200</xdr:rowOff>
    </xdr:to>
    <xdr:pic>
      <xdr:nvPicPr>
        <xdr:cNvPr id="19" name="图片 7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240" y="8001000"/>
          <a:ext cx="6350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22</xdr:row>
      <xdr:rowOff>42334</xdr:rowOff>
    </xdr:from>
    <xdr:to>
      <xdr:col>4</xdr:col>
      <xdr:colOff>656590</xdr:colOff>
      <xdr:row>22</xdr:row>
      <xdr:rowOff>288079</xdr:rowOff>
    </xdr:to>
    <xdr:pic>
      <xdr:nvPicPr>
        <xdr:cNvPr id="20" name="图片 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2440" y="8454814"/>
          <a:ext cx="580390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118533</xdr:colOff>
      <xdr:row>23</xdr:row>
      <xdr:rowOff>59266</xdr:rowOff>
    </xdr:from>
    <xdr:to>
      <xdr:col>4</xdr:col>
      <xdr:colOff>730673</xdr:colOff>
      <xdr:row>23</xdr:row>
      <xdr:rowOff>338666</xdr:rowOff>
    </xdr:to>
    <xdr:pic>
      <xdr:nvPicPr>
        <xdr:cNvPr id="21" name="图片 9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773" y="8883226"/>
          <a:ext cx="61214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67734</xdr:colOff>
      <xdr:row>24</xdr:row>
      <xdr:rowOff>50800</xdr:rowOff>
    </xdr:from>
    <xdr:to>
      <xdr:col>4</xdr:col>
      <xdr:colOff>702099</xdr:colOff>
      <xdr:row>24</xdr:row>
      <xdr:rowOff>381000</xdr:rowOff>
    </xdr:to>
    <xdr:pic>
      <xdr:nvPicPr>
        <xdr:cNvPr id="22" name="图片 1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3974" y="9286240"/>
          <a:ext cx="634365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59266</xdr:colOff>
      <xdr:row>26</xdr:row>
      <xdr:rowOff>33867</xdr:rowOff>
    </xdr:from>
    <xdr:to>
      <xdr:col>4</xdr:col>
      <xdr:colOff>635211</xdr:colOff>
      <xdr:row>26</xdr:row>
      <xdr:rowOff>389467</xdr:rowOff>
    </xdr:to>
    <xdr:pic>
      <xdr:nvPicPr>
        <xdr:cNvPr id="23" name="图片 68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5506" y="10092267"/>
          <a:ext cx="575945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195943</xdr:colOff>
      <xdr:row>18</xdr:row>
      <xdr:rowOff>21771</xdr:rowOff>
    </xdr:from>
    <xdr:to>
      <xdr:col>4</xdr:col>
      <xdr:colOff>544286</xdr:colOff>
      <xdr:row>18</xdr:row>
      <xdr:rowOff>388281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2183" y="67883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87089</xdr:colOff>
      <xdr:row>3</xdr:row>
      <xdr:rowOff>50195</xdr:rowOff>
    </xdr:from>
    <xdr:to>
      <xdr:col>4</xdr:col>
      <xdr:colOff>685259</xdr:colOff>
      <xdr:row>3</xdr:row>
      <xdr:rowOff>255300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16200000">
          <a:off x="4953635" y="841375"/>
          <a:ext cx="205105" cy="598170"/>
        </a:xfrm>
        <a:prstGeom prst="rect">
          <a:avLst/>
        </a:prstGeom>
      </xdr:spPr>
    </xdr:pic>
    <xdr:clientData/>
  </xdr:twoCellAnchor>
  <xdr:twoCellAnchor editAs="oneCell">
    <xdr:from>
      <xdr:col>4</xdr:col>
      <xdr:colOff>87090</xdr:colOff>
      <xdr:row>4</xdr:row>
      <xdr:rowOff>49090</xdr:rowOff>
    </xdr:from>
    <xdr:to>
      <xdr:col>4</xdr:col>
      <xdr:colOff>654780</xdr:colOff>
      <xdr:row>4</xdr:row>
      <xdr:rowOff>250385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16200000">
          <a:off x="4940300" y="1135380"/>
          <a:ext cx="201295" cy="567690"/>
        </a:xfrm>
        <a:prstGeom prst="rect">
          <a:avLst/>
        </a:prstGeom>
      </xdr:spPr>
    </xdr:pic>
    <xdr:clientData/>
  </xdr:twoCellAnchor>
  <xdr:twoCellAnchor editAs="oneCell">
    <xdr:from>
      <xdr:col>4</xdr:col>
      <xdr:colOff>119743</xdr:colOff>
      <xdr:row>5</xdr:row>
      <xdr:rowOff>32657</xdr:rowOff>
    </xdr:from>
    <xdr:to>
      <xdr:col>4</xdr:col>
      <xdr:colOff>632188</xdr:colOff>
      <xdr:row>5</xdr:row>
      <xdr:rowOff>272052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789805" y="1584325"/>
          <a:ext cx="512445" cy="239395"/>
        </a:xfrm>
        <a:prstGeom prst="rect">
          <a:avLst/>
        </a:prstGeom>
      </xdr:spPr>
    </xdr:pic>
    <xdr:clientData/>
  </xdr:twoCellAnchor>
  <xdr:twoCellAnchor editAs="oneCell">
    <xdr:from>
      <xdr:col>4</xdr:col>
      <xdr:colOff>54428</xdr:colOff>
      <xdr:row>8</xdr:row>
      <xdr:rowOff>108858</xdr:rowOff>
    </xdr:from>
    <xdr:to>
      <xdr:col>4</xdr:col>
      <xdr:colOff>544648</xdr:colOff>
      <xdr:row>8</xdr:row>
      <xdr:rowOff>397148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724400" y="2765425"/>
          <a:ext cx="490220" cy="288290"/>
        </a:xfrm>
        <a:prstGeom prst="rect">
          <a:avLst/>
        </a:prstGeom>
      </xdr:spPr>
    </xdr:pic>
    <xdr:clientData/>
  </xdr:twoCellAnchor>
  <xdr:twoCellAnchor editAs="oneCell">
    <xdr:from>
      <xdr:col>4</xdr:col>
      <xdr:colOff>175895</xdr:colOff>
      <xdr:row>28</xdr:row>
      <xdr:rowOff>111760</xdr:rowOff>
    </xdr:from>
    <xdr:to>
      <xdr:col>4</xdr:col>
      <xdr:colOff>762635</xdr:colOff>
      <xdr:row>28</xdr:row>
      <xdr:rowOff>262890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382135" y="10993120"/>
          <a:ext cx="58674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146685</xdr:colOff>
      <xdr:row>29</xdr:row>
      <xdr:rowOff>39370</xdr:rowOff>
    </xdr:from>
    <xdr:to>
      <xdr:col>4</xdr:col>
      <xdr:colOff>800100</xdr:colOff>
      <xdr:row>29</xdr:row>
      <xdr:rowOff>377825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352925" y="11332210"/>
          <a:ext cx="653415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106680</xdr:colOff>
      <xdr:row>30</xdr:row>
      <xdr:rowOff>5715</xdr:rowOff>
    </xdr:from>
    <xdr:to>
      <xdr:col>4</xdr:col>
      <xdr:colOff>806450</xdr:colOff>
      <xdr:row>30</xdr:row>
      <xdr:rowOff>371475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312920" y="11710035"/>
          <a:ext cx="699770" cy="365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2&#24180;&#20215;&#26684;&#21327;&#35758;\&#30005;&#23376;&#29256;\&#28023;&#20852;&#20013;&#30427;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盛1-"/>
      <sheetName val="中盛2"/>
      <sheetName val="中盛3-"/>
      <sheetName val="中盛4-"/>
      <sheetName val="中盛5-"/>
      <sheetName val="中盛6-"/>
      <sheetName val="中盛7"/>
      <sheetName val="中盛7 (2)"/>
      <sheetName val="中盛8"/>
      <sheetName val="中盛9"/>
      <sheetName val="中盛9（假）"/>
      <sheetName val="中盛10"/>
      <sheetName val="中盛7 (3)"/>
      <sheetName val="中盛7-临时价格协议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SHT0010418</v>
          </cell>
        </row>
        <row r="10">
          <cell r="B10" t="str">
            <v>BSP0010017</v>
          </cell>
        </row>
        <row r="11">
          <cell r="B11" t="str">
            <v>BSP0010018</v>
          </cell>
        </row>
        <row r="12">
          <cell r="B12" t="str">
            <v>SHT0010763</v>
          </cell>
        </row>
        <row r="13">
          <cell r="B13" t="str">
            <v>SHT0010779</v>
          </cell>
        </row>
        <row r="14">
          <cell r="B14" t="str">
            <v>SHT0011260</v>
          </cell>
        </row>
        <row r="15">
          <cell r="B15" t="str">
            <v>SHT0012385</v>
          </cell>
        </row>
        <row r="16">
          <cell r="B16" t="str">
            <v>BSP0010006</v>
          </cell>
        </row>
        <row r="17">
          <cell r="B17" t="str">
            <v>SHT0011900</v>
          </cell>
        </row>
        <row r="18">
          <cell r="B18" t="str">
            <v>BSP0010007</v>
          </cell>
        </row>
        <row r="19">
          <cell r="B19" t="str">
            <v>SHT0013855</v>
          </cell>
        </row>
        <row r="20">
          <cell r="B20" t="str">
            <v>SHT0013856</v>
          </cell>
        </row>
        <row r="21">
          <cell r="B21" t="str">
            <v>SHT0013857</v>
          </cell>
        </row>
        <row r="22">
          <cell r="B22" t="str">
            <v>SHT0013858</v>
          </cell>
        </row>
        <row r="23">
          <cell r="B23" t="str">
            <v>SHT0013859</v>
          </cell>
        </row>
        <row r="24">
          <cell r="B24" t="str">
            <v>SHT0013860</v>
          </cell>
        </row>
        <row r="25">
          <cell r="B25" t="str">
            <v>SHT0002074</v>
          </cell>
        </row>
        <row r="26">
          <cell r="B26" t="str">
            <v>SLT0001696</v>
          </cell>
        </row>
        <row r="27">
          <cell r="B27" t="str">
            <v>BSP0010013</v>
          </cell>
        </row>
        <row r="28">
          <cell r="B28" t="str">
            <v>SHT0010081</v>
          </cell>
        </row>
        <row r="29">
          <cell r="B29" t="str">
            <v>SHT0010074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opLeftCell="A4" workbookViewId="0">
      <selection activeCell="B10" sqref="B10:B16"/>
    </sheetView>
  </sheetViews>
  <sheetFormatPr defaultColWidth="9" defaultRowHeight="14.4"/>
  <cols>
    <col min="1" max="1" width="3.21875" customWidth="1"/>
    <col min="2" max="2" width="12.44140625" customWidth="1"/>
    <col min="3" max="3" width="11.6640625" customWidth="1"/>
    <col min="5" max="6" width="6.33203125" style="26" customWidth="1"/>
    <col min="7" max="9" width="7.33203125" style="27" customWidth="1"/>
    <col min="10" max="10" width="7" customWidth="1"/>
    <col min="11" max="11" width="7.109375" customWidth="1"/>
    <col min="12" max="12" width="6.33203125" customWidth="1"/>
    <col min="13" max="13" width="7" customWidth="1"/>
    <col min="14" max="14" width="7.33203125" style="28" customWidth="1"/>
    <col min="16" max="16" width="10.33203125" style="29"/>
    <col min="17" max="17" width="9.33203125"/>
  </cols>
  <sheetData>
    <row r="1" spans="1:19" ht="2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9">
      <c r="A2" s="30" t="s">
        <v>1</v>
      </c>
      <c r="B2" s="59" t="s">
        <v>2</v>
      </c>
      <c r="C2" s="64" t="s">
        <v>3</v>
      </c>
      <c r="D2" s="64" t="s">
        <v>4</v>
      </c>
      <c r="E2" s="47" t="s">
        <v>5</v>
      </c>
      <c r="F2" s="47"/>
      <c r="G2" s="48" t="s">
        <v>6</v>
      </c>
      <c r="H2" s="48"/>
      <c r="I2" s="48"/>
      <c r="J2" s="47" t="s">
        <v>7</v>
      </c>
      <c r="K2" s="49" t="s">
        <v>8</v>
      </c>
      <c r="L2" s="49"/>
      <c r="M2" s="49"/>
      <c r="N2" s="50"/>
      <c r="O2" s="47" t="s">
        <v>9</v>
      </c>
      <c r="P2" s="51"/>
      <c r="Q2" s="52" t="s">
        <v>10</v>
      </c>
    </row>
    <row r="3" spans="1:19">
      <c r="A3" s="33" t="s">
        <v>11</v>
      </c>
      <c r="B3" s="59"/>
      <c r="C3" s="64"/>
      <c r="D3" s="64" t="s">
        <v>4</v>
      </c>
      <c r="E3" s="31" t="s">
        <v>12</v>
      </c>
      <c r="F3" s="31" t="s">
        <v>13</v>
      </c>
      <c r="G3" s="32" t="s">
        <v>14</v>
      </c>
      <c r="H3" s="32" t="s">
        <v>15</v>
      </c>
      <c r="I3" s="32" t="s">
        <v>13</v>
      </c>
      <c r="J3" s="47"/>
      <c r="K3" s="41" t="s">
        <v>16</v>
      </c>
      <c r="L3" s="38" t="s">
        <v>17</v>
      </c>
      <c r="M3" s="31" t="s">
        <v>18</v>
      </c>
      <c r="N3" s="39" t="s">
        <v>19</v>
      </c>
      <c r="O3" s="31" t="s">
        <v>20</v>
      </c>
      <c r="P3" s="40" t="s">
        <v>21</v>
      </c>
      <c r="Q3" s="52"/>
    </row>
    <row r="4" spans="1:19">
      <c r="A4" s="54">
        <v>1</v>
      </c>
      <c r="B4" s="71" t="s">
        <v>142</v>
      </c>
      <c r="C4" s="55" t="s">
        <v>22</v>
      </c>
      <c r="D4" s="55" t="s">
        <v>23</v>
      </c>
      <c r="E4" s="34">
        <v>7</v>
      </c>
      <c r="F4" s="34">
        <v>1</v>
      </c>
      <c r="G4" s="35">
        <v>1E-3</v>
      </c>
      <c r="H4" s="35">
        <v>1E-3</v>
      </c>
      <c r="I4" s="35">
        <f>G4-H4</f>
        <v>0</v>
      </c>
      <c r="J4" s="42">
        <f>E4*G4-F4*I4</f>
        <v>7.0000000000000001E-3</v>
      </c>
      <c r="K4" s="42" t="s">
        <v>24</v>
      </c>
      <c r="L4" s="42"/>
      <c r="M4" s="42">
        <v>0.03</v>
      </c>
      <c r="N4" s="43">
        <f>M4*7</f>
        <v>0.21</v>
      </c>
      <c r="O4" s="54">
        <v>0.23699999999999999</v>
      </c>
      <c r="P4" s="65">
        <f>(J6+N6)</f>
        <v>0.2195</v>
      </c>
      <c r="S4" t="str">
        <f>VLOOKUP(B4,[1]中盛7!$B$9:$B$29,1,0)</f>
        <v>BSP0010017</v>
      </c>
    </row>
    <row r="5" spans="1:19">
      <c r="A5" s="54"/>
      <c r="B5" s="55"/>
      <c r="C5" s="55"/>
      <c r="D5" s="55"/>
      <c r="E5" s="36"/>
      <c r="F5" s="36"/>
      <c r="G5" s="37"/>
      <c r="H5" s="37"/>
      <c r="I5" s="37"/>
      <c r="J5" s="44"/>
      <c r="K5" s="44" t="s">
        <v>25</v>
      </c>
      <c r="L5" s="44">
        <f>H4</f>
        <v>1E-3</v>
      </c>
      <c r="M5" s="44">
        <v>2.5</v>
      </c>
      <c r="N5" s="45">
        <f>L5*M5</f>
        <v>2.5000000000000001E-3</v>
      </c>
      <c r="O5" s="54"/>
      <c r="P5" s="65"/>
      <c r="Q5" s="69">
        <f>P4</f>
        <v>0.2195</v>
      </c>
      <c r="S5" t="e">
        <f>VLOOKUP(B5,[1]中盛7!$B$9:$B$29,1,0)</f>
        <v>#N/A</v>
      </c>
    </row>
    <row r="6" spans="1:19">
      <c r="A6" s="54"/>
      <c r="B6" s="55"/>
      <c r="C6" s="55"/>
      <c r="D6" s="55"/>
      <c r="E6" s="52"/>
      <c r="F6" s="52"/>
      <c r="G6" s="53"/>
      <c r="H6" s="53"/>
      <c r="I6" s="53"/>
      <c r="J6" s="44">
        <f>SUM(J4:J5)</f>
        <v>7.0000000000000001E-3</v>
      </c>
      <c r="K6" s="52" t="s">
        <v>26</v>
      </c>
      <c r="L6" s="52"/>
      <c r="M6" s="52"/>
      <c r="N6" s="45">
        <f>SUM(N4:N5)</f>
        <v>0.21249999999999999</v>
      </c>
      <c r="O6" s="54"/>
      <c r="P6" s="65"/>
      <c r="S6" t="e">
        <f>VLOOKUP(B6,[1]中盛7!$B$9:$B$29,1,0)</f>
        <v>#N/A</v>
      </c>
    </row>
    <row r="7" spans="1:19">
      <c r="A7" s="54">
        <v>2</v>
      </c>
      <c r="B7" s="71" t="s">
        <v>143</v>
      </c>
      <c r="C7" s="55" t="s">
        <v>27</v>
      </c>
      <c r="D7" s="55" t="s">
        <v>23</v>
      </c>
      <c r="E7" s="34">
        <v>7</v>
      </c>
      <c r="F7" s="34">
        <v>1</v>
      </c>
      <c r="G7" s="35">
        <v>1E-3</v>
      </c>
      <c r="H7" s="35">
        <v>1E-3</v>
      </c>
      <c r="I7" s="35">
        <f>G7-H7</f>
        <v>0</v>
      </c>
      <c r="J7" s="42">
        <f>E7*G7-F7*I7</f>
        <v>7.0000000000000001E-3</v>
      </c>
      <c r="K7" s="42" t="s">
        <v>24</v>
      </c>
      <c r="L7" s="42"/>
      <c r="M7" s="42">
        <v>0.03</v>
      </c>
      <c r="N7" s="43">
        <f>M7*7</f>
        <v>0.21</v>
      </c>
      <c r="O7" s="54">
        <v>0.23699999999999999</v>
      </c>
      <c r="P7" s="65">
        <f>(J9+N9)</f>
        <v>0.2195</v>
      </c>
      <c r="S7" t="str">
        <f>VLOOKUP(B7,[1]中盛7!$B$9:$B$29,1,0)</f>
        <v>BSP0010018</v>
      </c>
    </row>
    <row r="8" spans="1:19">
      <c r="A8" s="54"/>
      <c r="B8" s="55"/>
      <c r="C8" s="55"/>
      <c r="D8" s="55"/>
      <c r="E8" s="36"/>
      <c r="F8" s="36"/>
      <c r="G8" s="37"/>
      <c r="H8" s="37"/>
      <c r="I8" s="37"/>
      <c r="J8" s="44"/>
      <c r="K8" s="44" t="s">
        <v>25</v>
      </c>
      <c r="L8" s="44">
        <f>H7</f>
        <v>1E-3</v>
      </c>
      <c r="M8" s="44">
        <v>2.5</v>
      </c>
      <c r="N8" s="45">
        <f>L8*M8</f>
        <v>2.5000000000000001E-3</v>
      </c>
      <c r="O8" s="54"/>
      <c r="P8" s="65"/>
      <c r="Q8" s="69">
        <f>P7</f>
        <v>0.2195</v>
      </c>
      <c r="S8" t="e">
        <f>VLOOKUP(B8,[1]中盛7!$B$9:$B$29,1,0)</f>
        <v>#N/A</v>
      </c>
    </row>
    <row r="9" spans="1:19">
      <c r="A9" s="54"/>
      <c r="B9" s="55"/>
      <c r="C9" s="55"/>
      <c r="D9" s="55"/>
      <c r="E9" s="52"/>
      <c r="F9" s="52"/>
      <c r="G9" s="53"/>
      <c r="H9" s="53"/>
      <c r="I9" s="53"/>
      <c r="J9" s="44">
        <f>SUM(J7:J8)</f>
        <v>7.0000000000000001E-3</v>
      </c>
      <c r="K9" s="52" t="s">
        <v>26</v>
      </c>
      <c r="L9" s="52"/>
      <c r="M9" s="52"/>
      <c r="N9" s="45">
        <f>SUM(N7:N8)</f>
        <v>0.21249999999999999</v>
      </c>
      <c r="O9" s="54"/>
      <c r="P9" s="65"/>
      <c r="S9" t="e">
        <f>VLOOKUP(B9,[1]中盛7!$B$9:$B$29,1,0)</f>
        <v>#N/A</v>
      </c>
    </row>
    <row r="10" spans="1:19">
      <c r="A10" s="55">
        <v>3</v>
      </c>
      <c r="B10" s="71" t="s">
        <v>165</v>
      </c>
      <c r="C10" s="55" t="s">
        <v>28</v>
      </c>
      <c r="D10" s="55" t="s">
        <v>29</v>
      </c>
      <c r="E10" s="36">
        <v>7.08</v>
      </c>
      <c r="F10" s="36">
        <v>2.6</v>
      </c>
      <c r="G10" s="37">
        <v>0.13900000000000001</v>
      </c>
      <c r="H10" s="37">
        <v>9.2700000000000005E-2</v>
      </c>
      <c r="I10" s="35">
        <f>G10-H10</f>
        <v>4.6300000000000008E-2</v>
      </c>
      <c r="J10" s="42">
        <f>E10*G10-F10*I10</f>
        <v>0.86374000000000006</v>
      </c>
      <c r="K10" s="44" t="s">
        <v>30</v>
      </c>
      <c r="L10" s="44" t="s">
        <v>31</v>
      </c>
      <c r="M10" s="44">
        <v>0.08</v>
      </c>
      <c r="N10" s="45">
        <v>0.08</v>
      </c>
      <c r="O10" s="54">
        <v>3.6160000000000001</v>
      </c>
      <c r="P10" s="65">
        <f>(J16+N16)*1.12</f>
        <v>1.6817248000000002</v>
      </c>
      <c r="S10" t="e">
        <f>VLOOKUP(B10,[1]中盛7!$B$9:$B$29,1,0)</f>
        <v>#N/A</v>
      </c>
    </row>
    <row r="11" spans="1:19">
      <c r="A11" s="55"/>
      <c r="B11" s="55"/>
      <c r="C11" s="55"/>
      <c r="D11" s="55"/>
      <c r="E11" s="36"/>
      <c r="F11" s="36"/>
      <c r="G11" s="37"/>
      <c r="H11" s="37"/>
      <c r="I11" s="37"/>
      <c r="J11" s="44"/>
      <c r="K11" s="44" t="s">
        <v>32</v>
      </c>
      <c r="L11" s="44" t="s">
        <v>33</v>
      </c>
      <c r="M11" s="44">
        <v>0.05</v>
      </c>
      <c r="N11" s="45">
        <v>0.05</v>
      </c>
      <c r="O11" s="54"/>
      <c r="P11" s="65"/>
      <c r="S11" t="e">
        <f>VLOOKUP(B11,[1]中盛7!$B$9:$B$29,1,0)</f>
        <v>#N/A</v>
      </c>
    </row>
    <row r="12" spans="1:19">
      <c r="A12" s="55"/>
      <c r="B12" s="55"/>
      <c r="C12" s="55"/>
      <c r="D12" s="55"/>
      <c r="E12" s="36"/>
      <c r="F12" s="36"/>
      <c r="G12" s="37"/>
      <c r="H12" s="37"/>
      <c r="I12" s="37"/>
      <c r="J12" s="44"/>
      <c r="K12" s="44" t="s">
        <v>34</v>
      </c>
      <c r="L12" s="44" t="s">
        <v>35</v>
      </c>
      <c r="M12" s="44">
        <v>0.03</v>
      </c>
      <c r="N12" s="45">
        <v>0.03</v>
      </c>
      <c r="O12" s="54"/>
      <c r="P12" s="65"/>
      <c r="S12" t="e">
        <f>VLOOKUP(B12,[1]中盛7!$B$9:$B$29,1,0)</f>
        <v>#N/A</v>
      </c>
    </row>
    <row r="13" spans="1:19">
      <c r="A13" s="55"/>
      <c r="B13" s="55"/>
      <c r="C13" s="55"/>
      <c r="D13" s="55"/>
      <c r="E13" s="36"/>
      <c r="F13" s="36"/>
      <c r="G13" s="37"/>
      <c r="H13" s="37"/>
      <c r="I13" s="37"/>
      <c r="J13" s="44"/>
      <c r="K13" s="44" t="s">
        <v>36</v>
      </c>
      <c r="L13" s="44" t="s">
        <v>35</v>
      </c>
      <c r="M13" s="44">
        <v>0.03</v>
      </c>
      <c r="N13" s="45">
        <v>0.03</v>
      </c>
      <c r="O13" s="54"/>
      <c r="P13" s="65"/>
      <c r="Q13" s="74">
        <f>O10</f>
        <v>3.6160000000000001</v>
      </c>
      <c r="S13" t="e">
        <f>VLOOKUP(B13,[1]中盛7!$B$9:$B$29,1,0)</f>
        <v>#N/A</v>
      </c>
    </row>
    <row r="14" spans="1:19">
      <c r="A14" s="55"/>
      <c r="B14" s="55"/>
      <c r="C14" s="55"/>
      <c r="D14" s="55"/>
      <c r="E14" s="36"/>
      <c r="F14" s="36"/>
      <c r="G14" s="37"/>
      <c r="H14" s="37"/>
      <c r="I14" s="37"/>
      <c r="J14" s="44"/>
      <c r="K14" s="44" t="s">
        <v>37</v>
      </c>
      <c r="L14" s="44">
        <v>9.2999999999999999E-2</v>
      </c>
      <c r="M14" s="44">
        <v>3.8</v>
      </c>
      <c r="N14" s="45">
        <f>L14*M14</f>
        <v>0.35339999999999999</v>
      </c>
      <c r="O14" s="54"/>
      <c r="P14" s="65"/>
      <c r="S14" t="e">
        <f>VLOOKUP(B14,[1]中盛7!$B$9:$B$29,1,0)</f>
        <v>#N/A</v>
      </c>
    </row>
    <row r="15" spans="1:19">
      <c r="A15" s="55"/>
      <c r="B15" s="55"/>
      <c r="C15" s="55"/>
      <c r="D15" s="55"/>
      <c r="E15" s="36"/>
      <c r="F15" s="36"/>
      <c r="G15" s="37"/>
      <c r="H15" s="37"/>
      <c r="I15" s="37"/>
      <c r="J15" s="44"/>
      <c r="K15" s="44" t="s">
        <v>38</v>
      </c>
      <c r="L15" s="44">
        <v>1.18E-2</v>
      </c>
      <c r="M15" s="44">
        <v>8</v>
      </c>
      <c r="N15" s="45">
        <f>L15*M15</f>
        <v>9.4399999999999998E-2</v>
      </c>
      <c r="O15" s="54"/>
      <c r="P15" s="65"/>
      <c r="S15" t="e">
        <f>VLOOKUP(B15,[1]中盛7!$B$9:$B$29,1,0)</f>
        <v>#N/A</v>
      </c>
    </row>
    <row r="16" spans="1:19">
      <c r="A16" s="55"/>
      <c r="B16" s="55"/>
      <c r="C16" s="55"/>
      <c r="D16" s="55"/>
      <c r="E16" s="52"/>
      <c r="F16" s="52"/>
      <c r="G16" s="53"/>
      <c r="H16" s="53"/>
      <c r="I16" s="53"/>
      <c r="J16" s="44">
        <f>SUM(J10:J15)</f>
        <v>0.86374000000000006</v>
      </c>
      <c r="K16" s="52" t="s">
        <v>26</v>
      </c>
      <c r="L16" s="52"/>
      <c r="M16" s="52"/>
      <c r="N16" s="45">
        <f>SUM(N10:N15)</f>
        <v>0.63780000000000003</v>
      </c>
      <c r="O16" s="54"/>
      <c r="P16" s="65"/>
      <c r="S16" t="e">
        <f>VLOOKUP(B16,[1]中盛7!$B$9:$B$29,1,0)</f>
        <v>#N/A</v>
      </c>
    </row>
    <row r="17" spans="1:19">
      <c r="A17" s="54">
        <v>4</v>
      </c>
      <c r="B17" s="72" t="s">
        <v>166</v>
      </c>
      <c r="C17" s="60" t="s">
        <v>39</v>
      </c>
      <c r="D17" s="60" t="s">
        <v>40</v>
      </c>
      <c r="E17" s="36">
        <v>7</v>
      </c>
      <c r="F17" s="36">
        <v>1</v>
      </c>
      <c r="G17" s="37">
        <v>2E-3</v>
      </c>
      <c r="H17" s="37">
        <v>2E-3</v>
      </c>
      <c r="I17" s="35">
        <f>G17-H17</f>
        <v>0</v>
      </c>
      <c r="J17" s="42">
        <f>E17*G17-F17*I17</f>
        <v>1.4E-2</v>
      </c>
      <c r="K17" s="44" t="s">
        <v>41</v>
      </c>
      <c r="L17" s="44"/>
      <c r="M17" s="44">
        <v>0.03</v>
      </c>
      <c r="N17" s="45">
        <v>0.09</v>
      </c>
      <c r="O17" s="54">
        <v>0.23699999999999999</v>
      </c>
      <c r="P17" s="65">
        <f>(J19+N19)*1.12</f>
        <v>0.12544000000000002</v>
      </c>
      <c r="S17" t="e">
        <f>VLOOKUP(B17,[1]中盛7!$B$9:$B$29,1,0)</f>
        <v>#N/A</v>
      </c>
    </row>
    <row r="18" spans="1:19">
      <c r="A18" s="54"/>
      <c r="B18" s="60"/>
      <c r="C18" s="60"/>
      <c r="D18" s="60"/>
      <c r="E18" s="36"/>
      <c r="F18" s="36"/>
      <c r="G18" s="37"/>
      <c r="H18" s="37"/>
      <c r="I18" s="37"/>
      <c r="J18" s="44"/>
      <c r="K18" s="44" t="s">
        <v>42</v>
      </c>
      <c r="L18" s="44">
        <f>H17</f>
        <v>2E-3</v>
      </c>
      <c r="M18" s="44">
        <v>4</v>
      </c>
      <c r="N18" s="45">
        <f>L18*M18</f>
        <v>8.0000000000000002E-3</v>
      </c>
      <c r="O18" s="54"/>
      <c r="P18" s="65"/>
      <c r="Q18" s="74">
        <f>O17</f>
        <v>0.23699999999999999</v>
      </c>
      <c r="S18" t="e">
        <f>VLOOKUP(B18,[1]中盛7!$B$9:$B$29,1,0)</f>
        <v>#N/A</v>
      </c>
    </row>
    <row r="19" spans="1:19">
      <c r="A19" s="54"/>
      <c r="B19" s="60"/>
      <c r="C19" s="60"/>
      <c r="D19" s="60"/>
      <c r="E19" s="52"/>
      <c r="F19" s="52"/>
      <c r="G19" s="53"/>
      <c r="H19" s="53"/>
      <c r="I19" s="53"/>
      <c r="J19" s="44">
        <f>SUM(J17:J18)</f>
        <v>1.4E-2</v>
      </c>
      <c r="K19" s="52" t="s">
        <v>26</v>
      </c>
      <c r="L19" s="52"/>
      <c r="M19" s="52"/>
      <c r="N19" s="45">
        <f>SUM(N17:N18)</f>
        <v>9.8000000000000004E-2</v>
      </c>
      <c r="O19" s="54"/>
      <c r="P19" s="65"/>
      <c r="S19" t="e">
        <f>VLOOKUP(B19,[1]中盛7!$B$9:$B$29,1,0)</f>
        <v>#N/A</v>
      </c>
    </row>
    <row r="20" spans="1:19">
      <c r="A20" s="54">
        <v>5</v>
      </c>
      <c r="B20" s="72" t="s">
        <v>144</v>
      </c>
      <c r="C20" s="60" t="s">
        <v>43</v>
      </c>
      <c r="D20" s="60" t="s">
        <v>40</v>
      </c>
      <c r="E20" s="36">
        <v>7</v>
      </c>
      <c r="F20" s="36">
        <v>1</v>
      </c>
      <c r="G20" s="37">
        <v>2E-3</v>
      </c>
      <c r="H20" s="37">
        <v>2E-3</v>
      </c>
      <c r="I20" s="35">
        <f>G20-H20</f>
        <v>0</v>
      </c>
      <c r="J20" s="42">
        <f>E20*G20-F20*I20</f>
        <v>1.4E-2</v>
      </c>
      <c r="K20" s="44" t="s">
        <v>44</v>
      </c>
      <c r="L20" s="44"/>
      <c r="M20" s="44">
        <v>0.1</v>
      </c>
      <c r="N20" s="45">
        <v>0.1</v>
      </c>
      <c r="O20" s="54">
        <v>0.188</v>
      </c>
      <c r="P20" s="65">
        <f>(J22+N22)*1.12</f>
        <v>0.15008000000000002</v>
      </c>
      <c r="S20" t="e">
        <f>VLOOKUP(B20,[1]中盛7!$B$9:$B$29,1,0)</f>
        <v>#N/A</v>
      </c>
    </row>
    <row r="21" spans="1:19">
      <c r="A21" s="54"/>
      <c r="B21" s="60"/>
      <c r="C21" s="60"/>
      <c r="D21" s="60"/>
      <c r="E21" s="36"/>
      <c r="F21" s="36"/>
      <c r="G21" s="37"/>
      <c r="H21" s="37"/>
      <c r="I21" s="37"/>
      <c r="J21" s="44"/>
      <c r="K21" s="44" t="s">
        <v>32</v>
      </c>
      <c r="L21" s="44"/>
      <c r="M21" s="44">
        <v>0.02</v>
      </c>
      <c r="N21" s="45">
        <v>0.02</v>
      </c>
      <c r="O21" s="54"/>
      <c r="P21" s="65"/>
      <c r="Q21" s="74">
        <v>0.188</v>
      </c>
      <c r="S21" t="e">
        <f>VLOOKUP(B21,[1]中盛7!$B$9:$B$29,1,0)</f>
        <v>#N/A</v>
      </c>
    </row>
    <row r="22" spans="1:19">
      <c r="A22" s="54"/>
      <c r="B22" s="60"/>
      <c r="C22" s="60"/>
      <c r="D22" s="60"/>
      <c r="E22" s="52"/>
      <c r="F22" s="52"/>
      <c r="G22" s="53"/>
      <c r="H22" s="53"/>
      <c r="I22" s="53"/>
      <c r="J22" s="44">
        <f>SUM(J20:J21)</f>
        <v>1.4E-2</v>
      </c>
      <c r="K22" s="52" t="s">
        <v>26</v>
      </c>
      <c r="L22" s="52"/>
      <c r="M22" s="52"/>
      <c r="N22" s="45">
        <f>SUM(N20:N21)</f>
        <v>0.12000000000000001</v>
      </c>
      <c r="O22" s="54"/>
      <c r="P22" s="65"/>
      <c r="S22" t="e">
        <f>VLOOKUP(B22,[1]中盛7!$B$9:$B$29,1,0)</f>
        <v>#N/A</v>
      </c>
    </row>
    <row r="23" spans="1:19">
      <c r="A23" s="54">
        <v>6</v>
      </c>
      <c r="B23" s="71" t="s">
        <v>167</v>
      </c>
      <c r="C23" s="55" t="s">
        <v>45</v>
      </c>
      <c r="D23" s="55" t="s">
        <v>40</v>
      </c>
      <c r="E23" s="36">
        <v>7</v>
      </c>
      <c r="F23" s="36">
        <v>2.6</v>
      </c>
      <c r="G23" s="37">
        <v>3.3999999999999998E-3</v>
      </c>
      <c r="H23" s="37">
        <v>3.3999999999999998E-3</v>
      </c>
      <c r="I23" s="35">
        <f>G23-H23</f>
        <v>0</v>
      </c>
      <c r="J23" s="42">
        <f>E23*G23-F23*I23</f>
        <v>2.3799999999999998E-2</v>
      </c>
      <c r="K23" s="44" t="s">
        <v>46</v>
      </c>
      <c r="L23" s="44" t="s">
        <v>47</v>
      </c>
      <c r="M23" s="36">
        <v>0.04</v>
      </c>
      <c r="N23" s="36">
        <v>0.04</v>
      </c>
      <c r="O23" s="54">
        <v>0.44</v>
      </c>
      <c r="P23" s="66">
        <f>(J28+N28)*1.12</f>
        <v>0.1850464</v>
      </c>
      <c r="S23" t="e">
        <f>VLOOKUP(B23,[1]中盛7!$B$9:$B$29,1,0)</f>
        <v>#N/A</v>
      </c>
    </row>
    <row r="24" spans="1:19">
      <c r="A24" s="54"/>
      <c r="B24" s="55"/>
      <c r="C24" s="55"/>
      <c r="D24" s="55"/>
      <c r="E24" s="36"/>
      <c r="F24" s="36"/>
      <c r="G24" s="37"/>
      <c r="H24" s="37"/>
      <c r="I24" s="37"/>
      <c r="J24" s="44"/>
      <c r="K24" s="44" t="s">
        <v>48</v>
      </c>
      <c r="L24" s="44" t="s">
        <v>47</v>
      </c>
      <c r="M24" s="36">
        <v>0.04</v>
      </c>
      <c r="N24" s="36">
        <v>0.04</v>
      </c>
      <c r="O24" s="54"/>
      <c r="P24" s="66"/>
      <c r="S24" t="e">
        <f>VLOOKUP(B24,[1]中盛7!$B$9:$B$29,1,0)</f>
        <v>#N/A</v>
      </c>
    </row>
    <row r="25" spans="1:19">
      <c r="A25" s="54"/>
      <c r="B25" s="55"/>
      <c r="C25" s="55"/>
      <c r="D25" s="55"/>
      <c r="E25" s="36"/>
      <c r="F25" s="36"/>
      <c r="G25" s="37"/>
      <c r="H25" s="37"/>
      <c r="I25" s="37"/>
      <c r="J25" s="44"/>
      <c r="K25" s="44" t="s">
        <v>49</v>
      </c>
      <c r="L25" s="44" t="s">
        <v>47</v>
      </c>
      <c r="M25" s="36">
        <v>0.04</v>
      </c>
      <c r="N25" s="36">
        <v>0.04</v>
      </c>
      <c r="O25" s="54"/>
      <c r="P25" s="66"/>
      <c r="Q25" s="74">
        <f>O23</f>
        <v>0.44</v>
      </c>
      <c r="S25" t="e">
        <f>VLOOKUP(B25,[1]中盛7!$B$9:$B$29,1,0)</f>
        <v>#N/A</v>
      </c>
    </row>
    <row r="26" spans="1:19">
      <c r="A26" s="54"/>
      <c r="B26" s="55"/>
      <c r="C26" s="55"/>
      <c r="D26" s="55"/>
      <c r="E26" s="36"/>
      <c r="F26" s="36"/>
      <c r="G26" s="37"/>
      <c r="H26" s="37"/>
      <c r="I26" s="37"/>
      <c r="J26" s="44"/>
      <c r="K26" s="44" t="s">
        <v>37</v>
      </c>
      <c r="L26" s="44">
        <f>H23</f>
        <v>3.3999999999999998E-3</v>
      </c>
      <c r="M26" s="36">
        <v>3.8</v>
      </c>
      <c r="N26" s="45">
        <f>L26*M26</f>
        <v>1.2919999999999999E-2</v>
      </c>
      <c r="O26" s="54"/>
      <c r="P26" s="66"/>
      <c r="S26" t="e">
        <f>VLOOKUP(B26,[1]中盛7!$B$9:$B$29,1,0)</f>
        <v>#N/A</v>
      </c>
    </row>
    <row r="27" spans="1:19">
      <c r="A27" s="54"/>
      <c r="B27" s="55"/>
      <c r="C27" s="55"/>
      <c r="D27" s="55"/>
      <c r="E27" s="36"/>
      <c r="F27" s="36"/>
      <c r="G27" s="37"/>
      <c r="H27" s="37"/>
      <c r="I27" s="37"/>
      <c r="J27" s="44"/>
      <c r="K27" s="44" t="s">
        <v>25</v>
      </c>
      <c r="L27" s="44">
        <f>H23</f>
        <v>3.3999999999999998E-3</v>
      </c>
      <c r="M27" s="36">
        <v>2.5</v>
      </c>
      <c r="N27" s="45">
        <f>L27*M27</f>
        <v>8.4999999999999989E-3</v>
      </c>
      <c r="O27" s="54"/>
      <c r="P27" s="66"/>
      <c r="S27" t="e">
        <f>VLOOKUP(B27,[1]中盛7!$B$9:$B$29,1,0)</f>
        <v>#N/A</v>
      </c>
    </row>
    <row r="28" spans="1:19">
      <c r="A28" s="54"/>
      <c r="B28" s="55"/>
      <c r="C28" s="55"/>
      <c r="D28" s="55"/>
      <c r="E28" s="52"/>
      <c r="F28" s="52"/>
      <c r="G28" s="53"/>
      <c r="H28" s="53"/>
      <c r="I28" s="53"/>
      <c r="J28" s="44">
        <f>SUM(J23:J27)</f>
        <v>2.3799999999999998E-2</v>
      </c>
      <c r="K28" s="52" t="s">
        <v>26</v>
      </c>
      <c r="L28" s="52"/>
      <c r="M28" s="52"/>
      <c r="N28" s="45">
        <f>SUM(N23:N27)</f>
        <v>0.14141999999999999</v>
      </c>
      <c r="O28" s="54"/>
      <c r="P28" s="66"/>
      <c r="S28" t="e">
        <f>VLOOKUP(B28,[1]中盛7!$B$9:$B$29,1,0)</f>
        <v>#N/A</v>
      </c>
    </row>
    <row r="29" spans="1:19">
      <c r="A29" s="54">
        <v>7</v>
      </c>
      <c r="B29" s="55" t="s">
        <v>50</v>
      </c>
      <c r="C29" s="55" t="s">
        <v>51</v>
      </c>
      <c r="D29" s="55" t="s">
        <v>40</v>
      </c>
      <c r="E29" s="36">
        <v>7</v>
      </c>
      <c r="F29" s="36">
        <v>1</v>
      </c>
      <c r="G29" s="37">
        <v>5.9999999999999995E-4</v>
      </c>
      <c r="H29" s="37">
        <v>5.9999999999999995E-4</v>
      </c>
      <c r="I29" s="35">
        <f>G29-H29</f>
        <v>0</v>
      </c>
      <c r="J29" s="42">
        <f>E29*G29-F29*I29</f>
        <v>4.1999999999999997E-3</v>
      </c>
      <c r="K29" s="44" t="s">
        <v>44</v>
      </c>
      <c r="L29" s="44">
        <v>27</v>
      </c>
      <c r="M29" s="44">
        <v>2.8E-3</v>
      </c>
      <c r="N29" s="45">
        <f t="shared" ref="N29:N35" si="0">L29*M29</f>
        <v>7.5600000000000001E-2</v>
      </c>
      <c r="O29" s="54">
        <v>0.19</v>
      </c>
      <c r="P29" s="65">
        <f>(J32+N32)*1.12</f>
        <v>0.11345600000000002</v>
      </c>
      <c r="S29" t="e">
        <f>VLOOKUP(B29,[1]中盛7!$B$9:$B$29,1,0)</f>
        <v>#N/A</v>
      </c>
    </row>
    <row r="30" spans="1:19">
      <c r="A30" s="54"/>
      <c r="B30" s="55"/>
      <c r="C30" s="55"/>
      <c r="D30" s="55"/>
      <c r="E30" s="36"/>
      <c r="F30" s="36"/>
      <c r="G30" s="37"/>
      <c r="H30" s="37"/>
      <c r="I30" s="37"/>
      <c r="J30" s="44"/>
      <c r="K30" s="44" t="s">
        <v>32</v>
      </c>
      <c r="L30" s="44">
        <v>2</v>
      </c>
      <c r="M30" s="44">
        <v>0.01</v>
      </c>
      <c r="N30" s="45">
        <f t="shared" si="0"/>
        <v>0.02</v>
      </c>
      <c r="O30" s="54"/>
      <c r="P30" s="65"/>
      <c r="S30" t="e">
        <f>VLOOKUP(B30,[1]中盛7!$B$9:$B$29,1,0)</f>
        <v>#N/A</v>
      </c>
    </row>
    <row r="31" spans="1:19">
      <c r="A31" s="54"/>
      <c r="B31" s="55"/>
      <c r="C31" s="55"/>
      <c r="D31" s="55"/>
      <c r="E31" s="36"/>
      <c r="F31" s="36"/>
      <c r="G31" s="37"/>
      <c r="H31" s="37"/>
      <c r="I31" s="37"/>
      <c r="J31" s="44"/>
      <c r="K31" s="44" t="s">
        <v>25</v>
      </c>
      <c r="L31" s="44">
        <f>H29</f>
        <v>5.9999999999999995E-4</v>
      </c>
      <c r="M31" s="44">
        <v>2.5</v>
      </c>
      <c r="N31" s="45">
        <f t="shared" si="0"/>
        <v>1.4999999999999998E-3</v>
      </c>
      <c r="O31" s="54"/>
      <c r="P31" s="65"/>
      <c r="Q31" s="74">
        <f>O29</f>
        <v>0.19</v>
      </c>
      <c r="S31" t="e">
        <f>VLOOKUP(B31,[1]中盛7!$B$9:$B$29,1,0)</f>
        <v>#N/A</v>
      </c>
    </row>
    <row r="32" spans="1:19">
      <c r="A32" s="54"/>
      <c r="B32" s="55"/>
      <c r="C32" s="55"/>
      <c r="D32" s="55"/>
      <c r="E32" s="52"/>
      <c r="F32" s="52"/>
      <c r="G32" s="53"/>
      <c r="H32" s="53"/>
      <c r="I32" s="53"/>
      <c r="J32" s="44">
        <f>SUM(J29:J31)</f>
        <v>4.1999999999999997E-3</v>
      </c>
      <c r="K32" s="52" t="s">
        <v>26</v>
      </c>
      <c r="L32" s="52"/>
      <c r="M32" s="52"/>
      <c r="N32" s="45">
        <f>SUM(N29:N31)</f>
        <v>9.7100000000000006E-2</v>
      </c>
      <c r="O32" s="54"/>
      <c r="P32" s="65"/>
      <c r="S32" t="e">
        <f>VLOOKUP(B32,[1]中盛7!$B$9:$B$29,1,0)</f>
        <v>#N/A</v>
      </c>
    </row>
    <row r="33" spans="1:19">
      <c r="A33" s="54">
        <v>8</v>
      </c>
      <c r="B33" s="55" t="s">
        <v>52</v>
      </c>
      <c r="C33" s="55" t="s">
        <v>53</v>
      </c>
      <c r="D33" s="55" t="s">
        <v>40</v>
      </c>
      <c r="E33" s="36">
        <v>7</v>
      </c>
      <c r="F33" s="36">
        <v>1</v>
      </c>
      <c r="G33" s="37">
        <v>4.0000000000000001E-3</v>
      </c>
      <c r="H33" s="37">
        <v>4.0000000000000001E-3</v>
      </c>
      <c r="I33" s="35">
        <f>G33-H33</f>
        <v>0</v>
      </c>
      <c r="J33" s="42">
        <f>E33*G33-F33*I33</f>
        <v>2.8000000000000001E-2</v>
      </c>
      <c r="K33" s="44" t="s">
        <v>44</v>
      </c>
      <c r="L33" s="44">
        <v>27</v>
      </c>
      <c r="M33" s="44">
        <v>2.8E-3</v>
      </c>
      <c r="N33" s="45">
        <f t="shared" si="0"/>
        <v>7.5600000000000001E-2</v>
      </c>
      <c r="O33" s="54">
        <v>0.19</v>
      </c>
      <c r="P33" s="65">
        <f>(J36+N36)*1.12</f>
        <v>0.14963200000000001</v>
      </c>
      <c r="S33" t="e">
        <f>VLOOKUP(B33,[1]中盛7!$B$9:$B$29,1,0)</f>
        <v>#N/A</v>
      </c>
    </row>
    <row r="34" spans="1:19">
      <c r="A34" s="54"/>
      <c r="B34" s="55"/>
      <c r="C34" s="55"/>
      <c r="D34" s="55"/>
      <c r="E34" s="36"/>
      <c r="F34" s="36"/>
      <c r="G34" s="37"/>
      <c r="H34" s="37"/>
      <c r="I34" s="37"/>
      <c r="J34" s="44"/>
      <c r="K34" s="44" t="s">
        <v>32</v>
      </c>
      <c r="L34" s="44">
        <v>2</v>
      </c>
      <c r="M34" s="44">
        <v>0.01</v>
      </c>
      <c r="N34" s="45">
        <f t="shared" si="0"/>
        <v>0.02</v>
      </c>
      <c r="O34" s="54"/>
      <c r="P34" s="65"/>
      <c r="Q34" s="74">
        <f>O33</f>
        <v>0.19</v>
      </c>
      <c r="S34" t="e">
        <f>VLOOKUP(B34,[1]中盛7!$B$9:$B$29,1,0)</f>
        <v>#N/A</v>
      </c>
    </row>
    <row r="35" spans="1:19">
      <c r="A35" s="54"/>
      <c r="B35" s="55"/>
      <c r="C35" s="55"/>
      <c r="D35" s="55"/>
      <c r="E35" s="36"/>
      <c r="F35" s="36"/>
      <c r="G35" s="37"/>
      <c r="H35" s="37"/>
      <c r="I35" s="37"/>
      <c r="J35" s="44"/>
      <c r="K35" s="44" t="s">
        <v>25</v>
      </c>
      <c r="L35" s="44">
        <f>H33</f>
        <v>4.0000000000000001E-3</v>
      </c>
      <c r="M35" s="44">
        <v>2.5</v>
      </c>
      <c r="N35" s="45">
        <f t="shared" si="0"/>
        <v>0.01</v>
      </c>
      <c r="O35" s="54"/>
      <c r="P35" s="65"/>
      <c r="S35" t="e">
        <f>VLOOKUP(B35,[1]中盛7!$B$9:$B$29,1,0)</f>
        <v>#N/A</v>
      </c>
    </row>
    <row r="36" spans="1:19">
      <c r="A36" s="54"/>
      <c r="B36" s="55"/>
      <c r="C36" s="55"/>
      <c r="D36" s="55"/>
      <c r="E36" s="52"/>
      <c r="F36" s="52"/>
      <c r="G36" s="53"/>
      <c r="H36" s="53"/>
      <c r="I36" s="53"/>
      <c r="J36" s="44">
        <f>SUM(J33:J35)</f>
        <v>2.8000000000000001E-2</v>
      </c>
      <c r="K36" s="52" t="s">
        <v>26</v>
      </c>
      <c r="L36" s="52"/>
      <c r="M36" s="52"/>
      <c r="N36" s="45">
        <f>SUM(N33:N35)</f>
        <v>0.1056</v>
      </c>
      <c r="O36" s="54"/>
      <c r="P36" s="65"/>
      <c r="S36" t="e">
        <f>VLOOKUP(B36,[1]中盛7!$B$9:$B$29,1,0)</f>
        <v>#N/A</v>
      </c>
    </row>
    <row r="37" spans="1:19">
      <c r="A37" s="56">
        <v>9</v>
      </c>
      <c r="B37" s="73" t="s">
        <v>145</v>
      </c>
      <c r="C37" s="61" t="s">
        <v>54</v>
      </c>
      <c r="D37" s="61" t="s">
        <v>40</v>
      </c>
      <c r="E37" s="36">
        <v>8.85</v>
      </c>
      <c r="F37" s="36">
        <v>2.6</v>
      </c>
      <c r="G37" s="37">
        <v>0.38250000000000001</v>
      </c>
      <c r="H37" s="37">
        <v>0.38250000000000001</v>
      </c>
      <c r="I37" s="35">
        <f>G37-H37</f>
        <v>0</v>
      </c>
      <c r="J37" s="42">
        <f>E37*G37-F37*I37</f>
        <v>3.3851249999999999</v>
      </c>
      <c r="K37" s="44" t="s">
        <v>44</v>
      </c>
      <c r="L37" s="44">
        <v>1</v>
      </c>
      <c r="M37" s="44">
        <v>1</v>
      </c>
      <c r="N37" s="45">
        <v>1</v>
      </c>
      <c r="O37" s="56">
        <v>5.85</v>
      </c>
      <c r="P37" s="66">
        <f>(J42+N42)*1.12</f>
        <v>5.4377400000000007</v>
      </c>
      <c r="S37" t="str">
        <f>VLOOKUP(B37,[1]中盛7!$B$9:$B$29,1,0)</f>
        <v>BSP0010006</v>
      </c>
    </row>
    <row r="38" spans="1:19">
      <c r="A38" s="57"/>
      <c r="B38" s="62"/>
      <c r="C38" s="62"/>
      <c r="D38" s="62"/>
      <c r="E38" s="36"/>
      <c r="F38" s="36"/>
      <c r="G38" s="37"/>
      <c r="H38" s="37"/>
      <c r="I38" s="37"/>
      <c r="J38" s="44"/>
      <c r="K38" s="44" t="s">
        <v>55</v>
      </c>
      <c r="L38" s="44">
        <v>1</v>
      </c>
      <c r="M38" s="44">
        <v>0.15</v>
      </c>
      <c r="N38" s="45">
        <f t="shared" ref="N38:N45" si="1">L38*M38</f>
        <v>0.15</v>
      </c>
      <c r="O38" s="57"/>
      <c r="P38" s="66"/>
      <c r="S38" t="e">
        <f>VLOOKUP(B38,[1]中盛7!$B$9:$B$29,1,0)</f>
        <v>#N/A</v>
      </c>
    </row>
    <row r="39" spans="1:19">
      <c r="A39" s="57"/>
      <c r="B39" s="62"/>
      <c r="C39" s="62"/>
      <c r="D39" s="62"/>
      <c r="E39" s="36"/>
      <c r="F39" s="36"/>
      <c r="G39" s="37"/>
      <c r="H39" s="37"/>
      <c r="I39" s="37"/>
      <c r="J39" s="44"/>
      <c r="K39" s="44" t="s">
        <v>56</v>
      </c>
      <c r="L39" s="44">
        <v>1</v>
      </c>
      <c r="M39" s="44">
        <v>0.2</v>
      </c>
      <c r="N39" s="45">
        <f t="shared" si="1"/>
        <v>0.2</v>
      </c>
      <c r="O39" s="57"/>
      <c r="P39" s="66"/>
      <c r="Q39" s="69">
        <v>5.4377000000000004</v>
      </c>
      <c r="S39" t="e">
        <f>VLOOKUP(B39,[1]中盛7!$B$9:$B$29,1,0)</f>
        <v>#N/A</v>
      </c>
    </row>
    <row r="40" spans="1:19">
      <c r="A40" s="57"/>
      <c r="B40" s="62"/>
      <c r="C40" s="62"/>
      <c r="D40" s="62"/>
      <c r="E40" s="36"/>
      <c r="F40" s="36"/>
      <c r="G40" s="37"/>
      <c r="H40" s="37"/>
      <c r="I40" s="37"/>
      <c r="J40" s="44"/>
      <c r="K40" s="44" t="s">
        <v>32</v>
      </c>
      <c r="L40" s="44">
        <v>2</v>
      </c>
      <c r="M40" s="44">
        <v>0.05</v>
      </c>
      <c r="N40" s="45">
        <f t="shared" si="1"/>
        <v>0.1</v>
      </c>
      <c r="O40" s="57"/>
      <c r="P40" s="66"/>
      <c r="S40" t="e">
        <f>VLOOKUP(B40,[1]中盛7!$B$9:$B$29,1,0)</f>
        <v>#N/A</v>
      </c>
    </row>
    <row r="41" spans="1:19">
      <c r="A41" s="57"/>
      <c r="B41" s="62"/>
      <c r="C41" s="62"/>
      <c r="D41" s="62"/>
      <c r="E41" s="36"/>
      <c r="F41" s="36"/>
      <c r="G41" s="37"/>
      <c r="H41" s="37"/>
      <c r="I41" s="37"/>
      <c r="J41" s="44"/>
      <c r="K41" s="44" t="s">
        <v>57</v>
      </c>
      <c r="L41" s="44">
        <v>1</v>
      </c>
      <c r="M41" s="44">
        <v>0.02</v>
      </c>
      <c r="N41" s="45">
        <f t="shared" si="1"/>
        <v>0.02</v>
      </c>
      <c r="O41" s="57"/>
      <c r="P41" s="66"/>
      <c r="S41" t="e">
        <f>VLOOKUP(B41,[1]中盛7!$B$9:$B$29,1,0)</f>
        <v>#N/A</v>
      </c>
    </row>
    <row r="42" spans="1:19">
      <c r="A42" s="58"/>
      <c r="B42" s="63"/>
      <c r="C42" s="63"/>
      <c r="D42" s="63"/>
      <c r="E42" s="52"/>
      <c r="F42" s="52"/>
      <c r="G42" s="53"/>
      <c r="H42" s="53"/>
      <c r="I42" s="53"/>
      <c r="J42" s="44">
        <f>SUM(J37:J41)</f>
        <v>3.3851249999999999</v>
      </c>
      <c r="K42" s="52" t="s">
        <v>26</v>
      </c>
      <c r="L42" s="52"/>
      <c r="M42" s="52"/>
      <c r="N42" s="45">
        <f>SUM(N37:N41)</f>
        <v>1.47</v>
      </c>
      <c r="O42" s="58"/>
      <c r="P42" s="66"/>
      <c r="S42" t="e">
        <f>VLOOKUP(B42,[1]中盛7!$B$9:$B$29,1,0)</f>
        <v>#N/A</v>
      </c>
    </row>
    <row r="43" spans="1:19">
      <c r="A43" s="54">
        <v>10</v>
      </c>
      <c r="B43" s="71" t="s">
        <v>168</v>
      </c>
      <c r="C43" s="55" t="s">
        <v>58</v>
      </c>
      <c r="D43" s="55" t="s">
        <v>40</v>
      </c>
      <c r="E43" s="36">
        <v>7</v>
      </c>
      <c r="F43" s="36">
        <v>1</v>
      </c>
      <c r="G43" s="37">
        <v>1E-4</v>
      </c>
      <c r="H43" s="37">
        <v>1E-4</v>
      </c>
      <c r="I43" s="35">
        <f>G43-H43</f>
        <v>0</v>
      </c>
      <c r="J43" s="42">
        <f>E43*G43-F43*I43</f>
        <v>6.9999999999999999E-4</v>
      </c>
      <c r="K43" s="44" t="s">
        <v>44</v>
      </c>
      <c r="L43" s="44">
        <v>27</v>
      </c>
      <c r="M43" s="44">
        <v>2.8E-3</v>
      </c>
      <c r="N43" s="45">
        <f t="shared" si="1"/>
        <v>7.5600000000000001E-2</v>
      </c>
      <c r="O43" s="54">
        <v>0.214</v>
      </c>
      <c r="P43" s="65">
        <f>(J46+N46)*1.12</f>
        <v>0.10813600000000002</v>
      </c>
      <c r="S43" t="e">
        <f>VLOOKUP(B43,[1]中盛7!$B$9:$B$29,1,0)</f>
        <v>#N/A</v>
      </c>
    </row>
    <row r="44" spans="1:19">
      <c r="A44" s="54"/>
      <c r="B44" s="55"/>
      <c r="C44" s="55"/>
      <c r="D44" s="55"/>
      <c r="E44" s="36"/>
      <c r="F44" s="36"/>
      <c r="G44" s="37"/>
      <c r="H44" s="37"/>
      <c r="I44" s="37"/>
      <c r="J44" s="44"/>
      <c r="K44" s="44" t="s">
        <v>32</v>
      </c>
      <c r="L44" s="44">
        <v>2</v>
      </c>
      <c r="M44" s="44">
        <v>0.01</v>
      </c>
      <c r="N44" s="45">
        <f t="shared" si="1"/>
        <v>0.02</v>
      </c>
      <c r="O44" s="54"/>
      <c r="P44" s="65"/>
      <c r="Q44" s="74">
        <f>O43</f>
        <v>0.214</v>
      </c>
      <c r="S44" t="e">
        <f>VLOOKUP(B44,[1]中盛7!$B$9:$B$29,1,0)</f>
        <v>#N/A</v>
      </c>
    </row>
    <row r="45" spans="1:19">
      <c r="A45" s="54"/>
      <c r="B45" s="55"/>
      <c r="C45" s="55"/>
      <c r="D45" s="55"/>
      <c r="E45" s="36"/>
      <c r="F45" s="36"/>
      <c r="G45" s="37"/>
      <c r="H45" s="37"/>
      <c r="I45" s="37"/>
      <c r="J45" s="44"/>
      <c r="K45" s="44" t="s">
        <v>25</v>
      </c>
      <c r="L45" s="44">
        <f>H43</f>
        <v>1E-4</v>
      </c>
      <c r="M45" s="44">
        <v>2.5</v>
      </c>
      <c r="N45" s="45">
        <f t="shared" si="1"/>
        <v>2.5000000000000001E-4</v>
      </c>
      <c r="O45" s="54"/>
      <c r="P45" s="65"/>
      <c r="S45" t="e">
        <f>VLOOKUP(B45,[1]中盛7!$B$9:$B$29,1,0)</f>
        <v>#N/A</v>
      </c>
    </row>
    <row r="46" spans="1:19">
      <c r="A46" s="54"/>
      <c r="B46" s="55"/>
      <c r="C46" s="55"/>
      <c r="D46" s="55"/>
      <c r="E46" s="52"/>
      <c r="F46" s="52"/>
      <c r="G46" s="53"/>
      <c r="H46" s="53"/>
      <c r="I46" s="53"/>
      <c r="J46" s="44">
        <f>SUM(J43:J45)</f>
        <v>6.9999999999999999E-4</v>
      </c>
      <c r="K46" s="52" t="s">
        <v>26</v>
      </c>
      <c r="L46" s="52"/>
      <c r="M46" s="52"/>
      <c r="N46" s="45">
        <f>SUM(N43:N45)</f>
        <v>9.5850000000000005E-2</v>
      </c>
      <c r="O46" s="54"/>
      <c r="P46" s="65"/>
      <c r="S46" t="e">
        <f>VLOOKUP(B46,[1]中盛7!$B$9:$B$29,1,0)</f>
        <v>#N/A</v>
      </c>
    </row>
    <row r="47" spans="1:19">
      <c r="A47" s="54">
        <v>11</v>
      </c>
      <c r="B47" s="71" t="s">
        <v>169</v>
      </c>
      <c r="C47" s="55" t="s">
        <v>59</v>
      </c>
      <c r="D47" s="55" t="s">
        <v>40</v>
      </c>
      <c r="E47" s="36">
        <v>7</v>
      </c>
      <c r="F47" s="36">
        <v>1</v>
      </c>
      <c r="G47" s="37">
        <v>2.0000000000000001E-4</v>
      </c>
      <c r="H47" s="37">
        <v>2.0000000000000001E-4</v>
      </c>
      <c r="I47" s="35">
        <f>G47-H47</f>
        <v>0</v>
      </c>
      <c r="J47" s="42">
        <f>E47*G47-F47*I47</f>
        <v>1.4E-3</v>
      </c>
      <c r="K47" s="44" t="s">
        <v>44</v>
      </c>
      <c r="L47" s="44">
        <v>27</v>
      </c>
      <c r="M47" s="44">
        <v>2.8E-3</v>
      </c>
      <c r="N47" s="45">
        <f t="shared" ref="N47:N53" si="2">L47*M47</f>
        <v>7.5600000000000001E-2</v>
      </c>
      <c r="O47" s="54">
        <v>0.214</v>
      </c>
      <c r="P47" s="65">
        <f>(J50+N50)*1.12</f>
        <v>0.10920000000000002</v>
      </c>
      <c r="S47" t="e">
        <f>VLOOKUP(B47,[1]中盛7!$B$9:$B$29,1,0)</f>
        <v>#N/A</v>
      </c>
    </row>
    <row r="48" spans="1:19">
      <c r="A48" s="54"/>
      <c r="B48" s="55"/>
      <c r="C48" s="55"/>
      <c r="D48" s="55"/>
      <c r="E48" s="36"/>
      <c r="F48" s="36"/>
      <c r="G48" s="37"/>
      <c r="H48" s="37"/>
      <c r="I48" s="37"/>
      <c r="J48" s="44"/>
      <c r="K48" s="44" t="s">
        <v>32</v>
      </c>
      <c r="L48" s="44">
        <v>2</v>
      </c>
      <c r="M48" s="44">
        <v>0.01</v>
      </c>
      <c r="N48" s="45">
        <f t="shared" si="2"/>
        <v>0.02</v>
      </c>
      <c r="O48" s="54"/>
      <c r="P48" s="65"/>
      <c r="S48" t="e">
        <f>VLOOKUP(B48,[1]中盛7!$B$9:$B$29,1,0)</f>
        <v>#N/A</v>
      </c>
    </row>
    <row r="49" spans="1:19">
      <c r="A49" s="54"/>
      <c r="B49" s="55"/>
      <c r="C49" s="55"/>
      <c r="D49" s="55"/>
      <c r="E49" s="36"/>
      <c r="F49" s="36"/>
      <c r="G49" s="37"/>
      <c r="H49" s="37"/>
      <c r="I49" s="37"/>
      <c r="J49" s="44"/>
      <c r="K49" s="44" t="s">
        <v>25</v>
      </c>
      <c r="L49" s="44">
        <f>H47</f>
        <v>2.0000000000000001E-4</v>
      </c>
      <c r="M49" s="44">
        <v>2.5</v>
      </c>
      <c r="N49" s="45">
        <f t="shared" si="2"/>
        <v>5.0000000000000001E-4</v>
      </c>
      <c r="O49" s="54"/>
      <c r="P49" s="65"/>
      <c r="Q49" s="74">
        <f>O47</f>
        <v>0.214</v>
      </c>
      <c r="S49" t="e">
        <f>VLOOKUP(B49,[1]中盛7!$B$9:$B$29,1,0)</f>
        <v>#N/A</v>
      </c>
    </row>
    <row r="50" spans="1:19">
      <c r="A50" s="54"/>
      <c r="B50" s="55"/>
      <c r="C50" s="55"/>
      <c r="D50" s="55"/>
      <c r="E50" s="52"/>
      <c r="F50" s="52"/>
      <c r="G50" s="53"/>
      <c r="H50" s="53"/>
      <c r="I50" s="53"/>
      <c r="J50" s="44">
        <f>SUM(J47:J49)</f>
        <v>1.4E-3</v>
      </c>
      <c r="K50" s="52" t="s">
        <v>26</v>
      </c>
      <c r="L50" s="52"/>
      <c r="M50" s="52"/>
      <c r="N50" s="45">
        <f>SUM(N47:N49)</f>
        <v>9.6100000000000005E-2</v>
      </c>
      <c r="O50" s="54"/>
      <c r="P50" s="65"/>
      <c r="S50" t="e">
        <f>VLOOKUP(B50,[1]中盛7!$B$9:$B$29,1,0)</f>
        <v>#N/A</v>
      </c>
    </row>
    <row r="51" spans="1:19">
      <c r="A51" s="54">
        <v>12</v>
      </c>
      <c r="B51" s="71" t="s">
        <v>146</v>
      </c>
      <c r="C51" s="55" t="s">
        <v>60</v>
      </c>
      <c r="D51" s="55" t="s">
        <v>40</v>
      </c>
      <c r="E51" s="36">
        <v>7</v>
      </c>
      <c r="F51" s="36">
        <v>1</v>
      </c>
      <c r="G51" s="37">
        <v>2E-3</v>
      </c>
      <c r="H51" s="37">
        <v>2E-3</v>
      </c>
      <c r="I51" s="35">
        <f>G51-H51</f>
        <v>0</v>
      </c>
      <c r="J51" s="42">
        <f>E51*G51-F51*I51</f>
        <v>1.4E-2</v>
      </c>
      <c r="K51" s="44" t="s">
        <v>44</v>
      </c>
      <c r="L51" s="44">
        <v>27</v>
      </c>
      <c r="M51" s="44">
        <v>2.8E-3</v>
      </c>
      <c r="N51" s="45">
        <f t="shared" si="2"/>
        <v>7.5600000000000001E-2</v>
      </c>
      <c r="O51" s="54">
        <v>0.25</v>
      </c>
      <c r="P51" s="65">
        <f>(J54+N54)*1.12</f>
        <v>0.23475200000000004</v>
      </c>
      <c r="S51" t="str">
        <f>VLOOKUP(B51,[1]中盛7!$B$9:$B$29,1,0)</f>
        <v>BSP0010007</v>
      </c>
    </row>
    <row r="52" spans="1:19">
      <c r="A52" s="54"/>
      <c r="B52" s="55"/>
      <c r="C52" s="55"/>
      <c r="D52" s="55"/>
      <c r="E52" s="36"/>
      <c r="F52" s="36"/>
      <c r="G52" s="37"/>
      <c r="H52" s="37"/>
      <c r="I52" s="37"/>
      <c r="J52" s="44"/>
      <c r="K52" s="44" t="s">
        <v>32</v>
      </c>
      <c r="L52" s="44">
        <v>2</v>
      </c>
      <c r="M52" s="44">
        <v>0.01</v>
      </c>
      <c r="N52" s="45">
        <f t="shared" si="2"/>
        <v>0.02</v>
      </c>
      <c r="O52" s="54"/>
      <c r="P52" s="65"/>
      <c r="S52" t="e">
        <f>VLOOKUP(B52,[1]中盛7!$B$9:$B$29,1,0)</f>
        <v>#N/A</v>
      </c>
    </row>
    <row r="53" spans="1:19">
      <c r="A53" s="54"/>
      <c r="B53" s="55"/>
      <c r="C53" s="55"/>
      <c r="D53" s="55"/>
      <c r="E53" s="36"/>
      <c r="F53" s="36"/>
      <c r="G53" s="37"/>
      <c r="H53" s="37"/>
      <c r="I53" s="37"/>
      <c r="J53" s="44"/>
      <c r="K53" s="44" t="s">
        <v>56</v>
      </c>
      <c r="L53" s="44">
        <v>1</v>
      </c>
      <c r="M53" s="44">
        <v>0.1</v>
      </c>
      <c r="N53" s="45">
        <f t="shared" si="2"/>
        <v>0.1</v>
      </c>
      <c r="O53" s="54"/>
      <c r="P53" s="65"/>
      <c r="Q53" s="69">
        <f>P51</f>
        <v>0.23475200000000004</v>
      </c>
      <c r="S53" t="e">
        <f>VLOOKUP(B53,[1]中盛7!$B$9:$B$29,1,0)</f>
        <v>#N/A</v>
      </c>
    </row>
    <row r="54" spans="1:19">
      <c r="A54" s="54"/>
      <c r="B54" s="55"/>
      <c r="C54" s="55"/>
      <c r="D54" s="55"/>
      <c r="E54" s="52"/>
      <c r="F54" s="52"/>
      <c r="G54" s="53"/>
      <c r="H54" s="53"/>
      <c r="I54" s="53"/>
      <c r="J54" s="44">
        <f>SUM(J51:J53)</f>
        <v>1.4E-2</v>
      </c>
      <c r="K54" s="52" t="s">
        <v>26</v>
      </c>
      <c r="L54" s="52"/>
      <c r="M54" s="52"/>
      <c r="N54" s="45">
        <f>SUM(N51:N53)</f>
        <v>0.1956</v>
      </c>
      <c r="O54" s="54"/>
      <c r="P54" s="65"/>
      <c r="S54" t="e">
        <f>VLOOKUP(B54,[1]中盛7!$B$9:$B$29,1,0)</f>
        <v>#N/A</v>
      </c>
    </row>
    <row r="55" spans="1:19">
      <c r="A55" s="54">
        <v>13</v>
      </c>
      <c r="B55" s="71" t="s">
        <v>147</v>
      </c>
      <c r="C55" s="55" t="s">
        <v>61</v>
      </c>
      <c r="D55" s="55" t="s">
        <v>40</v>
      </c>
      <c r="E55" s="36">
        <v>7</v>
      </c>
      <c r="F55" s="36">
        <v>1</v>
      </c>
      <c r="G55" s="37">
        <v>4.0000000000000002E-4</v>
      </c>
      <c r="H55" s="37">
        <v>4.0000000000000002E-4</v>
      </c>
      <c r="I55" s="35">
        <f>G55-H55</f>
        <v>0</v>
      </c>
      <c r="J55" s="42">
        <f>E55*G55-F55*I55</f>
        <v>2.8E-3</v>
      </c>
      <c r="K55" s="44" t="s">
        <v>44</v>
      </c>
      <c r="L55" s="44">
        <v>27</v>
      </c>
      <c r="M55" s="44">
        <v>5.5999999999999999E-3</v>
      </c>
      <c r="N55" s="45">
        <f t="shared" ref="N55:N57" si="3">L55*M55</f>
        <v>0.1512</v>
      </c>
      <c r="O55" s="54">
        <v>0.23</v>
      </c>
      <c r="P55" s="65">
        <f>(J58+N58)*1.12</f>
        <v>0.19600000000000001</v>
      </c>
      <c r="S55" t="str">
        <f>VLOOKUP(B55,[1]中盛7!$B$9:$B$29,1,0)</f>
        <v>BSP0010013</v>
      </c>
    </row>
    <row r="56" spans="1:19">
      <c r="A56" s="54"/>
      <c r="B56" s="55"/>
      <c r="C56" s="55"/>
      <c r="D56" s="55"/>
      <c r="E56" s="36"/>
      <c r="F56" s="36"/>
      <c r="G56" s="37"/>
      <c r="H56" s="37"/>
      <c r="I56" s="37"/>
      <c r="J56" s="44"/>
      <c r="K56" s="44" t="s">
        <v>32</v>
      </c>
      <c r="L56" s="44">
        <v>2</v>
      </c>
      <c r="M56" s="44">
        <v>0.01</v>
      </c>
      <c r="N56" s="45">
        <f t="shared" si="3"/>
        <v>0.02</v>
      </c>
      <c r="O56" s="54"/>
      <c r="P56" s="65"/>
      <c r="S56" t="e">
        <f>VLOOKUP(B56,[1]中盛7!$B$9:$B$29,1,0)</f>
        <v>#N/A</v>
      </c>
    </row>
    <row r="57" spans="1:19">
      <c r="A57" s="54"/>
      <c r="B57" s="55"/>
      <c r="C57" s="55"/>
      <c r="D57" s="55"/>
      <c r="E57" s="36"/>
      <c r="F57" s="36"/>
      <c r="G57" s="37"/>
      <c r="H57" s="37"/>
      <c r="I57" s="37"/>
      <c r="J57" s="44"/>
      <c r="K57" s="44" t="s">
        <v>25</v>
      </c>
      <c r="L57" s="44">
        <f>H55</f>
        <v>4.0000000000000002E-4</v>
      </c>
      <c r="M57" s="44">
        <v>2.5</v>
      </c>
      <c r="N57" s="45">
        <f t="shared" si="3"/>
        <v>1E-3</v>
      </c>
      <c r="O57" s="54"/>
      <c r="P57" s="65"/>
      <c r="Q57" s="69">
        <f>P55</f>
        <v>0.19600000000000001</v>
      </c>
      <c r="S57" t="e">
        <f>VLOOKUP(B57,[1]中盛7!$B$9:$B$29,1,0)</f>
        <v>#N/A</v>
      </c>
    </row>
    <row r="58" spans="1:19">
      <c r="A58" s="54"/>
      <c r="B58" s="55"/>
      <c r="C58" s="55"/>
      <c r="D58" s="55"/>
      <c r="E58" s="52"/>
      <c r="F58" s="52"/>
      <c r="G58" s="53"/>
      <c r="H58" s="53"/>
      <c r="I58" s="53"/>
      <c r="J58" s="44">
        <f>SUM(J55:J57)</f>
        <v>2.8E-3</v>
      </c>
      <c r="K58" s="52" t="s">
        <v>26</v>
      </c>
      <c r="L58" s="52"/>
      <c r="M58" s="52"/>
      <c r="N58" s="45">
        <f>SUM(N55:N57)</f>
        <v>0.17219999999999999</v>
      </c>
      <c r="O58" s="54"/>
      <c r="P58" s="65"/>
      <c r="S58" t="e">
        <f>VLOOKUP(B58,[1]中盛7!$B$9:$B$29,1,0)</f>
        <v>#N/A</v>
      </c>
    </row>
    <row r="59" spans="1:19">
      <c r="A59" s="54">
        <v>14</v>
      </c>
      <c r="B59" s="71" t="s">
        <v>170</v>
      </c>
      <c r="C59" s="71" t="s">
        <v>171</v>
      </c>
      <c r="D59" s="55" t="s">
        <v>40</v>
      </c>
      <c r="E59" s="36">
        <v>7</v>
      </c>
      <c r="F59" s="36">
        <v>1</v>
      </c>
      <c r="G59" s="37">
        <v>2.9999999999999997E-4</v>
      </c>
      <c r="H59" s="37">
        <v>2.9999999999999997E-4</v>
      </c>
      <c r="I59" s="35">
        <f>G59-H59</f>
        <v>0</v>
      </c>
      <c r="J59" s="42">
        <f>E59*G59-F59*I59</f>
        <v>2.0999999999999999E-3</v>
      </c>
      <c r="K59" s="44" t="s">
        <v>44</v>
      </c>
      <c r="L59" s="44">
        <v>27</v>
      </c>
      <c r="M59" s="44">
        <v>2.8E-3</v>
      </c>
      <c r="N59" s="45">
        <f>L59*M59</f>
        <v>7.5600000000000001E-2</v>
      </c>
      <c r="O59" s="54">
        <v>0.27500000000000002</v>
      </c>
      <c r="P59" s="65">
        <f>(J62+N62)*1.12</f>
        <v>0.11026400000000001</v>
      </c>
      <c r="S59" t="e">
        <f>VLOOKUP(B59,[1]中盛7!$B$9:$B$29,1,0)</f>
        <v>#N/A</v>
      </c>
    </row>
    <row r="60" spans="1:19">
      <c r="A60" s="54"/>
      <c r="B60" s="55"/>
      <c r="C60" s="55"/>
      <c r="D60" s="55"/>
      <c r="E60" s="36"/>
      <c r="F60" s="36"/>
      <c r="G60" s="37"/>
      <c r="H60" s="37"/>
      <c r="I60" s="37"/>
      <c r="J60" s="44"/>
      <c r="K60" s="44" t="s">
        <v>32</v>
      </c>
      <c r="L60" s="44">
        <v>2</v>
      </c>
      <c r="M60" s="44">
        <v>0.01</v>
      </c>
      <c r="N60" s="45">
        <f>L60*M60</f>
        <v>0.02</v>
      </c>
      <c r="O60" s="54"/>
      <c r="P60" s="65"/>
      <c r="Q60" s="74">
        <f>O59</f>
        <v>0.27500000000000002</v>
      </c>
      <c r="S60" t="e">
        <f>VLOOKUP(B60,[1]中盛7!$B$9:$B$29,1,0)</f>
        <v>#N/A</v>
      </c>
    </row>
    <row r="61" spans="1:19">
      <c r="A61" s="54"/>
      <c r="B61" s="55"/>
      <c r="C61" s="55"/>
      <c r="D61" s="55"/>
      <c r="E61" s="36"/>
      <c r="F61" s="36"/>
      <c r="G61" s="37"/>
      <c r="H61" s="37"/>
      <c r="I61" s="37"/>
      <c r="J61" s="44"/>
      <c r="K61" s="44" t="s">
        <v>25</v>
      </c>
      <c r="L61" s="44">
        <f>H59</f>
        <v>2.9999999999999997E-4</v>
      </c>
      <c r="M61" s="44">
        <v>2.5</v>
      </c>
      <c r="N61" s="45">
        <f>L61*M61</f>
        <v>7.4999999999999991E-4</v>
      </c>
      <c r="O61" s="54"/>
      <c r="P61" s="65"/>
      <c r="S61" t="e">
        <f>VLOOKUP(B61,[1]中盛7!$B$9:$B$29,1,0)</f>
        <v>#N/A</v>
      </c>
    </row>
    <row r="62" spans="1:19">
      <c r="A62" s="54"/>
      <c r="B62" s="55"/>
      <c r="C62" s="55"/>
      <c r="D62" s="55"/>
      <c r="E62" s="52"/>
      <c r="F62" s="52"/>
      <c r="G62" s="53"/>
      <c r="H62" s="53"/>
      <c r="I62" s="53"/>
      <c r="J62" s="44">
        <f>SUM(J59:J61)</f>
        <v>2.0999999999999999E-3</v>
      </c>
      <c r="K62" s="52" t="s">
        <v>26</v>
      </c>
      <c r="L62" s="52"/>
      <c r="M62" s="52"/>
      <c r="N62" s="45">
        <f>SUM(N59:N61)</f>
        <v>9.6350000000000005E-2</v>
      </c>
      <c r="O62" s="54"/>
      <c r="P62" s="65"/>
      <c r="S62" t="e">
        <f>VLOOKUP(B62,[1]中盛7!$B$9:$B$29,1,0)</f>
        <v>#N/A</v>
      </c>
    </row>
    <row r="63" spans="1:19">
      <c r="A63" s="54">
        <v>15</v>
      </c>
      <c r="B63" s="71" t="s">
        <v>172</v>
      </c>
      <c r="C63" s="71" t="s">
        <v>173</v>
      </c>
      <c r="D63" s="71" t="s">
        <v>174</v>
      </c>
      <c r="E63" s="36">
        <v>7</v>
      </c>
      <c r="F63" s="36">
        <v>1</v>
      </c>
      <c r="G63" s="37">
        <v>2.0000000000000001E-4</v>
      </c>
      <c r="H63" s="37">
        <v>2.0000000000000001E-4</v>
      </c>
      <c r="I63" s="35">
        <f>G63-H63</f>
        <v>0</v>
      </c>
      <c r="J63" s="42">
        <f>E63*G63-F63*I63</f>
        <v>1.4E-3</v>
      </c>
      <c r="K63" s="44" t="s">
        <v>44</v>
      </c>
      <c r="L63" s="44">
        <v>27</v>
      </c>
      <c r="M63" s="44">
        <v>2.8E-3</v>
      </c>
      <c r="N63" s="45">
        <f>L63*M63</f>
        <v>7.5600000000000001E-2</v>
      </c>
      <c r="O63" s="54">
        <v>0.25</v>
      </c>
      <c r="P63" s="65">
        <f>(J66+N66)*1.12</f>
        <v>0.10920000000000002</v>
      </c>
      <c r="S63" t="e">
        <f>VLOOKUP(B63,[1]中盛7!$B$9:$B$29,1,0)</f>
        <v>#N/A</v>
      </c>
    </row>
    <row r="64" spans="1:19">
      <c r="A64" s="54"/>
      <c r="B64" s="55"/>
      <c r="C64" s="55"/>
      <c r="D64" s="55"/>
      <c r="E64" s="36"/>
      <c r="F64" s="36"/>
      <c r="G64" s="37"/>
      <c r="H64" s="37"/>
      <c r="I64" s="37"/>
      <c r="J64" s="44"/>
      <c r="K64" s="44" t="s">
        <v>32</v>
      </c>
      <c r="L64" s="44">
        <v>2</v>
      </c>
      <c r="M64" s="44">
        <v>0.01</v>
      </c>
      <c r="N64" s="45">
        <f>L64*M64</f>
        <v>0.02</v>
      </c>
      <c r="O64" s="54"/>
      <c r="P64" s="65"/>
      <c r="Q64" s="74">
        <f>O63</f>
        <v>0.25</v>
      </c>
      <c r="S64" t="e">
        <f>VLOOKUP(B64,[1]中盛7!$B$9:$B$29,1,0)</f>
        <v>#N/A</v>
      </c>
    </row>
    <row r="65" spans="1:19">
      <c r="A65" s="54"/>
      <c r="B65" s="55"/>
      <c r="C65" s="55"/>
      <c r="D65" s="55"/>
      <c r="E65" s="36"/>
      <c r="F65" s="36"/>
      <c r="G65" s="37"/>
      <c r="H65" s="37"/>
      <c r="I65" s="37"/>
      <c r="J65" s="44"/>
      <c r="K65" s="44" t="s">
        <v>25</v>
      </c>
      <c r="L65" s="44">
        <f>H63</f>
        <v>2.0000000000000001E-4</v>
      </c>
      <c r="M65" s="44">
        <v>2.5</v>
      </c>
      <c r="N65" s="45">
        <f>L65*M65</f>
        <v>5.0000000000000001E-4</v>
      </c>
      <c r="O65" s="54"/>
      <c r="P65" s="65"/>
      <c r="S65" t="e">
        <f>VLOOKUP(B65,[1]中盛7!$B$9:$B$29,1,0)</f>
        <v>#N/A</v>
      </c>
    </row>
    <row r="66" spans="1:19">
      <c r="A66" s="54"/>
      <c r="B66" s="55"/>
      <c r="C66" s="55"/>
      <c r="D66" s="55"/>
      <c r="E66" s="52"/>
      <c r="F66" s="52"/>
      <c r="G66" s="53"/>
      <c r="H66" s="53"/>
      <c r="I66" s="53"/>
      <c r="J66" s="44">
        <f>SUM(J63:J65)</f>
        <v>1.4E-3</v>
      </c>
      <c r="K66" s="52" t="s">
        <v>26</v>
      </c>
      <c r="L66" s="52"/>
      <c r="M66" s="52"/>
      <c r="N66" s="45">
        <f>SUM(N63:N65)</f>
        <v>9.6100000000000005E-2</v>
      </c>
      <c r="O66" s="54"/>
      <c r="P66" s="65"/>
      <c r="S66" t="e">
        <f>VLOOKUP(B66,[1]中盛7!$B$9:$B$29,1,0)</f>
        <v>#N/A</v>
      </c>
    </row>
  </sheetData>
  <mergeCells count="130">
    <mergeCell ref="P51:P54"/>
    <mergeCell ref="P55:P58"/>
    <mergeCell ref="P59:P62"/>
    <mergeCell ref="P63:P66"/>
    <mergeCell ref="Q2:Q3"/>
    <mergeCell ref="P10:P16"/>
    <mergeCell ref="P17:P19"/>
    <mergeCell ref="P20:P22"/>
    <mergeCell ref="P23:P28"/>
    <mergeCell ref="P29:P32"/>
    <mergeCell ref="P33:P36"/>
    <mergeCell ref="P37:P42"/>
    <mergeCell ref="P43:P46"/>
    <mergeCell ref="P47:P50"/>
    <mergeCell ref="D51:D54"/>
    <mergeCell ref="D55:D58"/>
    <mergeCell ref="D59:D62"/>
    <mergeCell ref="D63:D66"/>
    <mergeCell ref="J2:J3"/>
    <mergeCell ref="O4:O6"/>
    <mergeCell ref="O7:O9"/>
    <mergeCell ref="O10:O16"/>
    <mergeCell ref="O17:O19"/>
    <mergeCell ref="O20:O22"/>
    <mergeCell ref="O23:O28"/>
    <mergeCell ref="O29:O32"/>
    <mergeCell ref="O33:O36"/>
    <mergeCell ref="O37:O42"/>
    <mergeCell ref="O43:O46"/>
    <mergeCell ref="O47:O50"/>
    <mergeCell ref="O51:O54"/>
    <mergeCell ref="O55:O58"/>
    <mergeCell ref="O59:O62"/>
    <mergeCell ref="O63:O66"/>
    <mergeCell ref="D10:D16"/>
    <mergeCell ref="D17:D19"/>
    <mergeCell ref="D20:D22"/>
    <mergeCell ref="D23:D28"/>
    <mergeCell ref="D29:D32"/>
    <mergeCell ref="D33:D36"/>
    <mergeCell ref="D37:D42"/>
    <mergeCell ref="D43:D46"/>
    <mergeCell ref="D47:D50"/>
    <mergeCell ref="B55:B58"/>
    <mergeCell ref="B59:B62"/>
    <mergeCell ref="B63:B66"/>
    <mergeCell ref="C2:C3"/>
    <mergeCell ref="C4:C6"/>
    <mergeCell ref="C7:C9"/>
    <mergeCell ref="C10:C16"/>
    <mergeCell ref="C17:C19"/>
    <mergeCell ref="C20:C22"/>
    <mergeCell ref="C23:C28"/>
    <mergeCell ref="C29:C32"/>
    <mergeCell ref="C33:C36"/>
    <mergeCell ref="C37:C42"/>
    <mergeCell ref="C43:C46"/>
    <mergeCell ref="C47:C50"/>
    <mergeCell ref="C51:C54"/>
    <mergeCell ref="C55:C58"/>
    <mergeCell ref="C59:C62"/>
    <mergeCell ref="C63:C66"/>
    <mergeCell ref="B17:B19"/>
    <mergeCell ref="B20:B22"/>
    <mergeCell ref="B23:B28"/>
    <mergeCell ref="B29:B32"/>
    <mergeCell ref="B33:B36"/>
    <mergeCell ref="B37:B42"/>
    <mergeCell ref="B43:B46"/>
    <mergeCell ref="B47:B50"/>
    <mergeCell ref="B51:B54"/>
    <mergeCell ref="E58:I58"/>
    <mergeCell ref="K58:M58"/>
    <mergeCell ref="E62:I62"/>
    <mergeCell ref="K62:M62"/>
    <mergeCell ref="E66:I66"/>
    <mergeCell ref="K66:M66"/>
    <mergeCell ref="A4:A6"/>
    <mergeCell ref="A7:A9"/>
    <mergeCell ref="A10:A16"/>
    <mergeCell ref="A17:A19"/>
    <mergeCell ref="A20:A22"/>
    <mergeCell ref="A23:A28"/>
    <mergeCell ref="A29:A32"/>
    <mergeCell ref="A33:A36"/>
    <mergeCell ref="A37:A42"/>
    <mergeCell ref="A43:A46"/>
    <mergeCell ref="A47:A50"/>
    <mergeCell ref="A51:A54"/>
    <mergeCell ref="A55:A58"/>
    <mergeCell ref="A59:A62"/>
    <mergeCell ref="A63:A66"/>
    <mergeCell ref="B4:B6"/>
    <mergeCell ref="B7:B9"/>
    <mergeCell ref="B10:B16"/>
    <mergeCell ref="E36:I36"/>
    <mergeCell ref="K36:M36"/>
    <mergeCell ref="E42:I42"/>
    <mergeCell ref="K42:M42"/>
    <mergeCell ref="E46:I46"/>
    <mergeCell ref="K46:M46"/>
    <mergeCell ref="E50:I50"/>
    <mergeCell ref="K50:M50"/>
    <mergeCell ref="E54:I54"/>
    <mergeCell ref="K54:M54"/>
    <mergeCell ref="E16:I16"/>
    <mergeCell ref="K16:M16"/>
    <mergeCell ref="E19:I19"/>
    <mergeCell ref="K19:M19"/>
    <mergeCell ref="E22:I22"/>
    <mergeCell ref="K22:M22"/>
    <mergeCell ref="E28:I28"/>
    <mergeCell ref="K28:M28"/>
    <mergeCell ref="E32:I32"/>
    <mergeCell ref="K32:M32"/>
    <mergeCell ref="A1:P1"/>
    <mergeCell ref="E2:F2"/>
    <mergeCell ref="G2:I2"/>
    <mergeCell ref="K2:N2"/>
    <mergeCell ref="O2:P2"/>
    <mergeCell ref="E6:I6"/>
    <mergeCell ref="K6:M6"/>
    <mergeCell ref="E9:I9"/>
    <mergeCell ref="K9:M9"/>
    <mergeCell ref="B2:B3"/>
    <mergeCell ref="D2:D3"/>
    <mergeCell ref="D4:D6"/>
    <mergeCell ref="D7:D9"/>
    <mergeCell ref="P4:P6"/>
    <mergeCell ref="P7:P9"/>
  </mergeCells>
  <phoneticPr fontId="17" type="noConversion"/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tabSelected="1" zoomScaleSheetLayoutView="80" workbookViewId="0">
      <selection activeCell="A3" sqref="A3:A31"/>
    </sheetView>
  </sheetViews>
  <sheetFormatPr defaultColWidth="9" defaultRowHeight="14.4"/>
  <cols>
    <col min="1" max="1" width="5.6640625" style="3" customWidth="1"/>
    <col min="2" max="2" width="14.5546875" style="3" customWidth="1"/>
    <col min="3" max="3" width="29.44140625" style="3" customWidth="1"/>
    <col min="4" max="4" width="11.6640625" style="3" customWidth="1"/>
    <col min="5" max="6" width="12.109375" style="3" customWidth="1"/>
    <col min="7" max="7" width="11.5546875" style="3" customWidth="1"/>
    <col min="8" max="8" width="12.44140625" style="4" customWidth="1"/>
    <col min="9" max="9" width="9" style="3" customWidth="1"/>
    <col min="10" max="10" width="8.88671875" style="3"/>
    <col min="11" max="12" width="11.109375" style="3"/>
    <col min="13" max="206" width="8.88671875" style="3"/>
    <col min="207" max="207" width="5.6640625" style="3" customWidth="1"/>
    <col min="208" max="208" width="10.6640625" style="3" customWidth="1"/>
    <col min="209" max="209" width="26.88671875" style="3" customWidth="1"/>
    <col min="210" max="210" width="13.77734375" style="3" customWidth="1"/>
    <col min="211" max="211" width="5.44140625" style="3" customWidth="1"/>
    <col min="212" max="212" width="8.88671875" style="3"/>
    <col min="213" max="213" width="9.33203125" style="3" customWidth="1"/>
    <col min="214" max="214" width="12.109375" style="3" customWidth="1"/>
    <col min="215" max="462" width="8.88671875" style="3"/>
    <col min="463" max="463" width="5.6640625" style="3" customWidth="1"/>
    <col min="464" max="464" width="10.6640625" style="3" customWidth="1"/>
    <col min="465" max="465" width="26.88671875" style="3" customWidth="1"/>
    <col min="466" max="466" width="13.77734375" style="3" customWidth="1"/>
    <col min="467" max="467" width="5.44140625" style="3" customWidth="1"/>
    <col min="468" max="468" width="8.88671875" style="3"/>
    <col min="469" max="469" width="9.33203125" style="3" customWidth="1"/>
    <col min="470" max="470" width="12.109375" style="3" customWidth="1"/>
    <col min="471" max="718" width="8.88671875" style="3"/>
    <col min="719" max="719" width="5.6640625" style="3" customWidth="1"/>
    <col min="720" max="720" width="10.6640625" style="3" customWidth="1"/>
    <col min="721" max="721" width="26.88671875" style="3" customWidth="1"/>
    <col min="722" max="722" width="13.77734375" style="3" customWidth="1"/>
    <col min="723" max="723" width="5.44140625" style="3" customWidth="1"/>
    <col min="724" max="724" width="8.88671875" style="3"/>
    <col min="725" max="725" width="9.33203125" style="3" customWidth="1"/>
    <col min="726" max="726" width="12.109375" style="3" customWidth="1"/>
    <col min="727" max="974" width="8.88671875" style="3"/>
    <col min="975" max="975" width="5.6640625" style="3" customWidth="1"/>
    <col min="976" max="976" width="10.6640625" style="3" customWidth="1"/>
    <col min="977" max="977" width="26.88671875" style="3" customWidth="1"/>
    <col min="978" max="978" width="13.77734375" style="3" customWidth="1"/>
    <col min="979" max="979" width="5.44140625" style="3" customWidth="1"/>
    <col min="980" max="980" width="8.88671875" style="3"/>
    <col min="981" max="981" width="9.33203125" style="3" customWidth="1"/>
    <col min="982" max="982" width="12.109375" style="3" customWidth="1"/>
    <col min="983" max="1230" width="8.88671875" style="3"/>
    <col min="1231" max="1231" width="5.6640625" style="3" customWidth="1"/>
    <col min="1232" max="1232" width="10.6640625" style="3" customWidth="1"/>
    <col min="1233" max="1233" width="26.88671875" style="3" customWidth="1"/>
    <col min="1234" max="1234" width="13.77734375" style="3" customWidth="1"/>
    <col min="1235" max="1235" width="5.44140625" style="3" customWidth="1"/>
    <col min="1236" max="1236" width="8.88671875" style="3"/>
    <col min="1237" max="1237" width="9.33203125" style="3" customWidth="1"/>
    <col min="1238" max="1238" width="12.109375" style="3" customWidth="1"/>
    <col min="1239" max="1486" width="8.88671875" style="3"/>
    <col min="1487" max="1487" width="5.6640625" style="3" customWidth="1"/>
    <col min="1488" max="1488" width="10.6640625" style="3" customWidth="1"/>
    <col min="1489" max="1489" width="26.88671875" style="3" customWidth="1"/>
    <col min="1490" max="1490" width="13.77734375" style="3" customWidth="1"/>
    <col min="1491" max="1491" width="5.44140625" style="3" customWidth="1"/>
    <col min="1492" max="1492" width="8.88671875" style="3"/>
    <col min="1493" max="1493" width="9.33203125" style="3" customWidth="1"/>
    <col min="1494" max="1494" width="12.109375" style="3" customWidth="1"/>
    <col min="1495" max="1742" width="8.88671875" style="3"/>
    <col min="1743" max="1743" width="5.6640625" style="3" customWidth="1"/>
    <col min="1744" max="1744" width="10.6640625" style="3" customWidth="1"/>
    <col min="1745" max="1745" width="26.88671875" style="3" customWidth="1"/>
    <col min="1746" max="1746" width="13.77734375" style="3" customWidth="1"/>
    <col min="1747" max="1747" width="5.44140625" style="3" customWidth="1"/>
    <col min="1748" max="1748" width="8.88671875" style="3"/>
    <col min="1749" max="1749" width="9.33203125" style="3" customWidth="1"/>
    <col min="1750" max="1750" width="12.109375" style="3" customWidth="1"/>
    <col min="1751" max="1998" width="8.88671875" style="3"/>
    <col min="1999" max="1999" width="5.6640625" style="3" customWidth="1"/>
    <col min="2000" max="2000" width="10.6640625" style="3" customWidth="1"/>
    <col min="2001" max="2001" width="26.88671875" style="3" customWidth="1"/>
    <col min="2002" max="2002" width="13.77734375" style="3" customWidth="1"/>
    <col min="2003" max="2003" width="5.44140625" style="3" customWidth="1"/>
    <col min="2004" max="2004" width="8.88671875" style="3"/>
    <col min="2005" max="2005" width="9.33203125" style="3" customWidth="1"/>
    <col min="2006" max="2006" width="12.109375" style="3" customWidth="1"/>
    <col min="2007" max="2254" width="8.88671875" style="3"/>
    <col min="2255" max="2255" width="5.6640625" style="3" customWidth="1"/>
    <col min="2256" max="2256" width="10.6640625" style="3" customWidth="1"/>
    <col min="2257" max="2257" width="26.88671875" style="3" customWidth="1"/>
    <col min="2258" max="2258" width="13.77734375" style="3" customWidth="1"/>
    <col min="2259" max="2259" width="5.44140625" style="3" customWidth="1"/>
    <col min="2260" max="2260" width="8.88671875" style="3"/>
    <col min="2261" max="2261" width="9.33203125" style="3" customWidth="1"/>
    <col min="2262" max="2262" width="12.109375" style="3" customWidth="1"/>
    <col min="2263" max="2510" width="8.88671875" style="3"/>
    <col min="2511" max="2511" width="5.6640625" style="3" customWidth="1"/>
    <col min="2512" max="2512" width="10.6640625" style="3" customWidth="1"/>
    <col min="2513" max="2513" width="26.88671875" style="3" customWidth="1"/>
    <col min="2514" max="2514" width="13.77734375" style="3" customWidth="1"/>
    <col min="2515" max="2515" width="5.44140625" style="3" customWidth="1"/>
    <col min="2516" max="2516" width="8.88671875" style="3"/>
    <col min="2517" max="2517" width="9.33203125" style="3" customWidth="1"/>
    <col min="2518" max="2518" width="12.109375" style="3" customWidth="1"/>
    <col min="2519" max="2766" width="8.88671875" style="3"/>
    <col min="2767" max="2767" width="5.6640625" style="3" customWidth="1"/>
    <col min="2768" max="2768" width="10.6640625" style="3" customWidth="1"/>
    <col min="2769" max="2769" width="26.88671875" style="3" customWidth="1"/>
    <col min="2770" max="2770" width="13.77734375" style="3" customWidth="1"/>
    <col min="2771" max="2771" width="5.44140625" style="3" customWidth="1"/>
    <col min="2772" max="2772" width="8.88671875" style="3"/>
    <col min="2773" max="2773" width="9.33203125" style="3" customWidth="1"/>
    <col min="2774" max="2774" width="12.109375" style="3" customWidth="1"/>
    <col min="2775" max="3022" width="8.88671875" style="3"/>
    <col min="3023" max="3023" width="5.6640625" style="3" customWidth="1"/>
    <col min="3024" max="3024" width="10.6640625" style="3" customWidth="1"/>
    <col min="3025" max="3025" width="26.88671875" style="3" customWidth="1"/>
    <col min="3026" max="3026" width="13.77734375" style="3" customWidth="1"/>
    <col min="3027" max="3027" width="5.44140625" style="3" customWidth="1"/>
    <col min="3028" max="3028" width="8.88671875" style="3"/>
    <col min="3029" max="3029" width="9.33203125" style="3" customWidth="1"/>
    <col min="3030" max="3030" width="12.109375" style="3" customWidth="1"/>
    <col min="3031" max="3278" width="8.88671875" style="3"/>
    <col min="3279" max="3279" width="5.6640625" style="3" customWidth="1"/>
    <col min="3280" max="3280" width="10.6640625" style="3" customWidth="1"/>
    <col min="3281" max="3281" width="26.88671875" style="3" customWidth="1"/>
    <col min="3282" max="3282" width="13.77734375" style="3" customWidth="1"/>
    <col min="3283" max="3283" width="5.44140625" style="3" customWidth="1"/>
    <col min="3284" max="3284" width="8.88671875" style="3"/>
    <col min="3285" max="3285" width="9.33203125" style="3" customWidth="1"/>
    <col min="3286" max="3286" width="12.109375" style="3" customWidth="1"/>
    <col min="3287" max="3534" width="8.88671875" style="3"/>
    <col min="3535" max="3535" width="5.6640625" style="3" customWidth="1"/>
    <col min="3536" max="3536" width="10.6640625" style="3" customWidth="1"/>
    <col min="3537" max="3537" width="26.88671875" style="3" customWidth="1"/>
    <col min="3538" max="3538" width="13.77734375" style="3" customWidth="1"/>
    <col min="3539" max="3539" width="5.44140625" style="3" customWidth="1"/>
    <col min="3540" max="3540" width="8.88671875" style="3"/>
    <col min="3541" max="3541" width="9.33203125" style="3" customWidth="1"/>
    <col min="3542" max="3542" width="12.109375" style="3" customWidth="1"/>
    <col min="3543" max="3790" width="8.88671875" style="3"/>
    <col min="3791" max="3791" width="5.6640625" style="3" customWidth="1"/>
    <col min="3792" max="3792" width="10.6640625" style="3" customWidth="1"/>
    <col min="3793" max="3793" width="26.88671875" style="3" customWidth="1"/>
    <col min="3794" max="3794" width="13.77734375" style="3" customWidth="1"/>
    <col min="3795" max="3795" width="5.44140625" style="3" customWidth="1"/>
    <col min="3796" max="3796" width="8.88671875" style="3"/>
    <col min="3797" max="3797" width="9.33203125" style="3" customWidth="1"/>
    <col min="3798" max="3798" width="12.109375" style="3" customWidth="1"/>
    <col min="3799" max="4046" width="8.88671875" style="3"/>
    <col min="4047" max="4047" width="5.6640625" style="3" customWidth="1"/>
    <col min="4048" max="4048" width="10.6640625" style="3" customWidth="1"/>
    <col min="4049" max="4049" width="26.88671875" style="3" customWidth="1"/>
    <col min="4050" max="4050" width="13.77734375" style="3" customWidth="1"/>
    <col min="4051" max="4051" width="5.44140625" style="3" customWidth="1"/>
    <col min="4052" max="4052" width="8.88671875" style="3"/>
    <col min="4053" max="4053" width="9.33203125" style="3" customWidth="1"/>
    <col min="4054" max="4054" width="12.109375" style="3" customWidth="1"/>
    <col min="4055" max="4302" width="8.88671875" style="3"/>
    <col min="4303" max="4303" width="5.6640625" style="3" customWidth="1"/>
    <col min="4304" max="4304" width="10.6640625" style="3" customWidth="1"/>
    <col min="4305" max="4305" width="26.88671875" style="3" customWidth="1"/>
    <col min="4306" max="4306" width="13.77734375" style="3" customWidth="1"/>
    <col min="4307" max="4307" width="5.44140625" style="3" customWidth="1"/>
    <col min="4308" max="4308" width="8.88671875" style="3"/>
    <col min="4309" max="4309" width="9.33203125" style="3" customWidth="1"/>
    <col min="4310" max="4310" width="12.109375" style="3" customWidth="1"/>
    <col min="4311" max="4558" width="8.88671875" style="3"/>
    <col min="4559" max="4559" width="5.6640625" style="3" customWidth="1"/>
    <col min="4560" max="4560" width="10.6640625" style="3" customWidth="1"/>
    <col min="4561" max="4561" width="26.88671875" style="3" customWidth="1"/>
    <col min="4562" max="4562" width="13.77734375" style="3" customWidth="1"/>
    <col min="4563" max="4563" width="5.44140625" style="3" customWidth="1"/>
    <col min="4564" max="4564" width="8.88671875" style="3"/>
    <col min="4565" max="4565" width="9.33203125" style="3" customWidth="1"/>
    <col min="4566" max="4566" width="12.109375" style="3" customWidth="1"/>
    <col min="4567" max="4814" width="8.88671875" style="3"/>
    <col min="4815" max="4815" width="5.6640625" style="3" customWidth="1"/>
    <col min="4816" max="4816" width="10.6640625" style="3" customWidth="1"/>
    <col min="4817" max="4817" width="26.88671875" style="3" customWidth="1"/>
    <col min="4818" max="4818" width="13.77734375" style="3" customWidth="1"/>
    <col min="4819" max="4819" width="5.44140625" style="3" customWidth="1"/>
    <col min="4820" max="4820" width="8.88671875" style="3"/>
    <col min="4821" max="4821" width="9.33203125" style="3" customWidth="1"/>
    <col min="4822" max="4822" width="12.109375" style="3" customWidth="1"/>
    <col min="4823" max="5070" width="8.88671875" style="3"/>
    <col min="5071" max="5071" width="5.6640625" style="3" customWidth="1"/>
    <col min="5072" max="5072" width="10.6640625" style="3" customWidth="1"/>
    <col min="5073" max="5073" width="26.88671875" style="3" customWidth="1"/>
    <col min="5074" max="5074" width="13.77734375" style="3" customWidth="1"/>
    <col min="5075" max="5075" width="5.44140625" style="3" customWidth="1"/>
    <col min="5076" max="5076" width="8.88671875" style="3"/>
    <col min="5077" max="5077" width="9.33203125" style="3" customWidth="1"/>
    <col min="5078" max="5078" width="12.109375" style="3" customWidth="1"/>
    <col min="5079" max="5326" width="8.88671875" style="3"/>
    <col min="5327" max="5327" width="5.6640625" style="3" customWidth="1"/>
    <col min="5328" max="5328" width="10.6640625" style="3" customWidth="1"/>
    <col min="5329" max="5329" width="26.88671875" style="3" customWidth="1"/>
    <col min="5330" max="5330" width="13.77734375" style="3" customWidth="1"/>
    <col min="5331" max="5331" width="5.44140625" style="3" customWidth="1"/>
    <col min="5332" max="5332" width="8.88671875" style="3"/>
    <col min="5333" max="5333" width="9.33203125" style="3" customWidth="1"/>
    <col min="5334" max="5334" width="12.109375" style="3" customWidth="1"/>
    <col min="5335" max="5582" width="8.88671875" style="3"/>
    <col min="5583" max="5583" width="5.6640625" style="3" customWidth="1"/>
    <col min="5584" max="5584" width="10.6640625" style="3" customWidth="1"/>
    <col min="5585" max="5585" width="26.88671875" style="3" customWidth="1"/>
    <col min="5586" max="5586" width="13.77734375" style="3" customWidth="1"/>
    <col min="5587" max="5587" width="5.44140625" style="3" customWidth="1"/>
    <col min="5588" max="5588" width="8.88671875" style="3"/>
    <col min="5589" max="5589" width="9.33203125" style="3" customWidth="1"/>
    <col min="5590" max="5590" width="12.109375" style="3" customWidth="1"/>
    <col min="5591" max="5838" width="8.88671875" style="3"/>
    <col min="5839" max="5839" width="5.6640625" style="3" customWidth="1"/>
    <col min="5840" max="5840" width="10.6640625" style="3" customWidth="1"/>
    <col min="5841" max="5841" width="26.88671875" style="3" customWidth="1"/>
    <col min="5842" max="5842" width="13.77734375" style="3" customWidth="1"/>
    <col min="5843" max="5843" width="5.44140625" style="3" customWidth="1"/>
    <col min="5844" max="5844" width="8.88671875" style="3"/>
    <col min="5845" max="5845" width="9.33203125" style="3" customWidth="1"/>
    <col min="5846" max="5846" width="12.109375" style="3" customWidth="1"/>
    <col min="5847" max="6094" width="8.88671875" style="3"/>
    <col min="6095" max="6095" width="5.6640625" style="3" customWidth="1"/>
    <col min="6096" max="6096" width="10.6640625" style="3" customWidth="1"/>
    <col min="6097" max="6097" width="26.88671875" style="3" customWidth="1"/>
    <col min="6098" max="6098" width="13.77734375" style="3" customWidth="1"/>
    <col min="6099" max="6099" width="5.44140625" style="3" customWidth="1"/>
    <col min="6100" max="6100" width="8.88671875" style="3"/>
    <col min="6101" max="6101" width="9.33203125" style="3" customWidth="1"/>
    <col min="6102" max="6102" width="12.109375" style="3" customWidth="1"/>
    <col min="6103" max="6350" width="8.88671875" style="3"/>
    <col min="6351" max="6351" width="5.6640625" style="3" customWidth="1"/>
    <col min="6352" max="6352" width="10.6640625" style="3" customWidth="1"/>
    <col min="6353" max="6353" width="26.88671875" style="3" customWidth="1"/>
    <col min="6354" max="6354" width="13.77734375" style="3" customWidth="1"/>
    <col min="6355" max="6355" width="5.44140625" style="3" customWidth="1"/>
    <col min="6356" max="6356" width="8.88671875" style="3"/>
    <col min="6357" max="6357" width="9.33203125" style="3" customWidth="1"/>
    <col min="6358" max="6358" width="12.109375" style="3" customWidth="1"/>
    <col min="6359" max="6606" width="8.88671875" style="3"/>
    <col min="6607" max="6607" width="5.6640625" style="3" customWidth="1"/>
    <col min="6608" max="6608" width="10.6640625" style="3" customWidth="1"/>
    <col min="6609" max="6609" width="26.88671875" style="3" customWidth="1"/>
    <col min="6610" max="6610" width="13.77734375" style="3" customWidth="1"/>
    <col min="6611" max="6611" width="5.44140625" style="3" customWidth="1"/>
    <col min="6612" max="6612" width="8.88671875" style="3"/>
    <col min="6613" max="6613" width="9.33203125" style="3" customWidth="1"/>
    <col min="6614" max="6614" width="12.109375" style="3" customWidth="1"/>
    <col min="6615" max="6862" width="8.88671875" style="3"/>
    <col min="6863" max="6863" width="5.6640625" style="3" customWidth="1"/>
    <col min="6864" max="6864" width="10.6640625" style="3" customWidth="1"/>
    <col min="6865" max="6865" width="26.88671875" style="3" customWidth="1"/>
    <col min="6866" max="6866" width="13.77734375" style="3" customWidth="1"/>
    <col min="6867" max="6867" width="5.44140625" style="3" customWidth="1"/>
    <col min="6868" max="6868" width="8.88671875" style="3"/>
    <col min="6869" max="6869" width="9.33203125" style="3" customWidth="1"/>
    <col min="6870" max="6870" width="12.109375" style="3" customWidth="1"/>
    <col min="6871" max="7118" width="8.88671875" style="3"/>
    <col min="7119" max="7119" width="5.6640625" style="3" customWidth="1"/>
    <col min="7120" max="7120" width="10.6640625" style="3" customWidth="1"/>
    <col min="7121" max="7121" width="26.88671875" style="3" customWidth="1"/>
    <col min="7122" max="7122" width="13.77734375" style="3" customWidth="1"/>
    <col min="7123" max="7123" width="5.44140625" style="3" customWidth="1"/>
    <col min="7124" max="7124" width="8.88671875" style="3"/>
    <col min="7125" max="7125" width="9.33203125" style="3" customWidth="1"/>
    <col min="7126" max="7126" width="12.109375" style="3" customWidth="1"/>
    <col min="7127" max="7374" width="8.88671875" style="3"/>
    <col min="7375" max="7375" width="5.6640625" style="3" customWidth="1"/>
    <col min="7376" max="7376" width="10.6640625" style="3" customWidth="1"/>
    <col min="7377" max="7377" width="26.88671875" style="3" customWidth="1"/>
    <col min="7378" max="7378" width="13.77734375" style="3" customWidth="1"/>
    <col min="7379" max="7379" width="5.44140625" style="3" customWidth="1"/>
    <col min="7380" max="7380" width="8.88671875" style="3"/>
    <col min="7381" max="7381" width="9.33203125" style="3" customWidth="1"/>
    <col min="7382" max="7382" width="12.109375" style="3" customWidth="1"/>
    <col min="7383" max="7630" width="8.88671875" style="3"/>
    <col min="7631" max="7631" width="5.6640625" style="3" customWidth="1"/>
    <col min="7632" max="7632" width="10.6640625" style="3" customWidth="1"/>
    <col min="7633" max="7633" width="26.88671875" style="3" customWidth="1"/>
    <col min="7634" max="7634" width="13.77734375" style="3" customWidth="1"/>
    <col min="7635" max="7635" width="5.44140625" style="3" customWidth="1"/>
    <col min="7636" max="7636" width="8.88671875" style="3"/>
    <col min="7637" max="7637" width="9.33203125" style="3" customWidth="1"/>
    <col min="7638" max="7638" width="12.109375" style="3" customWidth="1"/>
    <col min="7639" max="7886" width="8.88671875" style="3"/>
    <col min="7887" max="7887" width="5.6640625" style="3" customWidth="1"/>
    <col min="7888" max="7888" width="10.6640625" style="3" customWidth="1"/>
    <col min="7889" max="7889" width="26.88671875" style="3" customWidth="1"/>
    <col min="7890" max="7890" width="13.77734375" style="3" customWidth="1"/>
    <col min="7891" max="7891" width="5.44140625" style="3" customWidth="1"/>
    <col min="7892" max="7892" width="8.88671875" style="3"/>
    <col min="7893" max="7893" width="9.33203125" style="3" customWidth="1"/>
    <col min="7894" max="7894" width="12.109375" style="3" customWidth="1"/>
    <col min="7895" max="8142" width="8.88671875" style="3"/>
    <col min="8143" max="8143" width="5.6640625" style="3" customWidth="1"/>
    <col min="8144" max="8144" width="10.6640625" style="3" customWidth="1"/>
    <col min="8145" max="8145" width="26.88671875" style="3" customWidth="1"/>
    <col min="8146" max="8146" width="13.77734375" style="3" customWidth="1"/>
    <col min="8147" max="8147" width="5.44140625" style="3" customWidth="1"/>
    <col min="8148" max="8148" width="8.88671875" style="3"/>
    <col min="8149" max="8149" width="9.33203125" style="3" customWidth="1"/>
    <col min="8150" max="8150" width="12.109375" style="3" customWidth="1"/>
    <col min="8151" max="8398" width="8.88671875" style="3"/>
    <col min="8399" max="8399" width="5.6640625" style="3" customWidth="1"/>
    <col min="8400" max="8400" width="10.6640625" style="3" customWidth="1"/>
    <col min="8401" max="8401" width="26.88671875" style="3" customWidth="1"/>
    <col min="8402" max="8402" width="13.77734375" style="3" customWidth="1"/>
    <col min="8403" max="8403" width="5.44140625" style="3" customWidth="1"/>
    <col min="8404" max="8404" width="8.88671875" style="3"/>
    <col min="8405" max="8405" width="9.33203125" style="3" customWidth="1"/>
    <col min="8406" max="8406" width="12.109375" style="3" customWidth="1"/>
    <col min="8407" max="8654" width="8.88671875" style="3"/>
    <col min="8655" max="8655" width="5.6640625" style="3" customWidth="1"/>
    <col min="8656" max="8656" width="10.6640625" style="3" customWidth="1"/>
    <col min="8657" max="8657" width="26.88671875" style="3" customWidth="1"/>
    <col min="8658" max="8658" width="13.77734375" style="3" customWidth="1"/>
    <col min="8659" max="8659" width="5.44140625" style="3" customWidth="1"/>
    <col min="8660" max="8660" width="8.88671875" style="3"/>
    <col min="8661" max="8661" width="9.33203125" style="3" customWidth="1"/>
    <col min="8662" max="8662" width="12.109375" style="3" customWidth="1"/>
    <col min="8663" max="8910" width="8.88671875" style="3"/>
    <col min="8911" max="8911" width="5.6640625" style="3" customWidth="1"/>
    <col min="8912" max="8912" width="10.6640625" style="3" customWidth="1"/>
    <col min="8913" max="8913" width="26.88671875" style="3" customWidth="1"/>
    <col min="8914" max="8914" width="13.77734375" style="3" customWidth="1"/>
    <col min="8915" max="8915" width="5.44140625" style="3" customWidth="1"/>
    <col min="8916" max="8916" width="8.88671875" style="3"/>
    <col min="8917" max="8917" width="9.33203125" style="3" customWidth="1"/>
    <col min="8918" max="8918" width="12.109375" style="3" customWidth="1"/>
    <col min="8919" max="9166" width="8.88671875" style="3"/>
    <col min="9167" max="9167" width="5.6640625" style="3" customWidth="1"/>
    <col min="9168" max="9168" width="10.6640625" style="3" customWidth="1"/>
    <col min="9169" max="9169" width="26.88671875" style="3" customWidth="1"/>
    <col min="9170" max="9170" width="13.77734375" style="3" customWidth="1"/>
    <col min="9171" max="9171" width="5.44140625" style="3" customWidth="1"/>
    <col min="9172" max="9172" width="8.88671875" style="3"/>
    <col min="9173" max="9173" width="9.33203125" style="3" customWidth="1"/>
    <col min="9174" max="9174" width="12.109375" style="3" customWidth="1"/>
    <col min="9175" max="9422" width="8.88671875" style="3"/>
    <col min="9423" max="9423" width="5.6640625" style="3" customWidth="1"/>
    <col min="9424" max="9424" width="10.6640625" style="3" customWidth="1"/>
    <col min="9425" max="9425" width="26.88671875" style="3" customWidth="1"/>
    <col min="9426" max="9426" width="13.77734375" style="3" customWidth="1"/>
    <col min="9427" max="9427" width="5.44140625" style="3" customWidth="1"/>
    <col min="9428" max="9428" width="8.88671875" style="3"/>
    <col min="9429" max="9429" width="9.33203125" style="3" customWidth="1"/>
    <col min="9430" max="9430" width="12.109375" style="3" customWidth="1"/>
    <col min="9431" max="9678" width="8.88671875" style="3"/>
    <col min="9679" max="9679" width="5.6640625" style="3" customWidth="1"/>
    <col min="9680" max="9680" width="10.6640625" style="3" customWidth="1"/>
    <col min="9681" max="9681" width="26.88671875" style="3" customWidth="1"/>
    <col min="9682" max="9682" width="13.77734375" style="3" customWidth="1"/>
    <col min="9683" max="9683" width="5.44140625" style="3" customWidth="1"/>
    <col min="9684" max="9684" width="8.88671875" style="3"/>
    <col min="9685" max="9685" width="9.33203125" style="3" customWidth="1"/>
    <col min="9686" max="9686" width="12.109375" style="3" customWidth="1"/>
    <col min="9687" max="9934" width="8.88671875" style="3"/>
    <col min="9935" max="9935" width="5.6640625" style="3" customWidth="1"/>
    <col min="9936" max="9936" width="10.6640625" style="3" customWidth="1"/>
    <col min="9937" max="9937" width="26.88671875" style="3" customWidth="1"/>
    <col min="9938" max="9938" width="13.77734375" style="3" customWidth="1"/>
    <col min="9939" max="9939" width="5.44140625" style="3" customWidth="1"/>
    <col min="9940" max="9940" width="8.88671875" style="3"/>
    <col min="9941" max="9941" width="9.33203125" style="3" customWidth="1"/>
    <col min="9942" max="9942" width="12.109375" style="3" customWidth="1"/>
    <col min="9943" max="10190" width="8.88671875" style="3"/>
    <col min="10191" max="10191" width="5.6640625" style="3" customWidth="1"/>
    <col min="10192" max="10192" width="10.6640625" style="3" customWidth="1"/>
    <col min="10193" max="10193" width="26.88671875" style="3" customWidth="1"/>
    <col min="10194" max="10194" width="13.77734375" style="3" customWidth="1"/>
    <col min="10195" max="10195" width="5.44140625" style="3" customWidth="1"/>
    <col min="10196" max="10196" width="8.88671875" style="3"/>
    <col min="10197" max="10197" width="9.33203125" style="3" customWidth="1"/>
    <col min="10198" max="10198" width="12.109375" style="3" customWidth="1"/>
    <col min="10199" max="10446" width="8.88671875" style="3"/>
    <col min="10447" max="10447" width="5.6640625" style="3" customWidth="1"/>
    <col min="10448" max="10448" width="10.6640625" style="3" customWidth="1"/>
    <col min="10449" max="10449" width="26.88671875" style="3" customWidth="1"/>
    <col min="10450" max="10450" width="13.77734375" style="3" customWidth="1"/>
    <col min="10451" max="10451" width="5.44140625" style="3" customWidth="1"/>
    <col min="10452" max="10452" width="8.88671875" style="3"/>
    <col min="10453" max="10453" width="9.33203125" style="3" customWidth="1"/>
    <col min="10454" max="10454" width="12.109375" style="3" customWidth="1"/>
    <col min="10455" max="10702" width="8.88671875" style="3"/>
    <col min="10703" max="10703" width="5.6640625" style="3" customWidth="1"/>
    <col min="10704" max="10704" width="10.6640625" style="3" customWidth="1"/>
    <col min="10705" max="10705" width="26.88671875" style="3" customWidth="1"/>
    <col min="10706" max="10706" width="13.77734375" style="3" customWidth="1"/>
    <col min="10707" max="10707" width="5.44140625" style="3" customWidth="1"/>
    <col min="10708" max="10708" width="8.88671875" style="3"/>
    <col min="10709" max="10709" width="9.33203125" style="3" customWidth="1"/>
    <col min="10710" max="10710" width="12.109375" style="3" customWidth="1"/>
    <col min="10711" max="10958" width="8.88671875" style="3"/>
    <col min="10959" max="10959" width="5.6640625" style="3" customWidth="1"/>
    <col min="10960" max="10960" width="10.6640625" style="3" customWidth="1"/>
    <col min="10961" max="10961" width="26.88671875" style="3" customWidth="1"/>
    <col min="10962" max="10962" width="13.77734375" style="3" customWidth="1"/>
    <col min="10963" max="10963" width="5.44140625" style="3" customWidth="1"/>
    <col min="10964" max="10964" width="8.88671875" style="3"/>
    <col min="10965" max="10965" width="9.33203125" style="3" customWidth="1"/>
    <col min="10966" max="10966" width="12.109375" style="3" customWidth="1"/>
    <col min="10967" max="11214" width="8.88671875" style="3"/>
    <col min="11215" max="11215" width="5.6640625" style="3" customWidth="1"/>
    <col min="11216" max="11216" width="10.6640625" style="3" customWidth="1"/>
    <col min="11217" max="11217" width="26.88671875" style="3" customWidth="1"/>
    <col min="11218" max="11218" width="13.77734375" style="3" customWidth="1"/>
    <col min="11219" max="11219" width="5.44140625" style="3" customWidth="1"/>
    <col min="11220" max="11220" width="8.88671875" style="3"/>
    <col min="11221" max="11221" width="9.33203125" style="3" customWidth="1"/>
    <col min="11222" max="11222" width="12.109375" style="3" customWidth="1"/>
    <col min="11223" max="11470" width="8.88671875" style="3"/>
    <col min="11471" max="11471" width="5.6640625" style="3" customWidth="1"/>
    <col min="11472" max="11472" width="10.6640625" style="3" customWidth="1"/>
    <col min="11473" max="11473" width="26.88671875" style="3" customWidth="1"/>
    <col min="11474" max="11474" width="13.77734375" style="3" customWidth="1"/>
    <col min="11475" max="11475" width="5.44140625" style="3" customWidth="1"/>
    <col min="11476" max="11476" width="8.88671875" style="3"/>
    <col min="11477" max="11477" width="9.33203125" style="3" customWidth="1"/>
    <col min="11478" max="11478" width="12.109375" style="3" customWidth="1"/>
    <col min="11479" max="11726" width="8.88671875" style="3"/>
    <col min="11727" max="11727" width="5.6640625" style="3" customWidth="1"/>
    <col min="11728" max="11728" width="10.6640625" style="3" customWidth="1"/>
    <col min="11729" max="11729" width="26.88671875" style="3" customWidth="1"/>
    <col min="11730" max="11730" width="13.77734375" style="3" customWidth="1"/>
    <col min="11731" max="11731" width="5.44140625" style="3" customWidth="1"/>
    <col min="11732" max="11732" width="8.88671875" style="3"/>
    <col min="11733" max="11733" width="9.33203125" style="3" customWidth="1"/>
    <col min="11734" max="11734" width="12.109375" style="3" customWidth="1"/>
    <col min="11735" max="11982" width="8.88671875" style="3"/>
    <col min="11983" max="11983" width="5.6640625" style="3" customWidth="1"/>
    <col min="11984" max="11984" width="10.6640625" style="3" customWidth="1"/>
    <col min="11985" max="11985" width="26.88671875" style="3" customWidth="1"/>
    <col min="11986" max="11986" width="13.77734375" style="3" customWidth="1"/>
    <col min="11987" max="11987" width="5.44140625" style="3" customWidth="1"/>
    <col min="11988" max="11988" width="8.88671875" style="3"/>
    <col min="11989" max="11989" width="9.33203125" style="3" customWidth="1"/>
    <col min="11990" max="11990" width="12.109375" style="3" customWidth="1"/>
    <col min="11991" max="12238" width="8.88671875" style="3"/>
    <col min="12239" max="12239" width="5.6640625" style="3" customWidth="1"/>
    <col min="12240" max="12240" width="10.6640625" style="3" customWidth="1"/>
    <col min="12241" max="12241" width="26.88671875" style="3" customWidth="1"/>
    <col min="12242" max="12242" width="13.77734375" style="3" customWidth="1"/>
    <col min="12243" max="12243" width="5.44140625" style="3" customWidth="1"/>
    <col min="12244" max="12244" width="8.88671875" style="3"/>
    <col min="12245" max="12245" width="9.33203125" style="3" customWidth="1"/>
    <col min="12246" max="12246" width="12.109375" style="3" customWidth="1"/>
    <col min="12247" max="12494" width="8.88671875" style="3"/>
    <col min="12495" max="12495" width="5.6640625" style="3" customWidth="1"/>
    <col min="12496" max="12496" width="10.6640625" style="3" customWidth="1"/>
    <col min="12497" max="12497" width="26.88671875" style="3" customWidth="1"/>
    <col min="12498" max="12498" width="13.77734375" style="3" customWidth="1"/>
    <col min="12499" max="12499" width="5.44140625" style="3" customWidth="1"/>
    <col min="12500" max="12500" width="8.88671875" style="3"/>
    <col min="12501" max="12501" width="9.33203125" style="3" customWidth="1"/>
    <col min="12502" max="12502" width="12.109375" style="3" customWidth="1"/>
    <col min="12503" max="12750" width="8.88671875" style="3"/>
    <col min="12751" max="12751" width="5.6640625" style="3" customWidth="1"/>
    <col min="12752" max="12752" width="10.6640625" style="3" customWidth="1"/>
    <col min="12753" max="12753" width="26.88671875" style="3" customWidth="1"/>
    <col min="12754" max="12754" width="13.77734375" style="3" customWidth="1"/>
    <col min="12755" max="12755" width="5.44140625" style="3" customWidth="1"/>
    <col min="12756" max="12756" width="8.88671875" style="3"/>
    <col min="12757" max="12757" width="9.33203125" style="3" customWidth="1"/>
    <col min="12758" max="12758" width="12.109375" style="3" customWidth="1"/>
    <col min="12759" max="13006" width="8.88671875" style="3"/>
    <col min="13007" max="13007" width="5.6640625" style="3" customWidth="1"/>
    <col min="13008" max="13008" width="10.6640625" style="3" customWidth="1"/>
    <col min="13009" max="13009" width="26.88671875" style="3" customWidth="1"/>
    <col min="13010" max="13010" width="13.77734375" style="3" customWidth="1"/>
    <col min="13011" max="13011" width="5.44140625" style="3" customWidth="1"/>
    <col min="13012" max="13012" width="8.88671875" style="3"/>
    <col min="13013" max="13013" width="9.33203125" style="3" customWidth="1"/>
    <col min="13014" max="13014" width="12.109375" style="3" customWidth="1"/>
    <col min="13015" max="13262" width="8.88671875" style="3"/>
    <col min="13263" max="13263" width="5.6640625" style="3" customWidth="1"/>
    <col min="13264" max="13264" width="10.6640625" style="3" customWidth="1"/>
    <col min="13265" max="13265" width="26.88671875" style="3" customWidth="1"/>
    <col min="13266" max="13266" width="13.77734375" style="3" customWidth="1"/>
    <col min="13267" max="13267" width="5.44140625" style="3" customWidth="1"/>
    <col min="13268" max="13268" width="8.88671875" style="3"/>
    <col min="13269" max="13269" width="9.33203125" style="3" customWidth="1"/>
    <col min="13270" max="13270" width="12.109375" style="3" customWidth="1"/>
    <col min="13271" max="13518" width="8.88671875" style="3"/>
    <col min="13519" max="13519" width="5.6640625" style="3" customWidth="1"/>
    <col min="13520" max="13520" width="10.6640625" style="3" customWidth="1"/>
    <col min="13521" max="13521" width="26.88671875" style="3" customWidth="1"/>
    <col min="13522" max="13522" width="13.77734375" style="3" customWidth="1"/>
    <col min="13523" max="13523" width="5.44140625" style="3" customWidth="1"/>
    <col min="13524" max="13524" width="8.88671875" style="3"/>
    <col min="13525" max="13525" width="9.33203125" style="3" customWidth="1"/>
    <col min="13526" max="13526" width="12.109375" style="3" customWidth="1"/>
    <col min="13527" max="13774" width="8.88671875" style="3"/>
    <col min="13775" max="13775" width="5.6640625" style="3" customWidth="1"/>
    <col min="13776" max="13776" width="10.6640625" style="3" customWidth="1"/>
    <col min="13777" max="13777" width="26.88671875" style="3" customWidth="1"/>
    <col min="13778" max="13778" width="13.77734375" style="3" customWidth="1"/>
    <col min="13779" max="13779" width="5.44140625" style="3" customWidth="1"/>
    <col min="13780" max="13780" width="8.88671875" style="3"/>
    <col min="13781" max="13781" width="9.33203125" style="3" customWidth="1"/>
    <col min="13782" max="13782" width="12.109375" style="3" customWidth="1"/>
    <col min="13783" max="14030" width="8.88671875" style="3"/>
    <col min="14031" max="14031" width="5.6640625" style="3" customWidth="1"/>
    <col min="14032" max="14032" width="10.6640625" style="3" customWidth="1"/>
    <col min="14033" max="14033" width="26.88671875" style="3" customWidth="1"/>
    <col min="14034" max="14034" width="13.77734375" style="3" customWidth="1"/>
    <col min="14035" max="14035" width="5.44140625" style="3" customWidth="1"/>
    <col min="14036" max="14036" width="8.88671875" style="3"/>
    <col min="14037" max="14037" width="9.33203125" style="3" customWidth="1"/>
    <col min="14038" max="14038" width="12.109375" style="3" customWidth="1"/>
    <col min="14039" max="14286" width="8.88671875" style="3"/>
    <col min="14287" max="14287" width="5.6640625" style="3" customWidth="1"/>
    <col min="14288" max="14288" width="10.6640625" style="3" customWidth="1"/>
    <col min="14289" max="14289" width="26.88671875" style="3" customWidth="1"/>
    <col min="14290" max="14290" width="13.77734375" style="3" customWidth="1"/>
    <col min="14291" max="14291" width="5.44140625" style="3" customWidth="1"/>
    <col min="14292" max="14292" width="8.88671875" style="3"/>
    <col min="14293" max="14293" width="9.33203125" style="3" customWidth="1"/>
    <col min="14294" max="14294" width="12.109375" style="3" customWidth="1"/>
    <col min="14295" max="14542" width="8.88671875" style="3"/>
    <col min="14543" max="14543" width="5.6640625" style="3" customWidth="1"/>
    <col min="14544" max="14544" width="10.6640625" style="3" customWidth="1"/>
    <col min="14545" max="14545" width="26.88671875" style="3" customWidth="1"/>
    <col min="14546" max="14546" width="13.77734375" style="3" customWidth="1"/>
    <col min="14547" max="14547" width="5.44140625" style="3" customWidth="1"/>
    <col min="14548" max="14548" width="8.88671875" style="3"/>
    <col min="14549" max="14549" width="9.33203125" style="3" customWidth="1"/>
    <col min="14550" max="14550" width="12.109375" style="3" customWidth="1"/>
    <col min="14551" max="14798" width="8.88671875" style="3"/>
    <col min="14799" max="14799" width="5.6640625" style="3" customWidth="1"/>
    <col min="14800" max="14800" width="10.6640625" style="3" customWidth="1"/>
    <col min="14801" max="14801" width="26.88671875" style="3" customWidth="1"/>
    <col min="14802" max="14802" width="13.77734375" style="3" customWidth="1"/>
    <col min="14803" max="14803" width="5.44140625" style="3" customWidth="1"/>
    <col min="14804" max="14804" width="8.88671875" style="3"/>
    <col min="14805" max="14805" width="9.33203125" style="3" customWidth="1"/>
    <col min="14806" max="14806" width="12.109375" style="3" customWidth="1"/>
    <col min="14807" max="15054" width="8.88671875" style="3"/>
    <col min="15055" max="15055" width="5.6640625" style="3" customWidth="1"/>
    <col min="15056" max="15056" width="10.6640625" style="3" customWidth="1"/>
    <col min="15057" max="15057" width="26.88671875" style="3" customWidth="1"/>
    <col min="15058" max="15058" width="13.77734375" style="3" customWidth="1"/>
    <col min="15059" max="15059" width="5.44140625" style="3" customWidth="1"/>
    <col min="15060" max="15060" width="8.88671875" style="3"/>
    <col min="15061" max="15061" width="9.33203125" style="3" customWidth="1"/>
    <col min="15062" max="15062" width="12.109375" style="3" customWidth="1"/>
    <col min="15063" max="15310" width="8.88671875" style="3"/>
    <col min="15311" max="15311" width="5.6640625" style="3" customWidth="1"/>
    <col min="15312" max="15312" width="10.6640625" style="3" customWidth="1"/>
    <col min="15313" max="15313" width="26.88671875" style="3" customWidth="1"/>
    <col min="15314" max="15314" width="13.77734375" style="3" customWidth="1"/>
    <col min="15315" max="15315" width="5.44140625" style="3" customWidth="1"/>
    <col min="15316" max="15316" width="8.88671875" style="3"/>
    <col min="15317" max="15317" width="9.33203125" style="3" customWidth="1"/>
    <col min="15318" max="15318" width="12.109375" style="3" customWidth="1"/>
    <col min="15319" max="15566" width="8.88671875" style="3"/>
    <col min="15567" max="15567" width="5.6640625" style="3" customWidth="1"/>
    <col min="15568" max="15568" width="10.6640625" style="3" customWidth="1"/>
    <col min="15569" max="15569" width="26.88671875" style="3" customWidth="1"/>
    <col min="15570" max="15570" width="13.77734375" style="3" customWidth="1"/>
    <col min="15571" max="15571" width="5.44140625" style="3" customWidth="1"/>
    <col min="15572" max="15572" width="8.88671875" style="3"/>
    <col min="15573" max="15573" width="9.33203125" style="3" customWidth="1"/>
    <col min="15574" max="15574" width="12.109375" style="3" customWidth="1"/>
    <col min="15575" max="15822" width="8.88671875" style="3"/>
    <col min="15823" max="15823" width="5.6640625" style="3" customWidth="1"/>
    <col min="15824" max="15824" width="10.6640625" style="3" customWidth="1"/>
    <col min="15825" max="15825" width="26.88671875" style="3" customWidth="1"/>
    <col min="15826" max="15826" width="13.77734375" style="3" customWidth="1"/>
    <col min="15827" max="15827" width="5.44140625" style="3" customWidth="1"/>
    <col min="15828" max="15828" width="8.88671875" style="3"/>
    <col min="15829" max="15829" width="9.33203125" style="3" customWidth="1"/>
    <col min="15830" max="15830" width="12.109375" style="3" customWidth="1"/>
    <col min="15831" max="16078" width="8.88671875" style="3"/>
    <col min="16079" max="16079" width="5.6640625" style="3" customWidth="1"/>
    <col min="16080" max="16080" width="10.6640625" style="3" customWidth="1"/>
    <col min="16081" max="16081" width="26.88671875" style="3" customWidth="1"/>
    <col min="16082" max="16082" width="13.77734375" style="3" customWidth="1"/>
    <col min="16083" max="16083" width="5.44140625" style="3" customWidth="1"/>
    <col min="16084" max="16084" width="8.88671875" style="3"/>
    <col min="16085" max="16085" width="9.33203125" style="3" customWidth="1"/>
    <col min="16086" max="16086" width="12.109375" style="3" customWidth="1"/>
    <col min="16087" max="16328" width="8.88671875" style="3"/>
    <col min="16329" max="16329" width="8.88671875" style="3" customWidth="1"/>
    <col min="16330" max="16384" width="9" style="3"/>
  </cols>
  <sheetData>
    <row r="1" spans="1:12" ht="22.05" customHeight="1">
      <c r="A1" s="67" t="s">
        <v>62</v>
      </c>
      <c r="B1" s="68"/>
      <c r="C1" s="68"/>
      <c r="D1" s="68"/>
      <c r="E1" s="68"/>
      <c r="F1" s="68"/>
      <c r="G1" s="68"/>
      <c r="H1" s="68"/>
      <c r="I1" s="68"/>
    </row>
    <row r="2" spans="1:12" s="1" customFormat="1" ht="33.6" customHeight="1">
      <c r="A2" s="5" t="s">
        <v>63</v>
      </c>
      <c r="B2" s="6" t="s">
        <v>64</v>
      </c>
      <c r="C2" s="7" t="s">
        <v>65</v>
      </c>
      <c r="D2" s="7" t="s">
        <v>66</v>
      </c>
      <c r="E2" s="8" t="s">
        <v>67</v>
      </c>
      <c r="F2" s="8" t="s">
        <v>68</v>
      </c>
      <c r="G2" s="9" t="s">
        <v>69</v>
      </c>
      <c r="H2" s="10" t="s">
        <v>4</v>
      </c>
      <c r="I2" s="23" t="s">
        <v>70</v>
      </c>
      <c r="J2" s="24" t="s">
        <v>10</v>
      </c>
    </row>
    <row r="3" spans="1:12" s="2" customFormat="1" ht="22.2" customHeight="1">
      <c r="A3" s="11">
        <v>1</v>
      </c>
      <c r="B3" s="12" t="s">
        <v>148</v>
      </c>
      <c r="C3" s="13" t="s">
        <v>71</v>
      </c>
      <c r="D3" s="14" t="s">
        <v>72</v>
      </c>
      <c r="E3" s="15"/>
      <c r="F3" s="15">
        <v>4.6199999999999998E-2</v>
      </c>
      <c r="G3" s="15">
        <v>0.55200000000000005</v>
      </c>
      <c r="H3" s="16" t="s">
        <v>73</v>
      </c>
      <c r="I3" s="25">
        <f t="shared" ref="I3:I8" si="0">F3*7.965</f>
        <v>0.367983</v>
      </c>
      <c r="J3" s="70">
        <f>I3</f>
        <v>0.367983</v>
      </c>
      <c r="L3" s="2" t="str">
        <f>VLOOKUP(B3,[1]中盛7!$B$9:$B$29,1,0)</f>
        <v>SHT0010418</v>
      </c>
    </row>
    <row r="4" spans="1:12" s="81" customFormat="1" ht="22.2" customHeight="1">
      <c r="A4" s="11">
        <v>2</v>
      </c>
      <c r="B4" s="75" t="s">
        <v>175</v>
      </c>
      <c r="C4" s="76" t="s">
        <v>74</v>
      </c>
      <c r="D4" s="77" t="s">
        <v>75</v>
      </c>
      <c r="E4" s="78"/>
      <c r="F4" s="78">
        <v>1.32E-2</v>
      </c>
      <c r="G4" s="78">
        <v>0.185</v>
      </c>
      <c r="H4" s="79" t="s">
        <v>76</v>
      </c>
      <c r="I4" s="80">
        <f t="shared" si="0"/>
        <v>0.105138</v>
      </c>
      <c r="J4" s="78">
        <f t="shared" ref="J4:J7" si="1">G4</f>
        <v>0.185</v>
      </c>
      <c r="L4" s="2" t="e">
        <f>VLOOKUP(B4,[1]中盛7!$B$9:$B$29,1,0)</f>
        <v>#N/A</v>
      </c>
    </row>
    <row r="5" spans="1:12" s="81" customFormat="1" ht="22.2" customHeight="1">
      <c r="A5" s="11">
        <v>3</v>
      </c>
      <c r="B5" s="75" t="s">
        <v>176</v>
      </c>
      <c r="C5" s="76" t="s">
        <v>77</v>
      </c>
      <c r="D5" s="77" t="s">
        <v>78</v>
      </c>
      <c r="E5" s="78"/>
      <c r="F5" s="78">
        <v>1.7600000000000001E-2</v>
      </c>
      <c r="G5" s="78">
        <v>0.246</v>
      </c>
      <c r="H5" s="79" t="s">
        <v>79</v>
      </c>
      <c r="I5" s="80">
        <f t="shared" si="0"/>
        <v>0.140184</v>
      </c>
      <c r="J5" s="78">
        <f t="shared" si="1"/>
        <v>0.246</v>
      </c>
      <c r="L5" s="2" t="e">
        <f>VLOOKUP(B5,[1]中盛7!$B$9:$B$29,1,0)</f>
        <v>#N/A</v>
      </c>
    </row>
    <row r="6" spans="1:12" s="81" customFormat="1" ht="22.2" customHeight="1">
      <c r="A6" s="11">
        <v>4</v>
      </c>
      <c r="B6" s="75" t="s">
        <v>177</v>
      </c>
      <c r="C6" s="76" t="s">
        <v>80</v>
      </c>
      <c r="D6" s="77" t="s">
        <v>81</v>
      </c>
      <c r="E6" s="78"/>
      <c r="F6" s="78">
        <v>1.0999999999999999E-2</v>
      </c>
      <c r="G6" s="78">
        <v>0.154</v>
      </c>
      <c r="H6" s="79" t="s">
        <v>82</v>
      </c>
      <c r="I6" s="80">
        <f t="shared" si="0"/>
        <v>8.7614999999999998E-2</v>
      </c>
      <c r="J6" s="78">
        <f t="shared" si="1"/>
        <v>0.154</v>
      </c>
      <c r="L6" s="2" t="e">
        <f>VLOOKUP(B6,[1]中盛7!$B$9:$B$29,1,0)</f>
        <v>#N/A</v>
      </c>
    </row>
    <row r="7" spans="1:12" s="81" customFormat="1" ht="32.4" customHeight="1">
      <c r="A7" s="11">
        <v>5</v>
      </c>
      <c r="B7" s="82" t="s">
        <v>178</v>
      </c>
      <c r="C7" s="82" t="s">
        <v>80</v>
      </c>
      <c r="D7" s="83" t="s">
        <v>83</v>
      </c>
      <c r="E7" s="78"/>
      <c r="F7" s="78">
        <v>7.0000000000000001E-3</v>
      </c>
      <c r="G7" s="78">
        <v>0.122</v>
      </c>
      <c r="H7" s="79" t="s">
        <v>84</v>
      </c>
      <c r="I7" s="80">
        <f t="shared" si="0"/>
        <v>5.5754999999999999E-2</v>
      </c>
      <c r="J7" s="78">
        <f t="shared" si="1"/>
        <v>0.122</v>
      </c>
      <c r="L7" s="2" t="e">
        <f>VLOOKUP(B7,[1]中盛7!$B$9:$B$29,1,0)</f>
        <v>#N/A</v>
      </c>
    </row>
    <row r="8" spans="1:12" s="2" customFormat="1" ht="32.4" customHeight="1">
      <c r="A8" s="11">
        <v>6</v>
      </c>
      <c r="B8" s="17" t="s">
        <v>149</v>
      </c>
      <c r="C8" s="19" t="s">
        <v>85</v>
      </c>
      <c r="D8" s="18" t="s">
        <v>86</v>
      </c>
      <c r="E8" s="15"/>
      <c r="F8" s="15">
        <v>0.16880000000000001</v>
      </c>
      <c r="G8" s="15">
        <v>2.0259999999999998</v>
      </c>
      <c r="H8" s="20" t="s">
        <v>87</v>
      </c>
      <c r="I8" s="25">
        <f t="shared" si="0"/>
        <v>1.344492</v>
      </c>
      <c r="J8" s="70">
        <f>I8</f>
        <v>1.344492</v>
      </c>
      <c r="L8" s="2" t="str">
        <f>VLOOKUP(B8,[1]中盛7!$B$9:$B$29,1,0)</f>
        <v>SHT0010763</v>
      </c>
    </row>
    <row r="9" spans="1:12" s="81" customFormat="1" ht="32.4" customHeight="1">
      <c r="A9" s="11">
        <v>7</v>
      </c>
      <c r="B9" s="82" t="s">
        <v>88</v>
      </c>
      <c r="C9" s="84" t="s">
        <v>89</v>
      </c>
      <c r="D9" s="83" t="s">
        <v>90</v>
      </c>
      <c r="E9" s="78"/>
      <c r="F9" s="78"/>
      <c r="G9" s="78">
        <v>3.38</v>
      </c>
      <c r="H9" s="85" t="s">
        <v>91</v>
      </c>
      <c r="I9" s="80">
        <f>0.207*7.965+0.054*7.965+2*0.1</f>
        <v>2.2788650000000001</v>
      </c>
      <c r="J9" s="78">
        <v>3.05</v>
      </c>
      <c r="L9" s="2" t="e">
        <f>VLOOKUP(B9,[1]中盛7!$B$9:$B$29,1,0)</f>
        <v>#N/A</v>
      </c>
    </row>
    <row r="10" spans="1:12" s="81" customFormat="1" ht="32.4" customHeight="1">
      <c r="A10" s="11">
        <v>8</v>
      </c>
      <c r="B10" s="75" t="s">
        <v>92</v>
      </c>
      <c r="C10" s="76" t="s">
        <v>93</v>
      </c>
      <c r="D10" s="83" t="s">
        <v>94</v>
      </c>
      <c r="E10" s="78"/>
      <c r="F10" s="78">
        <v>1.04E-2</v>
      </c>
      <c r="G10" s="78">
        <v>0.14000000000000001</v>
      </c>
      <c r="H10" s="86" t="s">
        <v>84</v>
      </c>
      <c r="I10" s="80">
        <f>F10*7.96</f>
        <v>8.2783999999999996E-2</v>
      </c>
      <c r="J10" s="78">
        <f>G10</f>
        <v>0.14000000000000001</v>
      </c>
      <c r="L10" s="2" t="e">
        <f>VLOOKUP(B10,[1]中盛7!$B$9:$B$29,1,0)</f>
        <v>#N/A</v>
      </c>
    </row>
    <row r="11" spans="1:12" s="81" customFormat="1" ht="32.4" customHeight="1">
      <c r="A11" s="11">
        <v>9</v>
      </c>
      <c r="B11" s="82" t="s">
        <v>95</v>
      </c>
      <c r="C11" s="84" t="s">
        <v>96</v>
      </c>
      <c r="D11" s="83" t="s">
        <v>97</v>
      </c>
      <c r="E11" s="78"/>
      <c r="F11" s="78"/>
      <c r="G11" s="78">
        <v>5.2</v>
      </c>
      <c r="H11" s="86"/>
      <c r="I11" s="80">
        <f>(0.0751+0.1018+0.1121*2)*7.965+4*0.1</f>
        <v>3.5947615000000002</v>
      </c>
      <c r="J11" s="78">
        <v>4.72</v>
      </c>
      <c r="L11" s="2" t="e">
        <f>VLOOKUP(B11,[1]中盛7!$B$9:$B$29,1,0)</f>
        <v>#N/A</v>
      </c>
    </row>
    <row r="12" spans="1:12" s="2" customFormat="1" ht="32.4" customHeight="1">
      <c r="A12" s="11">
        <v>10</v>
      </c>
      <c r="B12" s="17" t="s">
        <v>150</v>
      </c>
      <c r="C12" s="19" t="s">
        <v>98</v>
      </c>
      <c r="D12" s="18" t="s">
        <v>99</v>
      </c>
      <c r="E12" s="15"/>
      <c r="F12" s="15">
        <v>3.6400000000000002E-2</v>
      </c>
      <c r="G12" s="15">
        <v>0.43</v>
      </c>
      <c r="H12" s="21" t="s">
        <v>100</v>
      </c>
      <c r="I12" s="25">
        <f t="shared" ref="I12:I25" si="2">F12*7.965</f>
        <v>0.28992600000000002</v>
      </c>
      <c r="J12" s="70">
        <f>I12</f>
        <v>0.28992600000000002</v>
      </c>
      <c r="L12" s="2" t="str">
        <f>VLOOKUP(B12,[1]中盛7!$B$9:$B$29,1,0)</f>
        <v>SHT0010779</v>
      </c>
    </row>
    <row r="13" spans="1:12" s="2" customFormat="1" ht="32.4" customHeight="1">
      <c r="A13" s="11">
        <v>11</v>
      </c>
      <c r="B13" s="17" t="s">
        <v>151</v>
      </c>
      <c r="C13" s="19" t="s">
        <v>101</v>
      </c>
      <c r="D13" s="18" t="s">
        <v>102</v>
      </c>
      <c r="E13" s="15"/>
      <c r="F13" s="15">
        <v>7.4499999999999997E-2</v>
      </c>
      <c r="G13" s="15">
        <v>0.85799999999999998</v>
      </c>
      <c r="H13" s="21" t="s">
        <v>100</v>
      </c>
      <c r="I13" s="25">
        <f t="shared" si="2"/>
        <v>0.59339249999999999</v>
      </c>
      <c r="J13" s="70">
        <f>I13</f>
        <v>0.59339249999999999</v>
      </c>
      <c r="L13" s="2" t="str">
        <f>VLOOKUP(B13,[1]中盛7!$B$9:$B$29,1,0)</f>
        <v>SHT0011260</v>
      </c>
    </row>
    <row r="14" spans="1:12" s="81" customFormat="1" ht="32.4" customHeight="1">
      <c r="A14" s="11">
        <v>12</v>
      </c>
      <c r="B14" s="87" t="s">
        <v>103</v>
      </c>
      <c r="C14" s="87" t="s">
        <v>104</v>
      </c>
      <c r="D14" s="77" t="e">
        <v>#N/A</v>
      </c>
      <c r="E14" s="78"/>
      <c r="F14" s="78">
        <v>1.2E-2</v>
      </c>
      <c r="G14" s="78">
        <v>0.16800000000000001</v>
      </c>
      <c r="H14" s="88" t="s">
        <v>105</v>
      </c>
      <c r="I14" s="80">
        <f t="shared" si="2"/>
        <v>9.5579999999999998E-2</v>
      </c>
      <c r="J14" s="78">
        <f t="shared" ref="J14:J17" si="3">G14</f>
        <v>0.16800000000000001</v>
      </c>
      <c r="L14" s="2" t="e">
        <f>VLOOKUP(B14,[1]中盛7!$B$9:$B$29,1,0)</f>
        <v>#N/A</v>
      </c>
    </row>
    <row r="15" spans="1:12" s="81" customFormat="1" ht="32.4" customHeight="1">
      <c r="A15" s="11">
        <v>13</v>
      </c>
      <c r="B15" s="87" t="s">
        <v>106</v>
      </c>
      <c r="C15" s="87" t="s">
        <v>107</v>
      </c>
      <c r="D15" s="77" t="e">
        <v>#N/A</v>
      </c>
      <c r="E15" s="78"/>
      <c r="F15" s="78">
        <v>5.7000000000000002E-3</v>
      </c>
      <c r="G15" s="78">
        <v>0.1</v>
      </c>
      <c r="H15" s="79" t="s">
        <v>108</v>
      </c>
      <c r="I15" s="80">
        <f t="shared" si="2"/>
        <v>4.5400500000000003E-2</v>
      </c>
      <c r="J15" s="78">
        <f t="shared" si="3"/>
        <v>0.1</v>
      </c>
      <c r="L15" s="2" t="e">
        <f>VLOOKUP(B15,[1]中盛7!$B$9:$B$29,1,0)</f>
        <v>#N/A</v>
      </c>
    </row>
    <row r="16" spans="1:12" s="81" customFormat="1" ht="32.4" customHeight="1">
      <c r="A16" s="11">
        <v>14</v>
      </c>
      <c r="B16" s="87" t="s">
        <v>109</v>
      </c>
      <c r="C16" s="87" t="s">
        <v>110</v>
      </c>
      <c r="D16" s="77" t="e">
        <v>#N/A</v>
      </c>
      <c r="E16" s="78"/>
      <c r="F16" s="78">
        <v>6.3E-3</v>
      </c>
      <c r="G16" s="78">
        <v>0.12</v>
      </c>
      <c r="H16" s="79" t="s">
        <v>108</v>
      </c>
      <c r="I16" s="80">
        <f t="shared" si="2"/>
        <v>5.0179500000000002E-2</v>
      </c>
      <c r="J16" s="78">
        <f t="shared" si="3"/>
        <v>0.12</v>
      </c>
      <c r="L16" s="2" t="e">
        <f>VLOOKUP(B16,[1]中盛7!$B$9:$B$29,1,0)</f>
        <v>#N/A</v>
      </c>
    </row>
    <row r="17" spans="1:12" s="81" customFormat="1" ht="32.4" customHeight="1">
      <c r="A17" s="11">
        <v>15</v>
      </c>
      <c r="B17" s="76" t="s">
        <v>111</v>
      </c>
      <c r="C17" s="76" t="s">
        <v>112</v>
      </c>
      <c r="D17" s="77" t="e">
        <v>#N/A</v>
      </c>
      <c r="E17" s="78"/>
      <c r="F17" s="78">
        <v>1.2E-2</v>
      </c>
      <c r="G17" s="78">
        <v>0.16800000000000001</v>
      </c>
      <c r="H17" s="79" t="s">
        <v>108</v>
      </c>
      <c r="I17" s="80">
        <f t="shared" si="2"/>
        <v>9.5579999999999998E-2</v>
      </c>
      <c r="J17" s="78">
        <f t="shared" si="3"/>
        <v>0.16800000000000001</v>
      </c>
      <c r="L17" s="2" t="e">
        <f>VLOOKUP(B17,[1]中盛7!$B$9:$B$29,1,0)</f>
        <v>#N/A</v>
      </c>
    </row>
    <row r="18" spans="1:12" s="2" customFormat="1" ht="32.4" customHeight="1">
      <c r="A18" s="11">
        <v>16</v>
      </c>
      <c r="B18" s="12" t="s">
        <v>152</v>
      </c>
      <c r="C18" s="13" t="s">
        <v>113</v>
      </c>
      <c r="D18" s="14"/>
      <c r="E18" s="15"/>
      <c r="F18" s="15">
        <v>0.124</v>
      </c>
      <c r="G18" s="15">
        <v>1.3</v>
      </c>
      <c r="H18" s="16" t="s">
        <v>114</v>
      </c>
      <c r="I18" s="25">
        <f t="shared" si="2"/>
        <v>0.98765999999999998</v>
      </c>
      <c r="J18" s="70">
        <f t="shared" ref="J18:J26" si="4">I18</f>
        <v>0.98765999999999998</v>
      </c>
      <c r="L18" s="2" t="str">
        <f>VLOOKUP(B18,[1]中盛7!$B$9:$B$29,1,0)</f>
        <v>SHT0012385</v>
      </c>
    </row>
    <row r="19" spans="1:12" s="2" customFormat="1" ht="32.4" customHeight="1">
      <c r="A19" s="11">
        <v>17</v>
      </c>
      <c r="B19" s="12" t="s">
        <v>153</v>
      </c>
      <c r="C19" s="13" t="s">
        <v>115</v>
      </c>
      <c r="D19" s="14"/>
      <c r="E19" s="15"/>
      <c r="F19" s="15">
        <v>0.16400000000000001</v>
      </c>
      <c r="G19" s="15">
        <v>1.97</v>
      </c>
      <c r="H19" s="16" t="s">
        <v>116</v>
      </c>
      <c r="I19" s="25">
        <f t="shared" si="2"/>
        <v>1.30626</v>
      </c>
      <c r="J19" s="70">
        <f t="shared" si="4"/>
        <v>1.30626</v>
      </c>
      <c r="L19" s="2" t="str">
        <f>VLOOKUP(B19,[1]中盛7!$B$9:$B$29,1,0)</f>
        <v>SHT0011900</v>
      </c>
    </row>
    <row r="20" spans="1:12" s="2" customFormat="1" ht="32.4" customHeight="1">
      <c r="A20" s="11">
        <v>18</v>
      </c>
      <c r="B20" s="12" t="s">
        <v>154</v>
      </c>
      <c r="C20" s="12" t="s">
        <v>117</v>
      </c>
      <c r="D20" s="14" t="s">
        <v>118</v>
      </c>
      <c r="E20" s="15"/>
      <c r="F20" s="15">
        <v>0.14099999999999999</v>
      </c>
      <c r="G20" s="15">
        <v>1.46</v>
      </c>
      <c r="H20" s="16" t="s">
        <v>119</v>
      </c>
      <c r="I20" s="25">
        <f t="shared" si="2"/>
        <v>1.123065</v>
      </c>
      <c r="J20" s="70">
        <f t="shared" si="4"/>
        <v>1.123065</v>
      </c>
      <c r="L20" s="2" t="str">
        <f>VLOOKUP(B20,[1]中盛7!$B$9:$B$29,1,0)</f>
        <v>SHT0013855</v>
      </c>
    </row>
    <row r="21" spans="1:12" s="2" customFormat="1" ht="32.4" customHeight="1">
      <c r="A21" s="11">
        <v>19</v>
      </c>
      <c r="B21" s="12" t="s">
        <v>155</v>
      </c>
      <c r="C21" s="13" t="s">
        <v>120</v>
      </c>
      <c r="D21" s="14" t="s">
        <v>121</v>
      </c>
      <c r="E21" s="15"/>
      <c r="F21" s="15">
        <v>9.0999999999999998E-2</v>
      </c>
      <c r="G21" s="15">
        <v>0.98799999999999999</v>
      </c>
      <c r="H21" s="16" t="s">
        <v>119</v>
      </c>
      <c r="I21" s="25">
        <f t="shared" si="2"/>
        <v>0.72481499999999999</v>
      </c>
      <c r="J21" s="70">
        <f t="shared" si="4"/>
        <v>0.72481499999999999</v>
      </c>
      <c r="L21" s="2" t="str">
        <f>VLOOKUP(B21,[1]中盛7!$B$9:$B$29,1,0)</f>
        <v>SHT0013856</v>
      </c>
    </row>
    <row r="22" spans="1:12" s="2" customFormat="1" ht="32.4" customHeight="1">
      <c r="A22" s="11">
        <v>20</v>
      </c>
      <c r="B22" s="12" t="s">
        <v>156</v>
      </c>
      <c r="C22" s="13" t="s">
        <v>122</v>
      </c>
      <c r="D22" s="14" t="s">
        <v>123</v>
      </c>
      <c r="E22" s="15"/>
      <c r="F22" s="15">
        <v>0.22800000000000001</v>
      </c>
      <c r="G22" s="22" t="s">
        <v>124</v>
      </c>
      <c r="H22" s="16" t="s">
        <v>119</v>
      </c>
      <c r="I22" s="25">
        <f t="shared" si="2"/>
        <v>1.81602</v>
      </c>
      <c r="J22" s="70">
        <f t="shared" si="4"/>
        <v>1.81602</v>
      </c>
      <c r="L22" s="2" t="str">
        <f>VLOOKUP(B22,[1]中盛7!$B$9:$B$29,1,0)</f>
        <v>SHT0013857</v>
      </c>
    </row>
    <row r="23" spans="1:12" s="2" customFormat="1" ht="32.4" customHeight="1">
      <c r="A23" s="11">
        <v>21</v>
      </c>
      <c r="B23" s="12" t="s">
        <v>157</v>
      </c>
      <c r="C23" s="12" t="s">
        <v>125</v>
      </c>
      <c r="D23" s="14" t="s">
        <v>126</v>
      </c>
      <c r="E23" s="15"/>
      <c r="F23" s="15">
        <v>0.14099999999999999</v>
      </c>
      <c r="G23" s="15">
        <v>1.46</v>
      </c>
      <c r="H23" s="16" t="s">
        <v>119</v>
      </c>
      <c r="I23" s="25">
        <f t="shared" si="2"/>
        <v>1.123065</v>
      </c>
      <c r="J23" s="70">
        <f t="shared" si="4"/>
        <v>1.123065</v>
      </c>
      <c r="L23" s="2" t="str">
        <f>VLOOKUP(B23,[1]中盛7!$B$9:$B$29,1,0)</f>
        <v>SHT0013858</v>
      </c>
    </row>
    <row r="24" spans="1:12" s="2" customFormat="1" ht="32.4" customHeight="1">
      <c r="A24" s="11">
        <v>22</v>
      </c>
      <c r="B24" s="12" t="s">
        <v>158</v>
      </c>
      <c r="C24" s="13" t="s">
        <v>127</v>
      </c>
      <c r="D24" s="14" t="s">
        <v>128</v>
      </c>
      <c r="E24" s="15"/>
      <c r="F24" s="15">
        <v>9.0999999999999998E-2</v>
      </c>
      <c r="G24" s="15">
        <v>0.98799999999999999</v>
      </c>
      <c r="H24" s="16" t="s">
        <v>119</v>
      </c>
      <c r="I24" s="25">
        <f t="shared" si="2"/>
        <v>0.72481499999999999</v>
      </c>
      <c r="J24" s="70">
        <f t="shared" si="4"/>
        <v>0.72481499999999999</v>
      </c>
      <c r="L24" s="2" t="str">
        <f>VLOOKUP(B24,[1]中盛7!$B$9:$B$29,1,0)</f>
        <v>SHT0013859</v>
      </c>
    </row>
    <row r="25" spans="1:12" s="2" customFormat="1" ht="32.4" customHeight="1">
      <c r="A25" s="11">
        <v>23</v>
      </c>
      <c r="B25" s="12" t="s">
        <v>159</v>
      </c>
      <c r="C25" s="13" t="s">
        <v>129</v>
      </c>
      <c r="D25" s="14" t="s">
        <v>130</v>
      </c>
      <c r="E25" s="15"/>
      <c r="F25" s="15">
        <v>0.22800000000000001</v>
      </c>
      <c r="G25" s="22" t="s">
        <v>124</v>
      </c>
      <c r="H25" s="16" t="s">
        <v>119</v>
      </c>
      <c r="I25" s="25">
        <f t="shared" si="2"/>
        <v>1.81602</v>
      </c>
      <c r="J25" s="70">
        <f t="shared" si="4"/>
        <v>1.81602</v>
      </c>
      <c r="L25" s="2" t="str">
        <f>VLOOKUP(B25,[1]中盛7!$B$9:$B$29,1,0)</f>
        <v>SHT0013860</v>
      </c>
    </row>
    <row r="26" spans="1:12" s="2" customFormat="1" ht="32.4" customHeight="1">
      <c r="A26" s="11">
        <v>24</v>
      </c>
      <c r="B26" s="12" t="s">
        <v>160</v>
      </c>
      <c r="C26" s="12" t="s">
        <v>131</v>
      </c>
      <c r="D26" s="14" t="s">
        <v>132</v>
      </c>
      <c r="E26" s="15"/>
      <c r="F26" s="15"/>
      <c r="G26" s="15">
        <v>1.42</v>
      </c>
      <c r="H26" s="16"/>
      <c r="I26" s="25">
        <v>1.42</v>
      </c>
      <c r="J26" s="70">
        <f t="shared" si="4"/>
        <v>1.42</v>
      </c>
      <c r="L26" s="2" t="str">
        <f>VLOOKUP(B26,[1]中盛7!$B$9:$B$29,1,0)</f>
        <v>SHT0002074</v>
      </c>
    </row>
    <row r="27" spans="1:12" s="81" customFormat="1" ht="32.4" customHeight="1">
      <c r="A27" s="11">
        <v>25</v>
      </c>
      <c r="B27" s="75" t="s">
        <v>179</v>
      </c>
      <c r="C27" s="76" t="s">
        <v>133</v>
      </c>
      <c r="D27" s="77" t="s">
        <v>134</v>
      </c>
      <c r="E27" s="78"/>
      <c r="F27" s="78">
        <v>0.4022</v>
      </c>
      <c r="G27" s="78">
        <v>5.17</v>
      </c>
      <c r="H27" s="79" t="s">
        <v>119</v>
      </c>
      <c r="I27" s="80">
        <f>F27*7.965+8*0.1</f>
        <v>4.0035230000000004</v>
      </c>
      <c r="J27" s="78">
        <v>4.72</v>
      </c>
      <c r="L27" s="2" t="e">
        <f>VLOOKUP(B27,[1]中盛7!$B$9:$B$29,1,0)</f>
        <v>#N/A</v>
      </c>
    </row>
    <row r="28" spans="1:12" s="2" customFormat="1" ht="32.4" customHeight="1">
      <c r="A28" s="11">
        <v>26</v>
      </c>
      <c r="B28" s="12" t="s">
        <v>161</v>
      </c>
      <c r="C28" s="12" t="s">
        <v>135</v>
      </c>
      <c r="D28" s="14" t="s">
        <v>136</v>
      </c>
      <c r="E28" s="15"/>
      <c r="F28" s="15"/>
      <c r="G28" s="15">
        <v>0.1</v>
      </c>
      <c r="H28" s="16"/>
      <c r="I28" s="25">
        <v>0.1</v>
      </c>
      <c r="J28" s="70">
        <f>G28</f>
        <v>0.1</v>
      </c>
      <c r="L28" s="2" t="str">
        <f>VLOOKUP(B28,[1]中盛7!$B$9:$B$29,1,0)</f>
        <v>SLT0001696</v>
      </c>
    </row>
    <row r="29" spans="1:12" s="2" customFormat="1" ht="32.4" customHeight="1">
      <c r="A29" s="11">
        <v>27</v>
      </c>
      <c r="B29" s="12" t="s">
        <v>162</v>
      </c>
      <c r="C29" s="12" t="s">
        <v>137</v>
      </c>
      <c r="D29" s="14"/>
      <c r="E29" s="15"/>
      <c r="F29" s="15">
        <v>6.4000000000000001E-2</v>
      </c>
      <c r="G29" s="15">
        <v>0.755</v>
      </c>
      <c r="H29" s="16" t="s">
        <v>138</v>
      </c>
      <c r="I29" s="25">
        <f t="shared" ref="I29:I31" si="5">F29*7.965</f>
        <v>0.50975999999999999</v>
      </c>
      <c r="J29" s="70">
        <f>I29</f>
        <v>0.50975999999999999</v>
      </c>
      <c r="L29" s="2" t="str">
        <f>VLOOKUP(B29,[1]中盛7!$B$9:$B$29,1,0)</f>
        <v>SHT0010081</v>
      </c>
    </row>
    <row r="30" spans="1:12" s="2" customFormat="1" ht="32.4" customHeight="1">
      <c r="A30" s="11">
        <v>28</v>
      </c>
      <c r="B30" s="12" t="s">
        <v>163</v>
      </c>
      <c r="C30" s="12" t="s">
        <v>139</v>
      </c>
      <c r="D30" s="14"/>
      <c r="E30" s="15"/>
      <c r="F30" s="15">
        <v>0.1125</v>
      </c>
      <c r="G30" s="15">
        <v>1.34</v>
      </c>
      <c r="H30" s="16" t="s">
        <v>140</v>
      </c>
      <c r="I30" s="25">
        <f t="shared" si="5"/>
        <v>0.89606249999999998</v>
      </c>
      <c r="J30" s="70">
        <f>I30</f>
        <v>0.89606249999999998</v>
      </c>
      <c r="L30" s="2" t="str">
        <f>VLOOKUP(B30,[1]中盛7!$B$9:$B$29,1,0)</f>
        <v>SHT0010074</v>
      </c>
    </row>
    <row r="31" spans="1:12" s="81" customFormat="1" ht="32.4" customHeight="1">
      <c r="A31" s="11">
        <v>29</v>
      </c>
      <c r="B31" s="75" t="s">
        <v>164</v>
      </c>
      <c r="C31" s="75" t="s">
        <v>141</v>
      </c>
      <c r="D31" s="77"/>
      <c r="E31" s="78"/>
      <c r="F31" s="78">
        <v>1.2800000000000001E-2</v>
      </c>
      <c r="G31" s="78">
        <v>0.185</v>
      </c>
      <c r="H31" s="89" t="s">
        <v>105</v>
      </c>
      <c r="I31" s="80">
        <f t="shared" si="5"/>
        <v>0.101952</v>
      </c>
      <c r="J31" s="78">
        <f>G31</f>
        <v>0.185</v>
      </c>
      <c r="L31" s="2" t="e">
        <f>VLOOKUP(B31,[1]中盛7!$B$9:$B$29,1,0)</f>
        <v>#N/A</v>
      </c>
    </row>
  </sheetData>
  <mergeCells count="1">
    <mergeCell ref="A1:I1"/>
  </mergeCells>
  <phoneticPr fontId="17" type="noConversion"/>
  <conditionalFormatting sqref="B3:B31">
    <cfRule type="duplicateValues" dxfId="0" priority="2"/>
  </conditionalFormatting>
  <pageMargins left="0.55118110236220497" right="0.55118110236220497" top="0.35433070866141703" bottom="0.196850393700787" header="0.31496062992126" footer="0.15748031496063"/>
  <pageSetup paperSize="9" scale="72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3">
    <comment s:ref="M33" rgbClr="3DC9F8"/>
    <comment s:ref="M43" rgbClr="3DC9F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簧</vt:lpstr>
      <vt:lpstr>钢丝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吴英格</cp:lastModifiedBy>
  <dcterms:created xsi:type="dcterms:W3CDTF">2022-08-01T01:26:00Z</dcterms:created>
  <dcterms:modified xsi:type="dcterms:W3CDTF">2022-08-08T09:12:44Z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5A7BA1EA2F324EB699BA98ADE84B3DF9</vt:lpwstr>
  </property>
  <property fmtid="{D5CDD505-2E9C-101B-9397-08002B2CF9AE}" pid="3" name="KSOProductBuildVer">
    <vt:lpwstr>2052-11.1.0.11875</vt:lpwstr>
  </property>
</Properties>
</file>