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吴英格\Desktop\J6L项目靠背骨架咨询\"/>
    </mc:Choice>
  </mc:AlternateContent>
  <xr:revisionPtr revIDLastSave="0" documentId="13_ncr:1_{EFEEABE2-EA27-4C43-9883-4DB0E6EF2EB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目标价" sheetId="1" r:id="rId1"/>
    <sheet name="Sheet2" sheetId="2" r:id="rId2"/>
  </sheets>
  <definedNames>
    <definedName name="_xlnm._FilterDatabase" localSheetId="0" hidden="1">目标价!$A$3:$XDJ$3</definedName>
    <definedName name="_xlnm.Print_Area" localSheetId="0">目标价!$A$1:$AN$150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1" i="1" l="1"/>
  <c r="AK61" i="1"/>
  <c r="AI61" i="1"/>
  <c r="AH61" i="1"/>
  <c r="T14" i="1"/>
  <c r="T17" i="1"/>
  <c r="T19" i="1"/>
  <c r="T22" i="1"/>
  <c r="T23" i="1"/>
  <c r="T24" i="1"/>
  <c r="K15" i="1" l="1"/>
  <c r="K16" i="1"/>
  <c r="K17" i="1"/>
  <c r="K18" i="1"/>
  <c r="K19" i="1"/>
  <c r="K20" i="1"/>
  <c r="K21" i="1"/>
  <c r="K22" i="1"/>
  <c r="K23" i="1"/>
  <c r="K24" i="1"/>
  <c r="K25" i="1"/>
  <c r="K14" i="1"/>
  <c r="Z55" i="1" l="1"/>
  <c r="Z54" i="1"/>
  <c r="O54" i="1"/>
  <c r="Z53" i="1"/>
  <c r="Z52" i="1"/>
  <c r="O52" i="1"/>
  <c r="Z51" i="1"/>
  <c r="Z50" i="1"/>
  <c r="Q54" i="1" l="1"/>
  <c r="T54" i="1" s="1"/>
  <c r="Q52" i="1"/>
  <c r="T52" i="1" s="1"/>
  <c r="O50" i="1"/>
  <c r="Z16" i="1"/>
  <c r="Z43" i="1"/>
  <c r="T41" i="1"/>
  <c r="Z14" i="1"/>
  <c r="Z57" i="1"/>
  <c r="W56" i="1"/>
  <c r="Z56" i="1" s="1"/>
  <c r="R49" i="1"/>
  <c r="T49" i="1" s="1"/>
  <c r="T48" i="1"/>
  <c r="Z47" i="1"/>
  <c r="T47" i="1"/>
  <c r="T46" i="1"/>
  <c r="Z45" i="1"/>
  <c r="Z44" i="1"/>
  <c r="Q44" i="1"/>
  <c r="T44" i="1" s="1"/>
  <c r="Z42" i="1"/>
  <c r="Q42" i="1"/>
  <c r="T42" i="1" s="1"/>
  <c r="Z40" i="1"/>
  <c r="Z39" i="1"/>
  <c r="Z38" i="1"/>
  <c r="Z37" i="1"/>
  <c r="Z36" i="1"/>
  <c r="Q36" i="1"/>
  <c r="T36" i="1" s="1"/>
  <c r="Z35" i="1"/>
  <c r="Q35" i="1"/>
  <c r="T35" i="1" s="1"/>
  <c r="Z34" i="1"/>
  <c r="Z33" i="1"/>
  <c r="Z32" i="1"/>
  <c r="Z31" i="1"/>
  <c r="Z60" i="1" s="1"/>
  <c r="Q31" i="1"/>
  <c r="T31" i="1" s="1"/>
  <c r="W26" i="1"/>
  <c r="Z23" i="1"/>
  <c r="Z21" i="1"/>
  <c r="Z20" i="1"/>
  <c r="Q20" i="1"/>
  <c r="T20" i="1" s="1"/>
  <c r="Z18" i="1"/>
  <c r="Z17" i="1"/>
  <c r="Z13" i="1"/>
  <c r="Z12" i="1"/>
  <c r="Z11" i="1"/>
  <c r="Z10" i="1"/>
  <c r="Z9" i="1"/>
  <c r="Q50" i="1" l="1"/>
  <c r="T50" i="1" s="1"/>
  <c r="T60" i="1" s="1"/>
  <c r="AA60" i="1" l="1"/>
  <c r="Z27" i="1" l="1"/>
  <c r="Z26" i="1"/>
  <c r="R25" i="1"/>
  <c r="T25" i="1" s="1"/>
  <c r="Z15" i="1"/>
  <c r="Q15" i="1"/>
  <c r="T15" i="1" s="1"/>
  <c r="Q9" i="1"/>
  <c r="T9" i="1" s="1"/>
  <c r="Z8" i="1"/>
  <c r="Q8" i="1"/>
  <c r="T8" i="1" s="1"/>
  <c r="Z7" i="1"/>
  <c r="Z6" i="1"/>
  <c r="Z5" i="1"/>
  <c r="Z4" i="1"/>
  <c r="Q4" i="1"/>
  <c r="T4" i="1" s="1"/>
  <c r="Z30" i="1" l="1"/>
  <c r="T30" i="1"/>
  <c r="AA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Z28" authorId="0" shapeId="0" xr:uid="{DE277589-D384-4BCE-81FD-62E4F9045E6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按厂家报价</t>
        </r>
      </text>
    </comment>
    <comment ref="Z58" authorId="0" shapeId="0" xr:uid="{EAF102AB-B4FC-4311-B592-3A2FAFD376F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按厂家报价</t>
        </r>
      </text>
    </comment>
  </commentList>
</comments>
</file>

<file path=xl/sharedStrings.xml><?xml version="1.0" encoding="utf-8"?>
<sst xmlns="http://schemas.openxmlformats.org/spreadsheetml/2006/main" count="234" uniqueCount="113">
  <si>
    <t>QAD编码</t>
  </si>
  <si>
    <t>材质</t>
  </si>
  <si>
    <t>25T</t>
  </si>
  <si>
    <t>40T</t>
  </si>
  <si>
    <t>63T</t>
  </si>
  <si>
    <t>材料费</t>
  </si>
  <si>
    <t>名称</t>
  </si>
  <si>
    <t>工序费</t>
  </si>
  <si>
    <t>序</t>
  </si>
  <si>
    <t>物料代码</t>
  </si>
  <si>
    <t>总成名称</t>
  </si>
  <si>
    <t>重量</t>
  </si>
  <si>
    <t>加工成本</t>
  </si>
  <si>
    <t>号</t>
  </si>
  <si>
    <t>毛重</t>
  </si>
  <si>
    <t>净重</t>
  </si>
  <si>
    <t>废铁</t>
  </si>
  <si>
    <t>材料</t>
  </si>
  <si>
    <t>工序</t>
  </si>
  <si>
    <t>吨位</t>
  </si>
  <si>
    <t>工序数</t>
    <phoneticPr fontId="15" type="noConversion"/>
  </si>
  <si>
    <t>出件数</t>
    <phoneticPr fontId="15" type="noConversion"/>
  </si>
  <si>
    <t>合计</t>
    <phoneticPr fontId="15" type="noConversion"/>
  </si>
  <si>
    <t>未税模具费</t>
    <phoneticPr fontId="15" type="noConversion"/>
  </si>
  <si>
    <t>模具分摊数量</t>
    <phoneticPr fontId="15" type="noConversion"/>
  </si>
  <si>
    <t>模摊费</t>
    <phoneticPr fontId="15" type="noConversion"/>
  </si>
  <si>
    <t>未税价</t>
    <phoneticPr fontId="15" type="noConversion"/>
  </si>
  <si>
    <t>长mm</t>
    <phoneticPr fontId="15" type="noConversion"/>
  </si>
  <si>
    <t>宽mm</t>
    <phoneticPr fontId="15" type="noConversion"/>
  </si>
  <si>
    <t>厚mm</t>
    <phoneticPr fontId="15" type="noConversion"/>
  </si>
  <si>
    <t>净重尺寸</t>
    <phoneticPr fontId="15" type="noConversion"/>
  </si>
  <si>
    <t>下料尺寸</t>
    <phoneticPr fontId="15" type="noConversion"/>
  </si>
  <si>
    <t>1.5</t>
    <phoneticPr fontId="15" type="noConversion"/>
  </si>
  <si>
    <t>拍扁</t>
    <phoneticPr fontId="15" type="noConversion"/>
  </si>
  <si>
    <t>40T</t>
    <phoneticPr fontId="15" type="noConversion"/>
  </si>
  <si>
    <t>焊接</t>
    <phoneticPr fontId="15" type="noConversion"/>
  </si>
  <si>
    <t>自制/外协</t>
    <phoneticPr fontId="15" type="noConversion"/>
  </si>
  <si>
    <t>自制</t>
    <phoneticPr fontId="15" type="noConversion"/>
  </si>
  <si>
    <t>数量</t>
    <phoneticPr fontId="15" type="noConversion"/>
  </si>
  <si>
    <t>系数</t>
    <phoneticPr fontId="15" type="noConversion"/>
  </si>
  <si>
    <t>未税单价</t>
    <phoneticPr fontId="15" type="noConversion"/>
  </si>
  <si>
    <t>矫正</t>
    <phoneticPr fontId="15" type="noConversion"/>
  </si>
  <si>
    <t>冲孔</t>
    <phoneticPr fontId="15" type="noConversion"/>
  </si>
  <si>
    <t>2</t>
    <phoneticPr fontId="15" type="noConversion"/>
  </si>
  <si>
    <t>Q235 Ø8</t>
    <phoneticPr fontId="15" type="noConversion"/>
  </si>
  <si>
    <t>D04-6802106腰托固定衬条1</t>
    <phoneticPr fontId="15" type="noConversion"/>
  </si>
  <si>
    <t>Q235</t>
    <phoneticPr fontId="15" type="noConversion"/>
  </si>
  <si>
    <t>Q235 Ø6</t>
    <phoneticPr fontId="15" type="noConversion"/>
  </si>
  <si>
    <t>SHT0012448靠背骨架内衬管</t>
    <phoneticPr fontId="15" type="noConversion"/>
  </si>
  <si>
    <t>Q235 Ø20*1.5</t>
    <phoneticPr fontId="15" type="noConversion"/>
  </si>
  <si>
    <t>外购</t>
    <phoneticPr fontId="15" type="noConversion"/>
  </si>
  <si>
    <t>Q37C10 M10点焊螺母</t>
    <phoneticPr fontId="15" type="noConversion"/>
  </si>
  <si>
    <t>切管</t>
    <phoneticPr fontId="15" type="noConversion"/>
  </si>
  <si>
    <t>折弯</t>
    <phoneticPr fontId="15" type="noConversion"/>
  </si>
  <si>
    <t>80T</t>
    <phoneticPr fontId="15" type="noConversion"/>
  </si>
  <si>
    <t>切断</t>
    <phoneticPr fontId="15" type="noConversion"/>
  </si>
  <si>
    <t>电泳㎡</t>
  </si>
  <si>
    <t>螺母焊接</t>
    <phoneticPr fontId="15" type="noConversion"/>
  </si>
  <si>
    <t>冲流水孔*3</t>
  </si>
  <si>
    <t>冲流水孔*3</t>
    <phoneticPr fontId="15" type="noConversion"/>
  </si>
  <si>
    <t>使用单位</t>
    <phoneticPr fontId="15" type="noConversion"/>
  </si>
  <si>
    <t>SHT0012305</t>
    <phoneticPr fontId="15" type="noConversion"/>
  </si>
  <si>
    <t>Q195 Ø25*1.5</t>
    <phoneticPr fontId="15" type="noConversion"/>
  </si>
  <si>
    <t>切管</t>
  </si>
  <si>
    <t>折弯*2</t>
  </si>
  <si>
    <t>切弧*2</t>
  </si>
  <si>
    <t>冲孔</t>
  </si>
  <si>
    <t>Q235 2.0</t>
  </si>
  <si>
    <t>Q235 2.0</t>
    <phoneticPr fontId="15" type="noConversion"/>
  </si>
  <si>
    <t>SHT0014489头枕支撑条</t>
    <phoneticPr fontId="15" type="noConversion"/>
  </si>
  <si>
    <t>SHT0012225头枕主体管</t>
    <phoneticPr fontId="15" type="noConversion"/>
  </si>
  <si>
    <t>SHT0012507靠背主体管</t>
    <phoneticPr fontId="15" type="noConversion"/>
  </si>
  <si>
    <t>H5-6802114靠背钢管上横管</t>
    <phoneticPr fontId="15" type="noConversion"/>
  </si>
  <si>
    <t>Q195 Ø25*2.0</t>
    <phoneticPr fontId="15" type="noConversion"/>
  </si>
  <si>
    <t>SQX3000-6802113支撑钢丝</t>
    <phoneticPr fontId="15" type="noConversion"/>
  </si>
  <si>
    <t>SHT0012313靠背钢管下支撑管</t>
    <phoneticPr fontId="15" type="noConversion"/>
  </si>
  <si>
    <t>SHT0012506侧翼支撑钢丝</t>
    <phoneticPr fontId="15" type="noConversion"/>
  </si>
  <si>
    <t>8</t>
    <phoneticPr fontId="15" type="noConversion"/>
  </si>
  <si>
    <t>H5-6802149支撑框线</t>
    <phoneticPr fontId="15" type="noConversion"/>
  </si>
  <si>
    <t>6</t>
    <phoneticPr fontId="15" type="noConversion"/>
  </si>
  <si>
    <t>SHT0012990</t>
    <phoneticPr fontId="15" type="noConversion"/>
  </si>
  <si>
    <t>靠背骨架总成-气动腰托</t>
    <phoneticPr fontId="15" type="noConversion"/>
  </si>
  <si>
    <t>靠背骨架总成-机械腰托</t>
    <phoneticPr fontId="15" type="noConversion"/>
  </si>
  <si>
    <t>H5-6802136靠背支撑板条1</t>
    <phoneticPr fontId="15" type="noConversion"/>
  </si>
  <si>
    <t>2.0</t>
    <phoneticPr fontId="15" type="noConversion"/>
  </si>
  <si>
    <t>H5-6902136靠背支撑板条1</t>
    <phoneticPr fontId="15" type="noConversion"/>
  </si>
  <si>
    <t>H4A-6802123腰托上固定片</t>
    <phoneticPr fontId="15" type="noConversion"/>
  </si>
  <si>
    <t>落料</t>
    <phoneticPr fontId="15" type="noConversion"/>
  </si>
  <si>
    <t>25T</t>
    <phoneticPr fontId="15" type="noConversion"/>
  </si>
  <si>
    <t>成型</t>
    <phoneticPr fontId="15" type="noConversion"/>
  </si>
  <si>
    <t>1</t>
    <phoneticPr fontId="15" type="noConversion"/>
  </si>
  <si>
    <t>H4A-6802124腰托下固定片</t>
    <phoneticPr fontId="15" type="noConversion"/>
  </si>
  <si>
    <t>H3-6802103旋转轴固定板</t>
    <phoneticPr fontId="15" type="noConversion"/>
  </si>
  <si>
    <t>2.5</t>
    <phoneticPr fontId="15" type="noConversion"/>
  </si>
  <si>
    <t>是否单独算运费</t>
    <phoneticPr fontId="15" type="noConversion"/>
  </si>
  <si>
    <t>是否单独算包装费</t>
    <phoneticPr fontId="15" type="noConversion"/>
  </si>
  <si>
    <t>1.按照每次发货200件计算（50件一盘（1*0.4*1.6米，0.64立方米/盘），发4个托盘，共计2.56立方，提货费485.44元/趟+184.47元/方），3.35元/件
2.按照每次发300件计算（6个托盘，3.84立方，运费共计670元），2.2元/件
3.按照每次发500件计算（10个托盘，6.4立方，运费共计670元），1.34元/件
4.以上是根据2020年与河北的赵福增运输队的协议计算。2022年的协议未提供</t>
  </si>
  <si>
    <t>1.按照每次发货200件计算（50件一盘（1*0.4*1.6米，0.64立方米/盘），发4个托盘，共计2.56立方，提货费485.44元/趟+184.47元/方），3.35元/件
2.按照每次发300件计算（6个托盘，3.84立方，运费共计670元），2.2元/件
3.按照每次发500件计算（10个托盘，6.4立方，运费共计670元），1.34元/件
4.超过20立方，按照184.47元/方，无提货费，按照25立方计算，约发39
4.以上是根据2020年与河北的赵福增运输队的协议计算。2022年的协议未提供</t>
    <phoneticPr fontId="15" type="noConversion"/>
  </si>
  <si>
    <t>长春</t>
    <phoneticPr fontId="15" type="noConversion"/>
  </si>
  <si>
    <t>目标价</t>
    <phoneticPr fontId="15" type="noConversion"/>
  </si>
  <si>
    <t>文安恒德</t>
    <phoneticPr fontId="15" type="noConversion"/>
  </si>
  <si>
    <t>未税产品价</t>
    <phoneticPr fontId="15" type="noConversion"/>
  </si>
  <si>
    <t>模具费</t>
    <phoneticPr fontId="15" type="noConversion"/>
  </si>
  <si>
    <t>模具分摊方式</t>
    <phoneticPr fontId="15" type="noConversion"/>
  </si>
  <si>
    <t>文安伟祥</t>
    <phoneticPr fontId="15" type="noConversion"/>
  </si>
  <si>
    <t>50%预付，50%分摊</t>
    <phoneticPr fontId="15" type="noConversion"/>
  </si>
  <si>
    <t>新强力</t>
    <phoneticPr fontId="15" type="noConversion"/>
  </si>
  <si>
    <t>65（不含运费）</t>
    <phoneticPr fontId="15" type="noConversion"/>
  </si>
  <si>
    <t>58（到西安的批量价格）</t>
    <phoneticPr fontId="15" type="noConversion"/>
  </si>
  <si>
    <t>49.1（到河北的价格）
48.7（48.7是不电泳到西安的价格，如加电泳3元，则预计在51.7元）</t>
    <phoneticPr fontId="15" type="noConversion"/>
  </si>
  <si>
    <t>27.65（发200件/次）
26.50（发300件/次）
25.64（发500件/次）</t>
    <phoneticPr fontId="15" type="noConversion"/>
  </si>
  <si>
    <t>29.62（发200件/次）
28.47（发300件/次）
27.61（发500件/次）</t>
    <phoneticPr fontId="15" type="noConversion"/>
  </si>
  <si>
    <t>吉林智恒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</si>
</sst>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0_ "/>
    <numFmt numFmtId="177" formatCode="0_);[Red]\(0\)"/>
    <numFmt numFmtId="178" formatCode="0.000_);[Red]\(0.000\)"/>
    <numFmt numFmtId="179" formatCode="0.00_ "/>
    <numFmt numFmtId="180" formatCode="0.000_ "/>
    <numFmt numFmtId="181" formatCode="0.00_);[Red]\(0.00\)"/>
    <numFmt numFmtId="182" formatCode="0_ "/>
    <numFmt numFmtId="183" formatCode="0.0000_);[Red]\(0.0000\)"/>
    <numFmt numFmtId="184" formatCode="0.000;_耀"/>
    <numFmt numFmtId="185" formatCode="0.000"/>
    <numFmt numFmtId="186" formatCode="0.0000"/>
  </numFmts>
  <fonts count="2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0"/>
      <name val="Calibri"/>
      <family val="3"/>
      <charset val="161"/>
    </font>
    <font>
      <b/>
      <sz val="9"/>
      <color indexed="81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6"/>
      <color indexed="8"/>
      <name val="楷体_GB2312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7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13" fillId="0" borderId="0">
      <alignment vertical="center"/>
    </xf>
    <xf numFmtId="0" fontId="9" fillId="0" borderId="0"/>
    <xf numFmtId="0" fontId="9" fillId="0" borderId="0"/>
    <xf numFmtId="0" fontId="13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0" fillId="0" borderId="0"/>
    <xf numFmtId="176" fontId="9" fillId="0" borderId="0"/>
    <xf numFmtId="0" fontId="9" fillId="0" borderId="0"/>
  </cellStyleXfs>
  <cellXfs count="1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10" applyFont="1" applyFill="1" applyAlignment="1">
      <alignment horizontal="center" vertical="center"/>
    </xf>
    <xf numFmtId="49" fontId="3" fillId="2" borderId="0" xfId="10" applyNumberFormat="1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wrapText="1"/>
    </xf>
    <xf numFmtId="0" fontId="4" fillId="2" borderId="0" xfId="10" applyFont="1" applyFill="1" applyAlignment="1">
      <alignment horizontal="center" vertical="center"/>
    </xf>
    <xf numFmtId="0" fontId="2" fillId="2" borderId="0" xfId="10" applyFont="1" applyFill="1" applyAlignment="1">
      <alignment horizontal="center" vertical="center" shrinkToFit="1"/>
    </xf>
    <xf numFmtId="179" fontId="2" fillId="2" borderId="0" xfId="1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7" fillId="2" borderId="0" xfId="10" applyFont="1" applyFill="1" applyAlignment="1">
      <alignment horizontal="center" vertical="center"/>
    </xf>
    <xf numFmtId="183" fontId="2" fillId="2" borderId="0" xfId="10" applyNumberFormat="1" applyFont="1" applyFill="1" applyAlignment="1">
      <alignment horizontal="center" vertical="center"/>
    </xf>
    <xf numFmtId="177" fontId="2" fillId="2" borderId="0" xfId="10" applyNumberFormat="1" applyFont="1" applyFill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179" fontId="6" fillId="3" borderId="7" xfId="0" applyNumberFormat="1" applyFont="1" applyFill="1" applyBorder="1" applyAlignment="1">
      <alignment vertical="center" wrapText="1"/>
    </xf>
    <xf numFmtId="179" fontId="0" fillId="3" borderId="7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79" fontId="1" fillId="3" borderId="7" xfId="0" applyNumberFormat="1" applyFont="1" applyFill="1" applyBorder="1" applyAlignment="1">
      <alignment vertical="center"/>
    </xf>
    <xf numFmtId="182" fontId="6" fillId="3" borderId="7" xfId="0" applyNumberFormat="1" applyFont="1" applyFill="1" applyBorder="1" applyAlignment="1">
      <alignment horizontal="center" vertical="center" wrapText="1"/>
    </xf>
    <xf numFmtId="179" fontId="6" fillId="6" borderId="7" xfId="0" applyNumberFormat="1" applyFont="1" applyFill="1" applyBorder="1" applyAlignment="1">
      <alignment vertical="center" wrapText="1"/>
    </xf>
    <xf numFmtId="0" fontId="1" fillId="6" borderId="7" xfId="0" applyFont="1" applyFill="1" applyBorder="1" applyAlignment="1">
      <alignment horizontal="center" vertical="center"/>
    </xf>
    <xf numFmtId="179" fontId="0" fillId="6" borderId="7" xfId="0" applyNumberFormat="1" applyFont="1" applyFill="1" applyBorder="1" applyAlignment="1">
      <alignment vertical="center"/>
    </xf>
    <xf numFmtId="176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181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82" fontId="6" fillId="6" borderId="7" xfId="0" applyNumberFormat="1" applyFont="1" applyFill="1" applyBorder="1" applyAlignment="1">
      <alignment horizontal="center" vertical="center" wrapText="1"/>
    </xf>
    <xf numFmtId="179" fontId="1" fillId="6" borderId="7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76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179" fontId="6" fillId="0" borderId="12" xfId="0" applyNumberFormat="1" applyFont="1" applyFill="1" applyBorder="1" applyAlignment="1">
      <alignment vertical="center" wrapText="1"/>
    </xf>
    <xf numFmtId="182" fontId="6" fillId="0" borderId="12" xfId="0" applyNumberFormat="1" applyFont="1" applyFill="1" applyBorder="1" applyAlignment="1">
      <alignment horizontal="center" vertical="center" wrapText="1"/>
    </xf>
    <xf numFmtId="179" fontId="1" fillId="0" borderId="12" xfId="0" applyNumberFormat="1" applyFont="1" applyFill="1" applyBorder="1" applyAlignment="1">
      <alignment vertical="center"/>
    </xf>
    <xf numFmtId="179" fontId="0" fillId="0" borderId="12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79" fontId="6" fillId="0" borderId="0" xfId="0" applyNumberFormat="1" applyFont="1" applyFill="1" applyBorder="1" applyAlignment="1">
      <alignment vertical="center" wrapText="1"/>
    </xf>
    <xf numFmtId="182" fontId="6" fillId="0" borderId="0" xfId="0" applyNumberFormat="1" applyFont="1" applyFill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wrapText="1" shrinkToFit="1"/>
    </xf>
    <xf numFmtId="0" fontId="1" fillId="4" borderId="1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6" fillId="3" borderId="7" xfId="12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 wrapText="1"/>
    </xf>
    <xf numFmtId="176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81" fontId="6" fillId="3" borderId="7" xfId="0" applyNumberFormat="1" applyFont="1" applyFill="1" applyBorder="1" applyAlignment="1">
      <alignment horizontal="center" vertical="center" wrapText="1"/>
    </xf>
    <xf numFmtId="185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9" fontId="17" fillId="3" borderId="7" xfId="0" applyNumberFormat="1" applyFont="1" applyFill="1" applyBorder="1" applyAlignment="1">
      <alignment horizontal="center" vertical="center" wrapText="1"/>
    </xf>
    <xf numFmtId="179" fontId="1" fillId="6" borderId="7" xfId="0" applyNumberFormat="1" applyFont="1" applyFill="1" applyBorder="1" applyAlignment="1">
      <alignment horizontal="center" vertical="center"/>
    </xf>
    <xf numFmtId="180" fontId="1" fillId="4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0" fillId="3" borderId="7" xfId="0" applyFill="1" applyBorder="1">
      <alignment vertical="center"/>
    </xf>
    <xf numFmtId="184" fontId="0" fillId="3" borderId="7" xfId="0" applyNumberFormat="1" applyFill="1" applyBorder="1" applyAlignment="1">
      <alignment horizontal="center" vertical="center" shrinkToFit="1"/>
    </xf>
    <xf numFmtId="180" fontId="0" fillId="3" borderId="7" xfId="0" applyNumberFormat="1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0" fontId="2" fillId="0" borderId="0" xfId="1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0" fillId="0" borderId="0" xfId="10" applyFont="1" applyFill="1" applyAlignment="1">
      <alignment horizontal="center" vertical="center"/>
    </xf>
    <xf numFmtId="179" fontId="1" fillId="0" borderId="7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186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9" fillId="2" borderId="0" xfId="10" applyFont="1" applyFill="1" applyAlignment="1">
      <alignment horizontal="center" vertical="center"/>
    </xf>
    <xf numFmtId="0" fontId="20" fillId="2" borderId="0" xfId="1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 shrinkToFit="1"/>
    </xf>
    <xf numFmtId="181" fontId="11" fillId="0" borderId="1" xfId="0" applyNumberFormat="1" applyFont="1" applyFill="1" applyBorder="1" applyAlignment="1">
      <alignment horizontal="center" vertical="center" wrapText="1"/>
    </xf>
    <xf numFmtId="181" fontId="0" fillId="0" borderId="8" xfId="0" applyNumberFormat="1" applyFont="1" applyFill="1" applyBorder="1" applyAlignment="1">
      <alignment horizontal="center" vertical="center" wrapText="1"/>
    </xf>
    <xf numFmtId="181" fontId="11" fillId="4" borderId="1" xfId="0" applyNumberFormat="1" applyFont="1" applyFill="1" applyBorder="1" applyAlignment="1">
      <alignment horizontal="center" vertical="center" shrinkToFit="1"/>
    </xf>
    <xf numFmtId="181" fontId="11" fillId="4" borderId="8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49" fontId="5" fillId="2" borderId="2" xfId="10" applyNumberFormat="1" applyFont="1" applyFill="1" applyBorder="1" applyAlignment="1">
      <alignment horizontal="center" vertical="center" wrapText="1"/>
    </xf>
    <xf numFmtId="49" fontId="5" fillId="2" borderId="1" xfId="1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1" fontId="0" fillId="0" borderId="8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center" vertical="center"/>
    </xf>
    <xf numFmtId="181" fontId="0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79" fontId="1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81" fontId="11" fillId="3" borderId="1" xfId="2" applyNumberFormat="1" applyFont="1" applyFill="1" applyBorder="1" applyAlignment="1">
      <alignment horizontal="left" vertical="center" wrapText="1"/>
    </xf>
    <xf numFmtId="181" fontId="0" fillId="3" borderId="5" xfId="2" applyNumberFormat="1" applyFont="1" applyFill="1" applyBorder="1" applyAlignment="1">
      <alignment horizontal="left" vertical="center" wrapText="1"/>
    </xf>
    <xf numFmtId="181" fontId="0" fillId="3" borderId="8" xfId="2" applyNumberFormat="1" applyFont="1" applyFill="1" applyBorder="1" applyAlignment="1">
      <alignment horizontal="left" vertical="center" wrapText="1"/>
    </xf>
    <xf numFmtId="181" fontId="0" fillId="3" borderId="1" xfId="2" applyNumberFormat="1" applyFont="1" applyFill="1" applyBorder="1" applyAlignment="1">
      <alignment horizontal="center" vertical="center"/>
    </xf>
    <xf numFmtId="181" fontId="0" fillId="3" borderId="5" xfId="2" applyNumberFormat="1" applyFont="1" applyFill="1" applyBorder="1" applyAlignment="1">
      <alignment horizontal="center" vertical="center"/>
    </xf>
    <xf numFmtId="181" fontId="0" fillId="3" borderId="8" xfId="2" applyNumberFormat="1" applyFont="1" applyFill="1" applyBorder="1" applyAlignment="1">
      <alignment horizontal="center" vertical="center"/>
    </xf>
    <xf numFmtId="180" fontId="1" fillId="4" borderId="7" xfId="0" applyNumberFormat="1" applyFont="1" applyFill="1" applyBorder="1" applyAlignment="1">
      <alignment horizontal="center" vertical="center" wrapText="1"/>
    </xf>
    <xf numFmtId="180" fontId="1" fillId="4" borderId="7" xfId="0" applyNumberFormat="1" applyFont="1" applyFill="1" applyBorder="1" applyAlignment="1">
      <alignment horizontal="center" vertical="center"/>
    </xf>
    <xf numFmtId="181" fontId="0" fillId="0" borderId="7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0" fillId="0" borderId="5" xfId="0" applyFont="1" applyFill="1" applyBorder="1" applyAlignment="1">
      <alignment horizontal="center" vertical="center" wrapText="1" shrinkToFit="1"/>
    </xf>
    <xf numFmtId="178" fontId="0" fillId="0" borderId="4" xfId="0" applyNumberFormat="1" applyFont="1" applyFill="1" applyBorder="1" applyAlignment="1">
      <alignment horizontal="center" vertical="center" shrinkToFit="1"/>
    </xf>
    <xf numFmtId="180" fontId="0" fillId="0" borderId="10" xfId="0" applyNumberFormat="1" applyFont="1" applyFill="1" applyBorder="1" applyAlignment="1">
      <alignment horizontal="center" vertical="center" shrinkToFit="1"/>
    </xf>
    <xf numFmtId="178" fontId="0" fillId="0" borderId="11" xfId="0" applyNumberFormat="1" applyFont="1" applyFill="1" applyBorder="1" applyAlignment="1">
      <alignment horizontal="center" vertical="center" shrinkToFit="1"/>
    </xf>
    <xf numFmtId="181" fontId="11" fillId="0" borderId="4" xfId="0" applyNumberFormat="1" applyFont="1" applyFill="1" applyBorder="1" applyAlignment="1">
      <alignment horizontal="center" vertical="center"/>
    </xf>
    <xf numFmtId="181" fontId="0" fillId="0" borderId="11" xfId="0" applyNumberFormat="1" applyFon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center" vertical="center"/>
    </xf>
    <xf numFmtId="9" fontId="0" fillId="3" borderId="5" xfId="2" applyFont="1" applyFill="1" applyBorder="1" applyAlignment="1">
      <alignment horizontal="center" vertical="center"/>
    </xf>
    <xf numFmtId="9" fontId="0" fillId="3" borderId="8" xfId="2" applyFont="1" applyFill="1" applyBorder="1" applyAlignment="1">
      <alignment horizontal="center" vertical="center"/>
    </xf>
    <xf numFmtId="9" fontId="0" fillId="3" borderId="1" xfId="2" applyFont="1" applyFill="1" applyBorder="1" applyAlignment="1">
      <alignment horizontal="left" vertical="center" wrapText="1"/>
    </xf>
    <xf numFmtId="9" fontId="0" fillId="3" borderId="5" xfId="2" applyFont="1" applyFill="1" applyBorder="1" applyAlignment="1">
      <alignment horizontal="left" vertical="center" wrapText="1"/>
    </xf>
    <xf numFmtId="9" fontId="0" fillId="3" borderId="8" xfId="2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8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5">
    <cellStyle name="BOM_Level_Below3" xfId="1" xr:uid="{00000000-0005-0000-0000-000009000000}"/>
    <cellStyle name="百分比" xfId="2" builtinId="5"/>
    <cellStyle name="常规" xfId="0" builtinId="0"/>
    <cellStyle name="常规 10" xfId="8" xr:uid="{00000000-0005-0000-0000-000035000000}"/>
    <cellStyle name="常规 2" xfId="10" xr:uid="{00000000-0005-0000-0000-000039000000}"/>
    <cellStyle name="常规 2 10" xfId="9" xr:uid="{00000000-0005-0000-0000-000037000000}"/>
    <cellStyle name="常规 2 2" xfId="6" xr:uid="{00000000-0005-0000-0000-000030000000}"/>
    <cellStyle name="常规 2 2 10" xfId="11" xr:uid="{00000000-0005-0000-0000-00003A000000}"/>
    <cellStyle name="常规 2 2 2" xfId="4" xr:uid="{00000000-0005-0000-0000-000025000000}"/>
    <cellStyle name="常规 2 2 3" xfId="5" xr:uid="{00000000-0005-0000-0000-000028000000}"/>
    <cellStyle name="常规 2 2 6" xfId="3" xr:uid="{00000000-0005-0000-0000-000022000000}"/>
    <cellStyle name="常规 3" xfId="12" xr:uid="{00000000-0005-0000-0000-00003B000000}"/>
    <cellStyle name="常规 5" xfId="13" xr:uid="{00000000-0005-0000-0000-00003C000000}"/>
    <cellStyle name="样式 1" xfId="14" xr:uid="{00000000-0005-0000-0000-00003D000000}"/>
    <cellStyle name="样式 1 5 21" xfId="7" xr:uid="{00000000-0005-0000-0000-000033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DJ150"/>
  <sheetViews>
    <sheetView tabSelected="1" zoomScale="80" zoomScaleNormal="80" zoomScaleSheetLayoutView="40" workbookViewId="0">
      <pane xSplit="20" ySplit="3" topLeftCell="AF49" activePane="bottomRight" state="frozen"/>
      <selection pane="topRight"/>
      <selection pane="bottomLeft"/>
      <selection pane="bottomRight" activeCell="AP4" sqref="AP4:AP29"/>
    </sheetView>
  </sheetViews>
  <sheetFormatPr defaultColWidth="9" defaultRowHeight="15.6"/>
  <cols>
    <col min="1" max="1" width="6.21875" style="3" customWidth="1"/>
    <col min="2" max="3" width="11.77734375" style="4" customWidth="1"/>
    <col min="4" max="4" width="9.109375" style="5" customWidth="1"/>
    <col min="5" max="6" width="10.109375" style="5" customWidth="1"/>
    <col min="7" max="7" width="16.77734375" style="3" customWidth="1"/>
    <col min="8" max="8" width="7.77734375" style="3" customWidth="1"/>
    <col min="9" max="9" width="4.21875" style="3" customWidth="1"/>
    <col min="10" max="10" width="15.21875" style="6" customWidth="1"/>
    <col min="11" max="11" width="12" style="7" customWidth="1"/>
    <col min="12" max="12" width="8.88671875" style="7" customWidth="1"/>
    <col min="13" max="13" width="7.109375" style="7" customWidth="1"/>
    <col min="14" max="15" width="8.6640625" style="7" customWidth="1"/>
    <col min="16" max="16" width="10" style="7" customWidth="1"/>
    <col min="17" max="17" width="9.21875" style="7" customWidth="1"/>
    <col min="18" max="18" width="8.88671875" style="3" customWidth="1"/>
    <col min="19" max="19" width="6.88671875" style="3" customWidth="1"/>
    <col min="20" max="20" width="9.5546875" style="3" bestFit="1" customWidth="1"/>
    <col min="21" max="22" width="11.109375" style="3" customWidth="1"/>
    <col min="23" max="23" width="8.88671875" style="3" customWidth="1"/>
    <col min="24" max="24" width="11.77734375" style="8" customWidth="1"/>
    <col min="25" max="27" width="8.88671875" style="8" customWidth="1"/>
    <col min="28" max="28" width="28.33203125" style="8" customWidth="1"/>
    <col min="29" max="29" width="9.77734375" style="8" customWidth="1"/>
    <col min="30" max="30" width="21.77734375" style="17" customWidth="1"/>
    <col min="31" max="31" width="11.6640625" style="3" customWidth="1"/>
    <col min="32" max="32" width="11" style="3" customWidth="1"/>
    <col min="33" max="33" width="9.21875" style="3" customWidth="1"/>
    <col min="34" max="34" width="19.88671875" style="71" customWidth="1"/>
    <col min="35" max="35" width="15.88671875" style="71" customWidth="1"/>
    <col min="36" max="36" width="13.6640625" style="71" customWidth="1"/>
    <col min="37" max="37" width="17.21875" style="71" customWidth="1"/>
    <col min="38" max="43" width="13.6640625" style="71" customWidth="1"/>
    <col min="44" max="190" width="9" style="3"/>
    <col min="191" max="191" width="5" style="3" customWidth="1"/>
    <col min="192" max="192" width="15" style="3" customWidth="1"/>
    <col min="193" max="194" width="14.6640625" style="3" customWidth="1"/>
    <col min="195" max="195" width="6.21875" style="3" customWidth="1"/>
    <col min="196" max="198" width="10.109375" style="3" customWidth="1"/>
    <col min="199" max="199" width="10.44140625" style="3" customWidth="1"/>
    <col min="200" max="217" width="9" style="3"/>
    <col min="218" max="218" width="6.44140625" style="3" customWidth="1"/>
    <col min="219" max="219" width="12.21875" style="3" customWidth="1"/>
    <col min="220" max="220" width="28.21875" style="3" customWidth="1"/>
    <col min="221" max="221" width="13.77734375" style="3" customWidth="1"/>
    <col min="222" max="222" width="5.6640625" style="3" customWidth="1"/>
    <col min="223" max="224" width="9.33203125" style="3" customWidth="1"/>
    <col min="225" max="225" width="13.109375" style="3" customWidth="1"/>
    <col min="226" max="446" width="9" style="3"/>
    <col min="447" max="447" width="5" style="3" customWidth="1"/>
    <col min="448" max="448" width="15" style="3" customWidth="1"/>
    <col min="449" max="450" width="14.6640625" style="3" customWidth="1"/>
    <col min="451" max="451" width="6.21875" style="3" customWidth="1"/>
    <col min="452" max="454" width="10.109375" style="3" customWidth="1"/>
    <col min="455" max="455" width="10.44140625" style="3" customWidth="1"/>
    <col min="456" max="473" width="9" style="3"/>
    <col min="474" max="474" width="6.44140625" style="3" customWidth="1"/>
    <col min="475" max="475" width="12.21875" style="3" customWidth="1"/>
    <col min="476" max="476" width="28.21875" style="3" customWidth="1"/>
    <col min="477" max="477" width="13.77734375" style="3" customWidth="1"/>
    <col min="478" max="478" width="5.6640625" style="3" customWidth="1"/>
    <col min="479" max="480" width="9.33203125" style="3" customWidth="1"/>
    <col min="481" max="481" width="13.109375" style="3" customWidth="1"/>
    <col min="482" max="702" width="9" style="3"/>
    <col min="703" max="703" width="5" style="3" customWidth="1"/>
    <col min="704" max="704" width="15" style="3" customWidth="1"/>
    <col min="705" max="706" width="14.6640625" style="3" customWidth="1"/>
    <col min="707" max="707" width="6.21875" style="3" customWidth="1"/>
    <col min="708" max="710" width="10.109375" style="3" customWidth="1"/>
    <col min="711" max="711" width="10.44140625" style="3" customWidth="1"/>
    <col min="712" max="729" width="9" style="3"/>
    <col min="730" max="730" width="6.44140625" style="3" customWidth="1"/>
    <col min="731" max="731" width="12.21875" style="3" customWidth="1"/>
    <col min="732" max="732" width="28.21875" style="3" customWidth="1"/>
    <col min="733" max="733" width="13.77734375" style="3" customWidth="1"/>
    <col min="734" max="734" width="5.6640625" style="3" customWidth="1"/>
    <col min="735" max="736" width="9.33203125" style="3" customWidth="1"/>
    <col min="737" max="737" width="13.109375" style="3" customWidth="1"/>
    <col min="738" max="958" width="9" style="3"/>
    <col min="959" max="959" width="5" style="3" customWidth="1"/>
    <col min="960" max="960" width="15" style="3" customWidth="1"/>
    <col min="961" max="962" width="14.6640625" style="3" customWidth="1"/>
    <col min="963" max="963" width="6.21875" style="3" customWidth="1"/>
    <col min="964" max="966" width="10.109375" style="3" customWidth="1"/>
    <col min="967" max="967" width="10.44140625" style="3" customWidth="1"/>
    <col min="968" max="985" width="9" style="3"/>
    <col min="986" max="986" width="6.44140625" style="3" customWidth="1"/>
    <col min="987" max="987" width="12.21875" style="3" customWidth="1"/>
    <col min="988" max="988" width="28.21875" style="3" customWidth="1"/>
    <col min="989" max="989" width="13.77734375" style="3" customWidth="1"/>
    <col min="990" max="990" width="5.6640625" style="3" customWidth="1"/>
    <col min="991" max="992" width="9.33203125" style="3" customWidth="1"/>
    <col min="993" max="993" width="13.109375" style="3" customWidth="1"/>
    <col min="994" max="1214" width="9" style="3"/>
    <col min="1215" max="1215" width="5" style="3" customWidth="1"/>
    <col min="1216" max="1216" width="15" style="3" customWidth="1"/>
    <col min="1217" max="1218" width="14.6640625" style="3" customWidth="1"/>
    <col min="1219" max="1219" width="6.21875" style="3" customWidth="1"/>
    <col min="1220" max="1222" width="10.109375" style="3" customWidth="1"/>
    <col min="1223" max="1223" width="10.44140625" style="3" customWidth="1"/>
    <col min="1224" max="1241" width="9" style="3"/>
    <col min="1242" max="1242" width="6.44140625" style="3" customWidth="1"/>
    <col min="1243" max="1243" width="12.21875" style="3" customWidth="1"/>
    <col min="1244" max="1244" width="28.21875" style="3" customWidth="1"/>
    <col min="1245" max="1245" width="13.77734375" style="3" customWidth="1"/>
    <col min="1246" max="1246" width="5.6640625" style="3" customWidth="1"/>
    <col min="1247" max="1248" width="9.33203125" style="3" customWidth="1"/>
    <col min="1249" max="1249" width="13.109375" style="3" customWidth="1"/>
    <col min="1250" max="1470" width="9" style="3"/>
    <col min="1471" max="1471" width="5" style="3" customWidth="1"/>
    <col min="1472" max="1472" width="15" style="3" customWidth="1"/>
    <col min="1473" max="1474" width="14.6640625" style="3" customWidth="1"/>
    <col min="1475" max="1475" width="6.21875" style="3" customWidth="1"/>
    <col min="1476" max="1478" width="10.109375" style="3" customWidth="1"/>
    <col min="1479" max="1479" width="10.44140625" style="3" customWidth="1"/>
    <col min="1480" max="1497" width="9" style="3"/>
    <col min="1498" max="1498" width="6.44140625" style="3" customWidth="1"/>
    <col min="1499" max="1499" width="12.21875" style="3" customWidth="1"/>
    <col min="1500" max="1500" width="28.21875" style="3" customWidth="1"/>
    <col min="1501" max="1501" width="13.77734375" style="3" customWidth="1"/>
    <col min="1502" max="1502" width="5.6640625" style="3" customWidth="1"/>
    <col min="1503" max="1504" width="9.33203125" style="3" customWidth="1"/>
    <col min="1505" max="1505" width="13.109375" style="3" customWidth="1"/>
    <col min="1506" max="1726" width="9" style="3"/>
    <col min="1727" max="1727" width="5" style="3" customWidth="1"/>
    <col min="1728" max="1728" width="15" style="3" customWidth="1"/>
    <col min="1729" max="1730" width="14.6640625" style="3" customWidth="1"/>
    <col min="1731" max="1731" width="6.21875" style="3" customWidth="1"/>
    <col min="1732" max="1734" width="10.109375" style="3" customWidth="1"/>
    <col min="1735" max="1735" width="10.44140625" style="3" customWidth="1"/>
    <col min="1736" max="1753" width="9" style="3"/>
    <col min="1754" max="1754" width="6.44140625" style="3" customWidth="1"/>
    <col min="1755" max="1755" width="12.21875" style="3" customWidth="1"/>
    <col min="1756" max="1756" width="28.21875" style="3" customWidth="1"/>
    <col min="1757" max="1757" width="13.77734375" style="3" customWidth="1"/>
    <col min="1758" max="1758" width="5.6640625" style="3" customWidth="1"/>
    <col min="1759" max="1760" width="9.33203125" style="3" customWidth="1"/>
    <col min="1761" max="1761" width="13.109375" style="3" customWidth="1"/>
    <col min="1762" max="1982" width="9" style="3"/>
    <col min="1983" max="1983" width="5" style="3" customWidth="1"/>
    <col min="1984" max="1984" width="15" style="3" customWidth="1"/>
    <col min="1985" max="1986" width="14.6640625" style="3" customWidth="1"/>
    <col min="1987" max="1987" width="6.21875" style="3" customWidth="1"/>
    <col min="1988" max="1990" width="10.109375" style="3" customWidth="1"/>
    <col min="1991" max="1991" width="10.44140625" style="3" customWidth="1"/>
    <col min="1992" max="2009" width="9" style="3"/>
    <col min="2010" max="2010" width="6.44140625" style="3" customWidth="1"/>
    <col min="2011" max="2011" width="12.21875" style="3" customWidth="1"/>
    <col min="2012" max="2012" width="28.21875" style="3" customWidth="1"/>
    <col min="2013" max="2013" width="13.77734375" style="3" customWidth="1"/>
    <col min="2014" max="2014" width="5.6640625" style="3" customWidth="1"/>
    <col min="2015" max="2016" width="9.33203125" style="3" customWidth="1"/>
    <col min="2017" max="2017" width="13.109375" style="3" customWidth="1"/>
    <col min="2018" max="2238" width="9" style="3"/>
    <col min="2239" max="2239" width="5" style="3" customWidth="1"/>
    <col min="2240" max="2240" width="15" style="3" customWidth="1"/>
    <col min="2241" max="2242" width="14.6640625" style="3" customWidth="1"/>
    <col min="2243" max="2243" width="6.21875" style="3" customWidth="1"/>
    <col min="2244" max="2246" width="10.109375" style="3" customWidth="1"/>
    <col min="2247" max="2247" width="10.44140625" style="3" customWidth="1"/>
    <col min="2248" max="2265" width="9" style="3"/>
    <col min="2266" max="2266" width="6.44140625" style="3" customWidth="1"/>
    <col min="2267" max="2267" width="12.21875" style="3" customWidth="1"/>
    <col min="2268" max="2268" width="28.21875" style="3" customWidth="1"/>
    <col min="2269" max="2269" width="13.77734375" style="3" customWidth="1"/>
    <col min="2270" max="2270" width="5.6640625" style="3" customWidth="1"/>
    <col min="2271" max="2272" width="9.33203125" style="3" customWidth="1"/>
    <col min="2273" max="2273" width="13.109375" style="3" customWidth="1"/>
    <col min="2274" max="2494" width="9" style="3"/>
    <col min="2495" max="2495" width="5" style="3" customWidth="1"/>
    <col min="2496" max="2496" width="15" style="3" customWidth="1"/>
    <col min="2497" max="2498" width="14.6640625" style="3" customWidth="1"/>
    <col min="2499" max="2499" width="6.21875" style="3" customWidth="1"/>
    <col min="2500" max="2502" width="10.109375" style="3" customWidth="1"/>
    <col min="2503" max="2503" width="10.44140625" style="3" customWidth="1"/>
    <col min="2504" max="2521" width="9" style="3"/>
    <col min="2522" max="2522" width="6.44140625" style="3" customWidth="1"/>
    <col min="2523" max="2523" width="12.21875" style="3" customWidth="1"/>
    <col min="2524" max="2524" width="28.21875" style="3" customWidth="1"/>
    <col min="2525" max="2525" width="13.77734375" style="3" customWidth="1"/>
    <col min="2526" max="2526" width="5.6640625" style="3" customWidth="1"/>
    <col min="2527" max="2528" width="9.33203125" style="3" customWidth="1"/>
    <col min="2529" max="2529" width="13.109375" style="3" customWidth="1"/>
    <col min="2530" max="2750" width="9" style="3"/>
    <col min="2751" max="2751" width="5" style="3" customWidth="1"/>
    <col min="2752" max="2752" width="15" style="3" customWidth="1"/>
    <col min="2753" max="2754" width="14.6640625" style="3" customWidth="1"/>
    <col min="2755" max="2755" width="6.21875" style="3" customWidth="1"/>
    <col min="2756" max="2758" width="10.109375" style="3" customWidth="1"/>
    <col min="2759" max="2759" width="10.44140625" style="3" customWidth="1"/>
    <col min="2760" max="2777" width="9" style="3"/>
    <col min="2778" max="2778" width="6.44140625" style="3" customWidth="1"/>
    <col min="2779" max="2779" width="12.21875" style="3" customWidth="1"/>
    <col min="2780" max="2780" width="28.21875" style="3" customWidth="1"/>
    <col min="2781" max="2781" width="13.77734375" style="3" customWidth="1"/>
    <col min="2782" max="2782" width="5.6640625" style="3" customWidth="1"/>
    <col min="2783" max="2784" width="9.33203125" style="3" customWidth="1"/>
    <col min="2785" max="2785" width="13.109375" style="3" customWidth="1"/>
    <col min="2786" max="3006" width="9" style="3"/>
    <col min="3007" max="3007" width="5" style="3" customWidth="1"/>
    <col min="3008" max="3008" width="15" style="3" customWidth="1"/>
    <col min="3009" max="3010" width="14.6640625" style="3" customWidth="1"/>
    <col min="3011" max="3011" width="6.21875" style="3" customWidth="1"/>
    <col min="3012" max="3014" width="10.109375" style="3" customWidth="1"/>
    <col min="3015" max="3015" width="10.44140625" style="3" customWidth="1"/>
    <col min="3016" max="3033" width="9" style="3"/>
    <col min="3034" max="3034" width="6.44140625" style="3" customWidth="1"/>
    <col min="3035" max="3035" width="12.21875" style="3" customWidth="1"/>
    <col min="3036" max="3036" width="28.21875" style="3" customWidth="1"/>
    <col min="3037" max="3037" width="13.77734375" style="3" customWidth="1"/>
    <col min="3038" max="3038" width="5.6640625" style="3" customWidth="1"/>
    <col min="3039" max="3040" width="9.33203125" style="3" customWidth="1"/>
    <col min="3041" max="3041" width="13.109375" style="3" customWidth="1"/>
    <col min="3042" max="3262" width="9" style="3"/>
    <col min="3263" max="3263" width="5" style="3" customWidth="1"/>
    <col min="3264" max="3264" width="15" style="3" customWidth="1"/>
    <col min="3265" max="3266" width="14.6640625" style="3" customWidth="1"/>
    <col min="3267" max="3267" width="6.21875" style="3" customWidth="1"/>
    <col min="3268" max="3270" width="10.109375" style="3" customWidth="1"/>
    <col min="3271" max="3271" width="10.44140625" style="3" customWidth="1"/>
    <col min="3272" max="3289" width="9" style="3"/>
    <col min="3290" max="3290" width="6.44140625" style="3" customWidth="1"/>
    <col min="3291" max="3291" width="12.21875" style="3" customWidth="1"/>
    <col min="3292" max="3292" width="28.21875" style="3" customWidth="1"/>
    <col min="3293" max="3293" width="13.77734375" style="3" customWidth="1"/>
    <col min="3294" max="3294" width="5.6640625" style="3" customWidth="1"/>
    <col min="3295" max="3296" width="9.33203125" style="3" customWidth="1"/>
    <col min="3297" max="3297" width="13.109375" style="3" customWidth="1"/>
    <col min="3298" max="3518" width="9" style="3"/>
    <col min="3519" max="3519" width="5" style="3" customWidth="1"/>
    <col min="3520" max="3520" width="15" style="3" customWidth="1"/>
    <col min="3521" max="3522" width="14.6640625" style="3" customWidth="1"/>
    <col min="3523" max="3523" width="6.21875" style="3" customWidth="1"/>
    <col min="3524" max="3526" width="10.109375" style="3" customWidth="1"/>
    <col min="3527" max="3527" width="10.44140625" style="3" customWidth="1"/>
    <col min="3528" max="3545" width="9" style="3"/>
    <col min="3546" max="3546" width="6.44140625" style="3" customWidth="1"/>
    <col min="3547" max="3547" width="12.21875" style="3" customWidth="1"/>
    <col min="3548" max="3548" width="28.21875" style="3" customWidth="1"/>
    <col min="3549" max="3549" width="13.77734375" style="3" customWidth="1"/>
    <col min="3550" max="3550" width="5.6640625" style="3" customWidth="1"/>
    <col min="3551" max="3552" width="9.33203125" style="3" customWidth="1"/>
    <col min="3553" max="3553" width="13.109375" style="3" customWidth="1"/>
    <col min="3554" max="3774" width="9" style="3"/>
    <col min="3775" max="3775" width="5" style="3" customWidth="1"/>
    <col min="3776" max="3776" width="15" style="3" customWidth="1"/>
    <col min="3777" max="3778" width="14.6640625" style="3" customWidth="1"/>
    <col min="3779" max="3779" width="6.21875" style="3" customWidth="1"/>
    <col min="3780" max="3782" width="10.109375" style="3" customWidth="1"/>
    <col min="3783" max="3783" width="10.44140625" style="3" customWidth="1"/>
    <col min="3784" max="3801" width="9" style="3"/>
    <col min="3802" max="3802" width="6.44140625" style="3" customWidth="1"/>
    <col min="3803" max="3803" width="12.21875" style="3" customWidth="1"/>
    <col min="3804" max="3804" width="28.21875" style="3" customWidth="1"/>
    <col min="3805" max="3805" width="13.77734375" style="3" customWidth="1"/>
    <col min="3806" max="3806" width="5.6640625" style="3" customWidth="1"/>
    <col min="3807" max="3808" width="9.33203125" style="3" customWidth="1"/>
    <col min="3809" max="3809" width="13.109375" style="3" customWidth="1"/>
    <col min="3810" max="4030" width="9" style="3"/>
    <col min="4031" max="4031" width="5" style="3" customWidth="1"/>
    <col min="4032" max="4032" width="15" style="3" customWidth="1"/>
    <col min="4033" max="4034" width="14.6640625" style="3" customWidth="1"/>
    <col min="4035" max="4035" width="6.21875" style="3" customWidth="1"/>
    <col min="4036" max="4038" width="10.109375" style="3" customWidth="1"/>
    <col min="4039" max="4039" width="10.44140625" style="3" customWidth="1"/>
    <col min="4040" max="4057" width="9" style="3"/>
    <col min="4058" max="4058" width="6.44140625" style="3" customWidth="1"/>
    <col min="4059" max="4059" width="12.21875" style="3" customWidth="1"/>
    <col min="4060" max="4060" width="28.21875" style="3" customWidth="1"/>
    <col min="4061" max="4061" width="13.77734375" style="3" customWidth="1"/>
    <col min="4062" max="4062" width="5.6640625" style="3" customWidth="1"/>
    <col min="4063" max="4064" width="9.33203125" style="3" customWidth="1"/>
    <col min="4065" max="4065" width="13.109375" style="3" customWidth="1"/>
    <col min="4066" max="4286" width="9" style="3"/>
    <col min="4287" max="4287" width="5" style="3" customWidth="1"/>
    <col min="4288" max="4288" width="15" style="3" customWidth="1"/>
    <col min="4289" max="4290" width="14.6640625" style="3" customWidth="1"/>
    <col min="4291" max="4291" width="6.21875" style="3" customWidth="1"/>
    <col min="4292" max="4294" width="10.109375" style="3" customWidth="1"/>
    <col min="4295" max="4295" width="10.44140625" style="3" customWidth="1"/>
    <col min="4296" max="4313" width="9" style="3"/>
    <col min="4314" max="4314" width="6.44140625" style="3" customWidth="1"/>
    <col min="4315" max="4315" width="12.21875" style="3" customWidth="1"/>
    <col min="4316" max="4316" width="28.21875" style="3" customWidth="1"/>
    <col min="4317" max="4317" width="13.77734375" style="3" customWidth="1"/>
    <col min="4318" max="4318" width="5.6640625" style="3" customWidth="1"/>
    <col min="4319" max="4320" width="9.33203125" style="3" customWidth="1"/>
    <col min="4321" max="4321" width="13.109375" style="3" customWidth="1"/>
    <col min="4322" max="4542" width="9" style="3"/>
    <col min="4543" max="4543" width="5" style="3" customWidth="1"/>
    <col min="4544" max="4544" width="15" style="3" customWidth="1"/>
    <col min="4545" max="4546" width="14.6640625" style="3" customWidth="1"/>
    <col min="4547" max="4547" width="6.21875" style="3" customWidth="1"/>
    <col min="4548" max="4550" width="10.109375" style="3" customWidth="1"/>
    <col min="4551" max="4551" width="10.44140625" style="3" customWidth="1"/>
    <col min="4552" max="4569" width="9" style="3"/>
    <col min="4570" max="4570" width="6.44140625" style="3" customWidth="1"/>
    <col min="4571" max="4571" width="12.21875" style="3" customWidth="1"/>
    <col min="4572" max="4572" width="28.21875" style="3" customWidth="1"/>
    <col min="4573" max="4573" width="13.77734375" style="3" customWidth="1"/>
    <col min="4574" max="4574" width="5.6640625" style="3" customWidth="1"/>
    <col min="4575" max="4576" width="9.33203125" style="3" customWidth="1"/>
    <col min="4577" max="4577" width="13.109375" style="3" customWidth="1"/>
    <col min="4578" max="4798" width="9" style="3"/>
    <col min="4799" max="4799" width="5" style="3" customWidth="1"/>
    <col min="4800" max="4800" width="15" style="3" customWidth="1"/>
    <col min="4801" max="4802" width="14.6640625" style="3" customWidth="1"/>
    <col min="4803" max="4803" width="6.21875" style="3" customWidth="1"/>
    <col min="4804" max="4806" width="10.109375" style="3" customWidth="1"/>
    <col min="4807" max="4807" width="10.44140625" style="3" customWidth="1"/>
    <col min="4808" max="4825" width="9" style="3"/>
    <col min="4826" max="4826" width="6.44140625" style="3" customWidth="1"/>
    <col min="4827" max="4827" width="12.21875" style="3" customWidth="1"/>
    <col min="4828" max="4828" width="28.21875" style="3" customWidth="1"/>
    <col min="4829" max="4829" width="13.77734375" style="3" customWidth="1"/>
    <col min="4830" max="4830" width="5.6640625" style="3" customWidth="1"/>
    <col min="4831" max="4832" width="9.33203125" style="3" customWidth="1"/>
    <col min="4833" max="4833" width="13.109375" style="3" customWidth="1"/>
    <col min="4834" max="5054" width="9" style="3"/>
    <col min="5055" max="5055" width="5" style="3" customWidth="1"/>
    <col min="5056" max="5056" width="15" style="3" customWidth="1"/>
    <col min="5057" max="5058" width="14.6640625" style="3" customWidth="1"/>
    <col min="5059" max="5059" width="6.21875" style="3" customWidth="1"/>
    <col min="5060" max="5062" width="10.109375" style="3" customWidth="1"/>
    <col min="5063" max="5063" width="10.44140625" style="3" customWidth="1"/>
    <col min="5064" max="5081" width="9" style="3"/>
    <col min="5082" max="5082" width="6.44140625" style="3" customWidth="1"/>
    <col min="5083" max="5083" width="12.21875" style="3" customWidth="1"/>
    <col min="5084" max="5084" width="28.21875" style="3" customWidth="1"/>
    <col min="5085" max="5085" width="13.77734375" style="3" customWidth="1"/>
    <col min="5086" max="5086" width="5.6640625" style="3" customWidth="1"/>
    <col min="5087" max="5088" width="9.33203125" style="3" customWidth="1"/>
    <col min="5089" max="5089" width="13.109375" style="3" customWidth="1"/>
    <col min="5090" max="5310" width="9" style="3"/>
    <col min="5311" max="5311" width="5" style="3" customWidth="1"/>
    <col min="5312" max="5312" width="15" style="3" customWidth="1"/>
    <col min="5313" max="5314" width="14.6640625" style="3" customWidth="1"/>
    <col min="5315" max="5315" width="6.21875" style="3" customWidth="1"/>
    <col min="5316" max="5318" width="10.109375" style="3" customWidth="1"/>
    <col min="5319" max="5319" width="10.44140625" style="3" customWidth="1"/>
    <col min="5320" max="5337" width="9" style="3"/>
    <col min="5338" max="5338" width="6.44140625" style="3" customWidth="1"/>
    <col min="5339" max="5339" width="12.21875" style="3" customWidth="1"/>
    <col min="5340" max="5340" width="28.21875" style="3" customWidth="1"/>
    <col min="5341" max="5341" width="13.77734375" style="3" customWidth="1"/>
    <col min="5342" max="5342" width="5.6640625" style="3" customWidth="1"/>
    <col min="5343" max="5344" width="9.33203125" style="3" customWidth="1"/>
    <col min="5345" max="5345" width="13.109375" style="3" customWidth="1"/>
    <col min="5346" max="5566" width="9" style="3"/>
    <col min="5567" max="5567" width="5" style="3" customWidth="1"/>
    <col min="5568" max="5568" width="15" style="3" customWidth="1"/>
    <col min="5569" max="5570" width="14.6640625" style="3" customWidth="1"/>
    <col min="5571" max="5571" width="6.21875" style="3" customWidth="1"/>
    <col min="5572" max="5574" width="10.109375" style="3" customWidth="1"/>
    <col min="5575" max="5575" width="10.44140625" style="3" customWidth="1"/>
    <col min="5576" max="5593" width="9" style="3"/>
    <col min="5594" max="5594" width="6.44140625" style="3" customWidth="1"/>
    <col min="5595" max="5595" width="12.21875" style="3" customWidth="1"/>
    <col min="5596" max="5596" width="28.21875" style="3" customWidth="1"/>
    <col min="5597" max="5597" width="13.77734375" style="3" customWidth="1"/>
    <col min="5598" max="5598" width="5.6640625" style="3" customWidth="1"/>
    <col min="5599" max="5600" width="9.33203125" style="3" customWidth="1"/>
    <col min="5601" max="5601" width="13.109375" style="3" customWidth="1"/>
    <col min="5602" max="5822" width="9" style="3"/>
    <col min="5823" max="5823" width="5" style="3" customWidth="1"/>
    <col min="5824" max="5824" width="15" style="3" customWidth="1"/>
    <col min="5825" max="5826" width="14.6640625" style="3" customWidth="1"/>
    <col min="5827" max="5827" width="6.21875" style="3" customWidth="1"/>
    <col min="5828" max="5830" width="10.109375" style="3" customWidth="1"/>
    <col min="5831" max="5831" width="10.44140625" style="3" customWidth="1"/>
    <col min="5832" max="5849" width="9" style="3"/>
    <col min="5850" max="5850" width="6.44140625" style="3" customWidth="1"/>
    <col min="5851" max="5851" width="12.21875" style="3" customWidth="1"/>
    <col min="5852" max="5852" width="28.21875" style="3" customWidth="1"/>
    <col min="5853" max="5853" width="13.77734375" style="3" customWidth="1"/>
    <col min="5854" max="5854" width="5.6640625" style="3" customWidth="1"/>
    <col min="5855" max="5856" width="9.33203125" style="3" customWidth="1"/>
    <col min="5857" max="5857" width="13.109375" style="3" customWidth="1"/>
    <col min="5858" max="6078" width="9" style="3"/>
    <col min="6079" max="6079" width="5" style="3" customWidth="1"/>
    <col min="6080" max="6080" width="15" style="3" customWidth="1"/>
    <col min="6081" max="6082" width="14.6640625" style="3" customWidth="1"/>
    <col min="6083" max="6083" width="6.21875" style="3" customWidth="1"/>
    <col min="6084" max="6086" width="10.109375" style="3" customWidth="1"/>
    <col min="6087" max="6087" width="10.44140625" style="3" customWidth="1"/>
    <col min="6088" max="6105" width="9" style="3"/>
    <col min="6106" max="6106" width="6.44140625" style="3" customWidth="1"/>
    <col min="6107" max="6107" width="12.21875" style="3" customWidth="1"/>
    <col min="6108" max="6108" width="28.21875" style="3" customWidth="1"/>
    <col min="6109" max="6109" width="13.77734375" style="3" customWidth="1"/>
    <col min="6110" max="6110" width="5.6640625" style="3" customWidth="1"/>
    <col min="6111" max="6112" width="9.33203125" style="3" customWidth="1"/>
    <col min="6113" max="6113" width="13.109375" style="3" customWidth="1"/>
    <col min="6114" max="6334" width="9" style="3"/>
    <col min="6335" max="6335" width="5" style="3" customWidth="1"/>
    <col min="6336" max="6336" width="15" style="3" customWidth="1"/>
    <col min="6337" max="6338" width="14.6640625" style="3" customWidth="1"/>
    <col min="6339" max="6339" width="6.21875" style="3" customWidth="1"/>
    <col min="6340" max="6342" width="10.109375" style="3" customWidth="1"/>
    <col min="6343" max="6343" width="10.44140625" style="3" customWidth="1"/>
    <col min="6344" max="6361" width="9" style="3"/>
    <col min="6362" max="6362" width="6.44140625" style="3" customWidth="1"/>
    <col min="6363" max="6363" width="12.21875" style="3" customWidth="1"/>
    <col min="6364" max="6364" width="28.21875" style="3" customWidth="1"/>
    <col min="6365" max="6365" width="13.77734375" style="3" customWidth="1"/>
    <col min="6366" max="6366" width="5.6640625" style="3" customWidth="1"/>
    <col min="6367" max="6368" width="9.33203125" style="3" customWidth="1"/>
    <col min="6369" max="6369" width="13.109375" style="3" customWidth="1"/>
    <col min="6370" max="6590" width="9" style="3"/>
    <col min="6591" max="6591" width="5" style="3" customWidth="1"/>
    <col min="6592" max="6592" width="15" style="3" customWidth="1"/>
    <col min="6593" max="6594" width="14.6640625" style="3" customWidth="1"/>
    <col min="6595" max="6595" width="6.21875" style="3" customWidth="1"/>
    <col min="6596" max="6598" width="10.109375" style="3" customWidth="1"/>
    <col min="6599" max="6599" width="10.44140625" style="3" customWidth="1"/>
    <col min="6600" max="6617" width="9" style="3"/>
    <col min="6618" max="6618" width="6.44140625" style="3" customWidth="1"/>
    <col min="6619" max="6619" width="12.21875" style="3" customWidth="1"/>
    <col min="6620" max="6620" width="28.21875" style="3" customWidth="1"/>
    <col min="6621" max="6621" width="13.77734375" style="3" customWidth="1"/>
    <col min="6622" max="6622" width="5.6640625" style="3" customWidth="1"/>
    <col min="6623" max="6624" width="9.33203125" style="3" customWidth="1"/>
    <col min="6625" max="6625" width="13.109375" style="3" customWidth="1"/>
    <col min="6626" max="6846" width="9" style="3"/>
    <col min="6847" max="6847" width="5" style="3" customWidth="1"/>
    <col min="6848" max="6848" width="15" style="3" customWidth="1"/>
    <col min="6849" max="6850" width="14.6640625" style="3" customWidth="1"/>
    <col min="6851" max="6851" width="6.21875" style="3" customWidth="1"/>
    <col min="6852" max="6854" width="10.109375" style="3" customWidth="1"/>
    <col min="6855" max="6855" width="10.44140625" style="3" customWidth="1"/>
    <col min="6856" max="6873" width="9" style="3"/>
    <col min="6874" max="6874" width="6.44140625" style="3" customWidth="1"/>
    <col min="6875" max="6875" width="12.21875" style="3" customWidth="1"/>
    <col min="6876" max="6876" width="28.21875" style="3" customWidth="1"/>
    <col min="6877" max="6877" width="13.77734375" style="3" customWidth="1"/>
    <col min="6878" max="6878" width="5.6640625" style="3" customWidth="1"/>
    <col min="6879" max="6880" width="9.33203125" style="3" customWidth="1"/>
    <col min="6881" max="6881" width="13.109375" style="3" customWidth="1"/>
    <col min="6882" max="7102" width="9" style="3"/>
    <col min="7103" max="7103" width="5" style="3" customWidth="1"/>
    <col min="7104" max="7104" width="15" style="3" customWidth="1"/>
    <col min="7105" max="7106" width="14.6640625" style="3" customWidth="1"/>
    <col min="7107" max="7107" width="6.21875" style="3" customWidth="1"/>
    <col min="7108" max="7110" width="10.109375" style="3" customWidth="1"/>
    <col min="7111" max="7111" width="10.44140625" style="3" customWidth="1"/>
    <col min="7112" max="7129" width="9" style="3"/>
    <col min="7130" max="7130" width="6.44140625" style="3" customWidth="1"/>
    <col min="7131" max="7131" width="12.21875" style="3" customWidth="1"/>
    <col min="7132" max="7132" width="28.21875" style="3" customWidth="1"/>
    <col min="7133" max="7133" width="13.77734375" style="3" customWidth="1"/>
    <col min="7134" max="7134" width="5.6640625" style="3" customWidth="1"/>
    <col min="7135" max="7136" width="9.33203125" style="3" customWidth="1"/>
    <col min="7137" max="7137" width="13.109375" style="3" customWidth="1"/>
    <col min="7138" max="7358" width="9" style="3"/>
    <col min="7359" max="7359" width="5" style="3" customWidth="1"/>
    <col min="7360" max="7360" width="15" style="3" customWidth="1"/>
    <col min="7361" max="7362" width="14.6640625" style="3" customWidth="1"/>
    <col min="7363" max="7363" width="6.21875" style="3" customWidth="1"/>
    <col min="7364" max="7366" width="10.109375" style="3" customWidth="1"/>
    <col min="7367" max="7367" width="10.44140625" style="3" customWidth="1"/>
    <col min="7368" max="7385" width="9" style="3"/>
    <col min="7386" max="7386" width="6.44140625" style="3" customWidth="1"/>
    <col min="7387" max="7387" width="12.21875" style="3" customWidth="1"/>
    <col min="7388" max="7388" width="28.21875" style="3" customWidth="1"/>
    <col min="7389" max="7389" width="13.77734375" style="3" customWidth="1"/>
    <col min="7390" max="7390" width="5.6640625" style="3" customWidth="1"/>
    <col min="7391" max="7392" width="9.33203125" style="3" customWidth="1"/>
    <col min="7393" max="7393" width="13.109375" style="3" customWidth="1"/>
    <col min="7394" max="7614" width="9" style="3"/>
    <col min="7615" max="7615" width="5" style="3" customWidth="1"/>
    <col min="7616" max="7616" width="15" style="3" customWidth="1"/>
    <col min="7617" max="7618" width="14.6640625" style="3" customWidth="1"/>
    <col min="7619" max="7619" width="6.21875" style="3" customWidth="1"/>
    <col min="7620" max="7622" width="10.109375" style="3" customWidth="1"/>
    <col min="7623" max="7623" width="10.44140625" style="3" customWidth="1"/>
    <col min="7624" max="7641" width="9" style="3"/>
    <col min="7642" max="7642" width="6.44140625" style="3" customWidth="1"/>
    <col min="7643" max="7643" width="12.21875" style="3" customWidth="1"/>
    <col min="7644" max="7644" width="28.21875" style="3" customWidth="1"/>
    <col min="7645" max="7645" width="13.77734375" style="3" customWidth="1"/>
    <col min="7646" max="7646" width="5.6640625" style="3" customWidth="1"/>
    <col min="7647" max="7648" width="9.33203125" style="3" customWidth="1"/>
    <col min="7649" max="7649" width="13.109375" style="3" customWidth="1"/>
    <col min="7650" max="7870" width="9" style="3"/>
    <col min="7871" max="7871" width="5" style="3" customWidth="1"/>
    <col min="7872" max="7872" width="15" style="3" customWidth="1"/>
    <col min="7873" max="7874" width="14.6640625" style="3" customWidth="1"/>
    <col min="7875" max="7875" width="6.21875" style="3" customWidth="1"/>
    <col min="7876" max="7878" width="10.109375" style="3" customWidth="1"/>
    <col min="7879" max="7879" width="10.44140625" style="3" customWidth="1"/>
    <col min="7880" max="7897" width="9" style="3"/>
    <col min="7898" max="7898" width="6.44140625" style="3" customWidth="1"/>
    <col min="7899" max="7899" width="12.21875" style="3" customWidth="1"/>
    <col min="7900" max="7900" width="28.21875" style="3" customWidth="1"/>
    <col min="7901" max="7901" width="13.77734375" style="3" customWidth="1"/>
    <col min="7902" max="7902" width="5.6640625" style="3" customWidth="1"/>
    <col min="7903" max="7904" width="9.33203125" style="3" customWidth="1"/>
    <col min="7905" max="7905" width="13.109375" style="3" customWidth="1"/>
    <col min="7906" max="8126" width="9" style="3"/>
    <col min="8127" max="8127" width="5" style="3" customWidth="1"/>
    <col min="8128" max="8128" width="15" style="3" customWidth="1"/>
    <col min="8129" max="8130" width="14.6640625" style="3" customWidth="1"/>
    <col min="8131" max="8131" width="6.21875" style="3" customWidth="1"/>
    <col min="8132" max="8134" width="10.109375" style="3" customWidth="1"/>
    <col min="8135" max="8135" width="10.44140625" style="3" customWidth="1"/>
    <col min="8136" max="8153" width="9" style="3"/>
    <col min="8154" max="8154" width="6.44140625" style="3" customWidth="1"/>
    <col min="8155" max="8155" width="12.21875" style="3" customWidth="1"/>
    <col min="8156" max="8156" width="28.21875" style="3" customWidth="1"/>
    <col min="8157" max="8157" width="13.77734375" style="3" customWidth="1"/>
    <col min="8158" max="8158" width="5.6640625" style="3" customWidth="1"/>
    <col min="8159" max="8160" width="9.33203125" style="3" customWidth="1"/>
    <col min="8161" max="8161" width="13.109375" style="3" customWidth="1"/>
    <col min="8162" max="8382" width="9" style="3"/>
    <col min="8383" max="8383" width="5" style="3" customWidth="1"/>
    <col min="8384" max="8384" width="15" style="3" customWidth="1"/>
    <col min="8385" max="8386" width="14.6640625" style="3" customWidth="1"/>
    <col min="8387" max="8387" width="6.21875" style="3" customWidth="1"/>
    <col min="8388" max="8390" width="10.109375" style="3" customWidth="1"/>
    <col min="8391" max="8391" width="10.44140625" style="3" customWidth="1"/>
    <col min="8392" max="8409" width="9" style="3"/>
    <col min="8410" max="8410" width="6.44140625" style="3" customWidth="1"/>
    <col min="8411" max="8411" width="12.21875" style="3" customWidth="1"/>
    <col min="8412" max="8412" width="28.21875" style="3" customWidth="1"/>
    <col min="8413" max="8413" width="13.77734375" style="3" customWidth="1"/>
    <col min="8414" max="8414" width="5.6640625" style="3" customWidth="1"/>
    <col min="8415" max="8416" width="9.33203125" style="3" customWidth="1"/>
    <col min="8417" max="8417" width="13.109375" style="3" customWidth="1"/>
    <col min="8418" max="8638" width="9" style="3"/>
    <col min="8639" max="8639" width="5" style="3" customWidth="1"/>
    <col min="8640" max="8640" width="15" style="3" customWidth="1"/>
    <col min="8641" max="8642" width="14.6640625" style="3" customWidth="1"/>
    <col min="8643" max="8643" width="6.21875" style="3" customWidth="1"/>
    <col min="8644" max="8646" width="10.109375" style="3" customWidth="1"/>
    <col min="8647" max="8647" width="10.44140625" style="3" customWidth="1"/>
    <col min="8648" max="8665" width="9" style="3"/>
    <col min="8666" max="8666" width="6.44140625" style="3" customWidth="1"/>
    <col min="8667" max="8667" width="12.21875" style="3" customWidth="1"/>
    <col min="8668" max="8668" width="28.21875" style="3" customWidth="1"/>
    <col min="8669" max="8669" width="13.77734375" style="3" customWidth="1"/>
    <col min="8670" max="8670" width="5.6640625" style="3" customWidth="1"/>
    <col min="8671" max="8672" width="9.33203125" style="3" customWidth="1"/>
    <col min="8673" max="8673" width="13.109375" style="3" customWidth="1"/>
    <col min="8674" max="8894" width="9" style="3"/>
    <col min="8895" max="8895" width="5" style="3" customWidth="1"/>
    <col min="8896" max="8896" width="15" style="3" customWidth="1"/>
    <col min="8897" max="8898" width="14.6640625" style="3" customWidth="1"/>
    <col min="8899" max="8899" width="6.21875" style="3" customWidth="1"/>
    <col min="8900" max="8902" width="10.109375" style="3" customWidth="1"/>
    <col min="8903" max="8903" width="10.44140625" style="3" customWidth="1"/>
    <col min="8904" max="8921" width="9" style="3"/>
    <col min="8922" max="8922" width="6.44140625" style="3" customWidth="1"/>
    <col min="8923" max="8923" width="12.21875" style="3" customWidth="1"/>
    <col min="8924" max="8924" width="28.21875" style="3" customWidth="1"/>
    <col min="8925" max="8925" width="13.77734375" style="3" customWidth="1"/>
    <col min="8926" max="8926" width="5.6640625" style="3" customWidth="1"/>
    <col min="8927" max="8928" width="9.33203125" style="3" customWidth="1"/>
    <col min="8929" max="8929" width="13.109375" style="3" customWidth="1"/>
    <col min="8930" max="9150" width="9" style="3"/>
    <col min="9151" max="9151" width="5" style="3" customWidth="1"/>
    <col min="9152" max="9152" width="15" style="3" customWidth="1"/>
    <col min="9153" max="9154" width="14.6640625" style="3" customWidth="1"/>
    <col min="9155" max="9155" width="6.21875" style="3" customWidth="1"/>
    <col min="9156" max="9158" width="10.109375" style="3" customWidth="1"/>
    <col min="9159" max="9159" width="10.44140625" style="3" customWidth="1"/>
    <col min="9160" max="9177" width="9" style="3"/>
    <col min="9178" max="9178" width="6.44140625" style="3" customWidth="1"/>
    <col min="9179" max="9179" width="12.21875" style="3" customWidth="1"/>
    <col min="9180" max="9180" width="28.21875" style="3" customWidth="1"/>
    <col min="9181" max="9181" width="13.77734375" style="3" customWidth="1"/>
    <col min="9182" max="9182" width="5.6640625" style="3" customWidth="1"/>
    <col min="9183" max="9184" width="9.33203125" style="3" customWidth="1"/>
    <col min="9185" max="9185" width="13.109375" style="3" customWidth="1"/>
    <col min="9186" max="9406" width="9" style="3"/>
    <col min="9407" max="9407" width="5" style="3" customWidth="1"/>
    <col min="9408" max="9408" width="15" style="3" customWidth="1"/>
    <col min="9409" max="9410" width="14.6640625" style="3" customWidth="1"/>
    <col min="9411" max="9411" width="6.21875" style="3" customWidth="1"/>
    <col min="9412" max="9414" width="10.109375" style="3" customWidth="1"/>
    <col min="9415" max="9415" width="10.44140625" style="3" customWidth="1"/>
    <col min="9416" max="9433" width="9" style="3"/>
    <col min="9434" max="9434" width="6.44140625" style="3" customWidth="1"/>
    <col min="9435" max="9435" width="12.21875" style="3" customWidth="1"/>
    <col min="9436" max="9436" width="28.21875" style="3" customWidth="1"/>
    <col min="9437" max="9437" width="13.77734375" style="3" customWidth="1"/>
    <col min="9438" max="9438" width="5.6640625" style="3" customWidth="1"/>
    <col min="9439" max="9440" width="9.33203125" style="3" customWidth="1"/>
    <col min="9441" max="9441" width="13.109375" style="3" customWidth="1"/>
    <col min="9442" max="9662" width="9" style="3"/>
    <col min="9663" max="9663" width="5" style="3" customWidth="1"/>
    <col min="9664" max="9664" width="15" style="3" customWidth="1"/>
    <col min="9665" max="9666" width="14.6640625" style="3" customWidth="1"/>
    <col min="9667" max="9667" width="6.21875" style="3" customWidth="1"/>
    <col min="9668" max="9670" width="10.109375" style="3" customWidth="1"/>
    <col min="9671" max="9671" width="10.44140625" style="3" customWidth="1"/>
    <col min="9672" max="9689" width="9" style="3"/>
    <col min="9690" max="9690" width="6.44140625" style="3" customWidth="1"/>
    <col min="9691" max="9691" width="12.21875" style="3" customWidth="1"/>
    <col min="9692" max="9692" width="28.21875" style="3" customWidth="1"/>
    <col min="9693" max="9693" width="13.77734375" style="3" customWidth="1"/>
    <col min="9694" max="9694" width="5.6640625" style="3" customWidth="1"/>
    <col min="9695" max="9696" width="9.33203125" style="3" customWidth="1"/>
    <col min="9697" max="9697" width="13.109375" style="3" customWidth="1"/>
    <col min="9698" max="9918" width="9" style="3"/>
    <col min="9919" max="9919" width="5" style="3" customWidth="1"/>
    <col min="9920" max="9920" width="15" style="3" customWidth="1"/>
    <col min="9921" max="9922" width="14.6640625" style="3" customWidth="1"/>
    <col min="9923" max="9923" width="6.21875" style="3" customWidth="1"/>
    <col min="9924" max="9926" width="10.109375" style="3" customWidth="1"/>
    <col min="9927" max="9927" width="10.44140625" style="3" customWidth="1"/>
    <col min="9928" max="9945" width="9" style="3"/>
    <col min="9946" max="9946" width="6.44140625" style="3" customWidth="1"/>
    <col min="9947" max="9947" width="12.21875" style="3" customWidth="1"/>
    <col min="9948" max="9948" width="28.21875" style="3" customWidth="1"/>
    <col min="9949" max="9949" width="13.77734375" style="3" customWidth="1"/>
    <col min="9950" max="9950" width="5.6640625" style="3" customWidth="1"/>
    <col min="9951" max="9952" width="9.33203125" style="3" customWidth="1"/>
    <col min="9953" max="9953" width="13.109375" style="3" customWidth="1"/>
    <col min="9954" max="10174" width="9" style="3"/>
    <col min="10175" max="10175" width="5" style="3" customWidth="1"/>
    <col min="10176" max="10176" width="15" style="3" customWidth="1"/>
    <col min="10177" max="10178" width="14.6640625" style="3" customWidth="1"/>
    <col min="10179" max="10179" width="6.21875" style="3" customWidth="1"/>
    <col min="10180" max="10182" width="10.109375" style="3" customWidth="1"/>
    <col min="10183" max="10183" width="10.44140625" style="3" customWidth="1"/>
    <col min="10184" max="10201" width="9" style="3"/>
    <col min="10202" max="10202" width="6.44140625" style="3" customWidth="1"/>
    <col min="10203" max="10203" width="12.21875" style="3" customWidth="1"/>
    <col min="10204" max="10204" width="28.21875" style="3" customWidth="1"/>
    <col min="10205" max="10205" width="13.77734375" style="3" customWidth="1"/>
    <col min="10206" max="10206" width="5.6640625" style="3" customWidth="1"/>
    <col min="10207" max="10208" width="9.33203125" style="3" customWidth="1"/>
    <col min="10209" max="10209" width="13.109375" style="3" customWidth="1"/>
    <col min="10210" max="10430" width="9" style="3"/>
    <col min="10431" max="10431" width="5" style="3" customWidth="1"/>
    <col min="10432" max="10432" width="15" style="3" customWidth="1"/>
    <col min="10433" max="10434" width="14.6640625" style="3" customWidth="1"/>
    <col min="10435" max="10435" width="6.21875" style="3" customWidth="1"/>
    <col min="10436" max="10438" width="10.109375" style="3" customWidth="1"/>
    <col min="10439" max="10439" width="10.44140625" style="3" customWidth="1"/>
    <col min="10440" max="10457" width="9" style="3"/>
    <col min="10458" max="10458" width="6.44140625" style="3" customWidth="1"/>
    <col min="10459" max="10459" width="12.21875" style="3" customWidth="1"/>
    <col min="10460" max="10460" width="28.21875" style="3" customWidth="1"/>
    <col min="10461" max="10461" width="13.77734375" style="3" customWidth="1"/>
    <col min="10462" max="10462" width="5.6640625" style="3" customWidth="1"/>
    <col min="10463" max="10464" width="9.33203125" style="3" customWidth="1"/>
    <col min="10465" max="10465" width="13.109375" style="3" customWidth="1"/>
    <col min="10466" max="10686" width="9" style="3"/>
    <col min="10687" max="10687" width="5" style="3" customWidth="1"/>
    <col min="10688" max="10688" width="15" style="3" customWidth="1"/>
    <col min="10689" max="10690" width="14.6640625" style="3" customWidth="1"/>
    <col min="10691" max="10691" width="6.21875" style="3" customWidth="1"/>
    <col min="10692" max="10694" width="10.109375" style="3" customWidth="1"/>
    <col min="10695" max="10695" width="10.44140625" style="3" customWidth="1"/>
    <col min="10696" max="10713" width="9" style="3"/>
    <col min="10714" max="10714" width="6.44140625" style="3" customWidth="1"/>
    <col min="10715" max="10715" width="12.21875" style="3" customWidth="1"/>
    <col min="10716" max="10716" width="28.21875" style="3" customWidth="1"/>
    <col min="10717" max="10717" width="13.77734375" style="3" customWidth="1"/>
    <col min="10718" max="10718" width="5.6640625" style="3" customWidth="1"/>
    <col min="10719" max="10720" width="9.33203125" style="3" customWidth="1"/>
    <col min="10721" max="10721" width="13.109375" style="3" customWidth="1"/>
    <col min="10722" max="10942" width="9" style="3"/>
    <col min="10943" max="10943" width="5" style="3" customWidth="1"/>
    <col min="10944" max="10944" width="15" style="3" customWidth="1"/>
    <col min="10945" max="10946" width="14.6640625" style="3" customWidth="1"/>
    <col min="10947" max="10947" width="6.21875" style="3" customWidth="1"/>
    <col min="10948" max="10950" width="10.109375" style="3" customWidth="1"/>
    <col min="10951" max="10951" width="10.44140625" style="3" customWidth="1"/>
    <col min="10952" max="10969" width="9" style="3"/>
    <col min="10970" max="10970" width="6.44140625" style="3" customWidth="1"/>
    <col min="10971" max="10971" width="12.21875" style="3" customWidth="1"/>
    <col min="10972" max="10972" width="28.21875" style="3" customWidth="1"/>
    <col min="10973" max="10973" width="13.77734375" style="3" customWidth="1"/>
    <col min="10974" max="10974" width="5.6640625" style="3" customWidth="1"/>
    <col min="10975" max="10976" width="9.33203125" style="3" customWidth="1"/>
    <col min="10977" max="10977" width="13.109375" style="3" customWidth="1"/>
    <col min="10978" max="11198" width="9" style="3"/>
    <col min="11199" max="11199" width="5" style="3" customWidth="1"/>
    <col min="11200" max="11200" width="15" style="3" customWidth="1"/>
    <col min="11201" max="11202" width="14.6640625" style="3" customWidth="1"/>
    <col min="11203" max="11203" width="6.21875" style="3" customWidth="1"/>
    <col min="11204" max="11206" width="10.109375" style="3" customWidth="1"/>
    <col min="11207" max="11207" width="10.44140625" style="3" customWidth="1"/>
    <col min="11208" max="11225" width="9" style="3"/>
    <col min="11226" max="11226" width="6.44140625" style="3" customWidth="1"/>
    <col min="11227" max="11227" width="12.21875" style="3" customWidth="1"/>
    <col min="11228" max="11228" width="28.21875" style="3" customWidth="1"/>
    <col min="11229" max="11229" width="13.77734375" style="3" customWidth="1"/>
    <col min="11230" max="11230" width="5.6640625" style="3" customWidth="1"/>
    <col min="11231" max="11232" width="9.33203125" style="3" customWidth="1"/>
    <col min="11233" max="11233" width="13.109375" style="3" customWidth="1"/>
    <col min="11234" max="11454" width="9" style="3"/>
    <col min="11455" max="11455" width="5" style="3" customWidth="1"/>
    <col min="11456" max="11456" width="15" style="3" customWidth="1"/>
    <col min="11457" max="11458" width="14.6640625" style="3" customWidth="1"/>
    <col min="11459" max="11459" width="6.21875" style="3" customWidth="1"/>
    <col min="11460" max="11462" width="10.109375" style="3" customWidth="1"/>
    <col min="11463" max="11463" width="10.44140625" style="3" customWidth="1"/>
    <col min="11464" max="11481" width="9" style="3"/>
    <col min="11482" max="11482" width="6.44140625" style="3" customWidth="1"/>
    <col min="11483" max="11483" width="12.21875" style="3" customWidth="1"/>
    <col min="11484" max="11484" width="28.21875" style="3" customWidth="1"/>
    <col min="11485" max="11485" width="13.77734375" style="3" customWidth="1"/>
    <col min="11486" max="11486" width="5.6640625" style="3" customWidth="1"/>
    <col min="11487" max="11488" width="9.33203125" style="3" customWidth="1"/>
    <col min="11489" max="11489" width="13.109375" style="3" customWidth="1"/>
    <col min="11490" max="11710" width="9" style="3"/>
    <col min="11711" max="11711" width="5" style="3" customWidth="1"/>
    <col min="11712" max="11712" width="15" style="3" customWidth="1"/>
    <col min="11713" max="11714" width="14.6640625" style="3" customWidth="1"/>
    <col min="11715" max="11715" width="6.21875" style="3" customWidth="1"/>
    <col min="11716" max="11718" width="10.109375" style="3" customWidth="1"/>
    <col min="11719" max="11719" width="10.44140625" style="3" customWidth="1"/>
    <col min="11720" max="11737" width="9" style="3"/>
    <col min="11738" max="11738" width="6.44140625" style="3" customWidth="1"/>
    <col min="11739" max="11739" width="12.21875" style="3" customWidth="1"/>
    <col min="11740" max="11740" width="28.21875" style="3" customWidth="1"/>
    <col min="11741" max="11741" width="13.77734375" style="3" customWidth="1"/>
    <col min="11742" max="11742" width="5.6640625" style="3" customWidth="1"/>
    <col min="11743" max="11744" width="9.33203125" style="3" customWidth="1"/>
    <col min="11745" max="11745" width="13.109375" style="3" customWidth="1"/>
    <col min="11746" max="11966" width="9" style="3"/>
    <col min="11967" max="11967" width="5" style="3" customWidth="1"/>
    <col min="11968" max="11968" width="15" style="3" customWidth="1"/>
    <col min="11969" max="11970" width="14.6640625" style="3" customWidth="1"/>
    <col min="11971" max="11971" width="6.21875" style="3" customWidth="1"/>
    <col min="11972" max="11974" width="10.109375" style="3" customWidth="1"/>
    <col min="11975" max="11975" width="10.44140625" style="3" customWidth="1"/>
    <col min="11976" max="11993" width="9" style="3"/>
    <col min="11994" max="11994" width="6.44140625" style="3" customWidth="1"/>
    <col min="11995" max="11995" width="12.21875" style="3" customWidth="1"/>
    <col min="11996" max="11996" width="28.21875" style="3" customWidth="1"/>
    <col min="11997" max="11997" width="13.77734375" style="3" customWidth="1"/>
    <col min="11998" max="11998" width="5.6640625" style="3" customWidth="1"/>
    <col min="11999" max="12000" width="9.33203125" style="3" customWidth="1"/>
    <col min="12001" max="12001" width="13.109375" style="3" customWidth="1"/>
    <col min="12002" max="12222" width="9" style="3"/>
    <col min="12223" max="12223" width="5" style="3" customWidth="1"/>
    <col min="12224" max="12224" width="15" style="3" customWidth="1"/>
    <col min="12225" max="12226" width="14.6640625" style="3" customWidth="1"/>
    <col min="12227" max="12227" width="6.21875" style="3" customWidth="1"/>
    <col min="12228" max="12230" width="10.109375" style="3" customWidth="1"/>
    <col min="12231" max="12231" width="10.44140625" style="3" customWidth="1"/>
    <col min="12232" max="12249" width="9" style="3"/>
    <col min="12250" max="12250" width="6.44140625" style="3" customWidth="1"/>
    <col min="12251" max="12251" width="12.21875" style="3" customWidth="1"/>
    <col min="12252" max="12252" width="28.21875" style="3" customWidth="1"/>
    <col min="12253" max="12253" width="13.77734375" style="3" customWidth="1"/>
    <col min="12254" max="12254" width="5.6640625" style="3" customWidth="1"/>
    <col min="12255" max="12256" width="9.33203125" style="3" customWidth="1"/>
    <col min="12257" max="12257" width="13.109375" style="3" customWidth="1"/>
    <col min="12258" max="12478" width="9" style="3"/>
    <col min="12479" max="12479" width="5" style="3" customWidth="1"/>
    <col min="12480" max="12480" width="15" style="3" customWidth="1"/>
    <col min="12481" max="12482" width="14.6640625" style="3" customWidth="1"/>
    <col min="12483" max="12483" width="6.21875" style="3" customWidth="1"/>
    <col min="12484" max="12486" width="10.109375" style="3" customWidth="1"/>
    <col min="12487" max="12487" width="10.44140625" style="3" customWidth="1"/>
    <col min="12488" max="12505" width="9" style="3"/>
    <col min="12506" max="12506" width="6.44140625" style="3" customWidth="1"/>
    <col min="12507" max="12507" width="12.21875" style="3" customWidth="1"/>
    <col min="12508" max="12508" width="28.21875" style="3" customWidth="1"/>
    <col min="12509" max="12509" width="13.77734375" style="3" customWidth="1"/>
    <col min="12510" max="12510" width="5.6640625" style="3" customWidth="1"/>
    <col min="12511" max="12512" width="9.33203125" style="3" customWidth="1"/>
    <col min="12513" max="12513" width="13.109375" style="3" customWidth="1"/>
    <col min="12514" max="12734" width="9" style="3"/>
    <col min="12735" max="12735" width="5" style="3" customWidth="1"/>
    <col min="12736" max="12736" width="15" style="3" customWidth="1"/>
    <col min="12737" max="12738" width="14.6640625" style="3" customWidth="1"/>
    <col min="12739" max="12739" width="6.21875" style="3" customWidth="1"/>
    <col min="12740" max="12742" width="10.109375" style="3" customWidth="1"/>
    <col min="12743" max="12743" width="10.44140625" style="3" customWidth="1"/>
    <col min="12744" max="12761" width="9" style="3"/>
    <col min="12762" max="12762" width="6.44140625" style="3" customWidth="1"/>
    <col min="12763" max="12763" width="12.21875" style="3" customWidth="1"/>
    <col min="12764" max="12764" width="28.21875" style="3" customWidth="1"/>
    <col min="12765" max="12765" width="13.77734375" style="3" customWidth="1"/>
    <col min="12766" max="12766" width="5.6640625" style="3" customWidth="1"/>
    <col min="12767" max="12768" width="9.33203125" style="3" customWidth="1"/>
    <col min="12769" max="12769" width="13.109375" style="3" customWidth="1"/>
    <col min="12770" max="12990" width="9" style="3"/>
    <col min="12991" max="12991" width="5" style="3" customWidth="1"/>
    <col min="12992" max="12992" width="15" style="3" customWidth="1"/>
    <col min="12993" max="12994" width="14.6640625" style="3" customWidth="1"/>
    <col min="12995" max="12995" width="6.21875" style="3" customWidth="1"/>
    <col min="12996" max="12998" width="10.109375" style="3" customWidth="1"/>
    <col min="12999" max="12999" width="10.44140625" style="3" customWidth="1"/>
    <col min="13000" max="13017" width="9" style="3"/>
    <col min="13018" max="13018" width="6.44140625" style="3" customWidth="1"/>
    <col min="13019" max="13019" width="12.21875" style="3" customWidth="1"/>
    <col min="13020" max="13020" width="28.21875" style="3" customWidth="1"/>
    <col min="13021" max="13021" width="13.77734375" style="3" customWidth="1"/>
    <col min="13022" max="13022" width="5.6640625" style="3" customWidth="1"/>
    <col min="13023" max="13024" width="9.33203125" style="3" customWidth="1"/>
    <col min="13025" max="13025" width="13.109375" style="3" customWidth="1"/>
    <col min="13026" max="13246" width="9" style="3"/>
    <col min="13247" max="13247" width="5" style="3" customWidth="1"/>
    <col min="13248" max="13248" width="15" style="3" customWidth="1"/>
    <col min="13249" max="13250" width="14.6640625" style="3" customWidth="1"/>
    <col min="13251" max="13251" width="6.21875" style="3" customWidth="1"/>
    <col min="13252" max="13254" width="10.109375" style="3" customWidth="1"/>
    <col min="13255" max="13255" width="10.44140625" style="3" customWidth="1"/>
    <col min="13256" max="13273" width="9" style="3"/>
    <col min="13274" max="13274" width="6.44140625" style="3" customWidth="1"/>
    <col min="13275" max="13275" width="12.21875" style="3" customWidth="1"/>
    <col min="13276" max="13276" width="28.21875" style="3" customWidth="1"/>
    <col min="13277" max="13277" width="13.77734375" style="3" customWidth="1"/>
    <col min="13278" max="13278" width="5.6640625" style="3" customWidth="1"/>
    <col min="13279" max="13280" width="9.33203125" style="3" customWidth="1"/>
    <col min="13281" max="13281" width="13.109375" style="3" customWidth="1"/>
    <col min="13282" max="13502" width="9" style="3"/>
    <col min="13503" max="13503" width="5" style="3" customWidth="1"/>
    <col min="13504" max="13504" width="15" style="3" customWidth="1"/>
    <col min="13505" max="13506" width="14.6640625" style="3" customWidth="1"/>
    <col min="13507" max="13507" width="6.21875" style="3" customWidth="1"/>
    <col min="13508" max="13510" width="10.109375" style="3" customWidth="1"/>
    <col min="13511" max="13511" width="10.44140625" style="3" customWidth="1"/>
    <col min="13512" max="13529" width="9" style="3"/>
    <col min="13530" max="13530" width="6.44140625" style="3" customWidth="1"/>
    <col min="13531" max="13531" width="12.21875" style="3" customWidth="1"/>
    <col min="13532" max="13532" width="28.21875" style="3" customWidth="1"/>
    <col min="13533" max="13533" width="13.77734375" style="3" customWidth="1"/>
    <col min="13534" max="13534" width="5.6640625" style="3" customWidth="1"/>
    <col min="13535" max="13536" width="9.33203125" style="3" customWidth="1"/>
    <col min="13537" max="13537" width="13.109375" style="3" customWidth="1"/>
    <col min="13538" max="13758" width="9" style="3"/>
    <col min="13759" max="13759" width="5" style="3" customWidth="1"/>
    <col min="13760" max="13760" width="15" style="3" customWidth="1"/>
    <col min="13761" max="13762" width="14.6640625" style="3" customWidth="1"/>
    <col min="13763" max="13763" width="6.21875" style="3" customWidth="1"/>
    <col min="13764" max="13766" width="10.109375" style="3" customWidth="1"/>
    <col min="13767" max="13767" width="10.44140625" style="3" customWidth="1"/>
    <col min="13768" max="13785" width="9" style="3"/>
    <col min="13786" max="13786" width="6.44140625" style="3" customWidth="1"/>
    <col min="13787" max="13787" width="12.21875" style="3" customWidth="1"/>
    <col min="13788" max="13788" width="28.21875" style="3" customWidth="1"/>
    <col min="13789" max="13789" width="13.77734375" style="3" customWidth="1"/>
    <col min="13790" max="13790" width="5.6640625" style="3" customWidth="1"/>
    <col min="13791" max="13792" width="9.33203125" style="3" customWidth="1"/>
    <col min="13793" max="13793" width="13.109375" style="3" customWidth="1"/>
    <col min="13794" max="14014" width="9" style="3"/>
    <col min="14015" max="14015" width="5" style="3" customWidth="1"/>
    <col min="14016" max="14016" width="15" style="3" customWidth="1"/>
    <col min="14017" max="14018" width="14.6640625" style="3" customWidth="1"/>
    <col min="14019" max="14019" width="6.21875" style="3" customWidth="1"/>
    <col min="14020" max="14022" width="10.109375" style="3" customWidth="1"/>
    <col min="14023" max="14023" width="10.44140625" style="3" customWidth="1"/>
    <col min="14024" max="14041" width="9" style="3"/>
    <col min="14042" max="14042" width="6.44140625" style="3" customWidth="1"/>
    <col min="14043" max="14043" width="12.21875" style="3" customWidth="1"/>
    <col min="14044" max="14044" width="28.21875" style="3" customWidth="1"/>
    <col min="14045" max="14045" width="13.77734375" style="3" customWidth="1"/>
    <col min="14046" max="14046" width="5.6640625" style="3" customWidth="1"/>
    <col min="14047" max="14048" width="9.33203125" style="3" customWidth="1"/>
    <col min="14049" max="14049" width="13.109375" style="3" customWidth="1"/>
    <col min="14050" max="14270" width="9" style="3"/>
    <col min="14271" max="14271" width="5" style="3" customWidth="1"/>
    <col min="14272" max="14272" width="15" style="3" customWidth="1"/>
    <col min="14273" max="14274" width="14.6640625" style="3" customWidth="1"/>
    <col min="14275" max="14275" width="6.21875" style="3" customWidth="1"/>
    <col min="14276" max="14278" width="10.109375" style="3" customWidth="1"/>
    <col min="14279" max="14279" width="10.44140625" style="3" customWidth="1"/>
    <col min="14280" max="14297" width="9" style="3"/>
    <col min="14298" max="14298" width="6.44140625" style="3" customWidth="1"/>
    <col min="14299" max="14299" width="12.21875" style="3" customWidth="1"/>
    <col min="14300" max="14300" width="28.21875" style="3" customWidth="1"/>
    <col min="14301" max="14301" width="13.77734375" style="3" customWidth="1"/>
    <col min="14302" max="14302" width="5.6640625" style="3" customWidth="1"/>
    <col min="14303" max="14304" width="9.33203125" style="3" customWidth="1"/>
    <col min="14305" max="14305" width="13.109375" style="3" customWidth="1"/>
    <col min="14306" max="14526" width="9" style="3"/>
    <col min="14527" max="14527" width="5" style="3" customWidth="1"/>
    <col min="14528" max="14528" width="15" style="3" customWidth="1"/>
    <col min="14529" max="14530" width="14.6640625" style="3" customWidth="1"/>
    <col min="14531" max="14531" width="6.21875" style="3" customWidth="1"/>
    <col min="14532" max="14534" width="10.109375" style="3" customWidth="1"/>
    <col min="14535" max="14535" width="10.44140625" style="3" customWidth="1"/>
    <col min="14536" max="14553" width="9" style="3"/>
    <col min="14554" max="14554" width="6.44140625" style="3" customWidth="1"/>
    <col min="14555" max="14555" width="12.21875" style="3" customWidth="1"/>
    <col min="14556" max="14556" width="28.21875" style="3" customWidth="1"/>
    <col min="14557" max="14557" width="13.77734375" style="3" customWidth="1"/>
    <col min="14558" max="14558" width="5.6640625" style="3" customWidth="1"/>
    <col min="14559" max="14560" width="9.33203125" style="3" customWidth="1"/>
    <col min="14561" max="14561" width="13.109375" style="3" customWidth="1"/>
    <col min="14562" max="14782" width="9" style="3"/>
    <col min="14783" max="14783" width="5" style="3" customWidth="1"/>
    <col min="14784" max="14784" width="15" style="3" customWidth="1"/>
    <col min="14785" max="14786" width="14.6640625" style="3" customWidth="1"/>
    <col min="14787" max="14787" width="6.21875" style="3" customWidth="1"/>
    <col min="14788" max="14790" width="10.109375" style="3" customWidth="1"/>
    <col min="14791" max="14791" width="10.44140625" style="3" customWidth="1"/>
    <col min="14792" max="14809" width="9" style="3"/>
    <col min="14810" max="14810" width="6.44140625" style="3" customWidth="1"/>
    <col min="14811" max="14811" width="12.21875" style="3" customWidth="1"/>
    <col min="14812" max="14812" width="28.21875" style="3" customWidth="1"/>
    <col min="14813" max="14813" width="13.77734375" style="3" customWidth="1"/>
    <col min="14814" max="14814" width="5.6640625" style="3" customWidth="1"/>
    <col min="14815" max="14816" width="9.33203125" style="3" customWidth="1"/>
    <col min="14817" max="14817" width="13.109375" style="3" customWidth="1"/>
    <col min="14818" max="15038" width="9" style="3"/>
    <col min="15039" max="15039" width="5" style="3" customWidth="1"/>
    <col min="15040" max="15040" width="15" style="3" customWidth="1"/>
    <col min="15041" max="15042" width="14.6640625" style="3" customWidth="1"/>
    <col min="15043" max="15043" width="6.21875" style="3" customWidth="1"/>
    <col min="15044" max="15046" width="10.109375" style="3" customWidth="1"/>
    <col min="15047" max="15047" width="10.44140625" style="3" customWidth="1"/>
    <col min="15048" max="15065" width="9" style="3"/>
    <col min="15066" max="15066" width="6.44140625" style="3" customWidth="1"/>
    <col min="15067" max="15067" width="12.21875" style="3" customWidth="1"/>
    <col min="15068" max="15068" width="28.21875" style="3" customWidth="1"/>
    <col min="15069" max="15069" width="13.77734375" style="3" customWidth="1"/>
    <col min="15070" max="15070" width="5.6640625" style="3" customWidth="1"/>
    <col min="15071" max="15072" width="9.33203125" style="3" customWidth="1"/>
    <col min="15073" max="15073" width="13.109375" style="3" customWidth="1"/>
    <col min="15074" max="15294" width="9" style="3"/>
    <col min="15295" max="15295" width="5" style="3" customWidth="1"/>
    <col min="15296" max="15296" width="15" style="3" customWidth="1"/>
    <col min="15297" max="15298" width="14.6640625" style="3" customWidth="1"/>
    <col min="15299" max="15299" width="6.21875" style="3" customWidth="1"/>
    <col min="15300" max="15302" width="10.109375" style="3" customWidth="1"/>
    <col min="15303" max="15303" width="10.44140625" style="3" customWidth="1"/>
    <col min="15304" max="15321" width="9" style="3"/>
    <col min="15322" max="15322" width="6.44140625" style="3" customWidth="1"/>
    <col min="15323" max="15323" width="12.21875" style="3" customWidth="1"/>
    <col min="15324" max="15324" width="28.21875" style="3" customWidth="1"/>
    <col min="15325" max="15325" width="13.77734375" style="3" customWidth="1"/>
    <col min="15326" max="15326" width="5.6640625" style="3" customWidth="1"/>
    <col min="15327" max="15328" width="9.33203125" style="3" customWidth="1"/>
    <col min="15329" max="15329" width="13.109375" style="3" customWidth="1"/>
    <col min="15330" max="15550" width="9" style="3"/>
    <col min="15551" max="15551" width="5" style="3" customWidth="1"/>
    <col min="15552" max="15552" width="15" style="3" customWidth="1"/>
    <col min="15553" max="15554" width="14.6640625" style="3" customWidth="1"/>
    <col min="15555" max="15555" width="6.21875" style="3" customWidth="1"/>
    <col min="15556" max="15558" width="10.109375" style="3" customWidth="1"/>
    <col min="15559" max="15559" width="10.44140625" style="3" customWidth="1"/>
    <col min="15560" max="15577" width="9" style="3"/>
    <col min="15578" max="15578" width="6.44140625" style="3" customWidth="1"/>
    <col min="15579" max="15579" width="12.21875" style="3" customWidth="1"/>
    <col min="15580" max="15580" width="28.21875" style="3" customWidth="1"/>
    <col min="15581" max="15581" width="13.77734375" style="3" customWidth="1"/>
    <col min="15582" max="15582" width="5.6640625" style="3" customWidth="1"/>
    <col min="15583" max="15584" width="9.33203125" style="3" customWidth="1"/>
    <col min="15585" max="15585" width="13.109375" style="3" customWidth="1"/>
    <col min="15586" max="15806" width="9" style="3"/>
    <col min="15807" max="15807" width="5" style="3" customWidth="1"/>
    <col min="15808" max="15808" width="15" style="3" customWidth="1"/>
    <col min="15809" max="15810" width="14.6640625" style="3" customWidth="1"/>
    <col min="15811" max="15811" width="6.21875" style="3" customWidth="1"/>
    <col min="15812" max="15814" width="10.109375" style="3" customWidth="1"/>
    <col min="15815" max="15815" width="10.44140625" style="3" customWidth="1"/>
    <col min="15816" max="15833" width="9" style="3"/>
    <col min="15834" max="15834" width="6.44140625" style="3" customWidth="1"/>
    <col min="15835" max="15835" width="12.21875" style="3" customWidth="1"/>
    <col min="15836" max="15836" width="28.21875" style="3" customWidth="1"/>
    <col min="15837" max="15837" width="13.77734375" style="3" customWidth="1"/>
    <col min="15838" max="15838" width="5.6640625" style="3" customWidth="1"/>
    <col min="15839" max="15840" width="9.33203125" style="3" customWidth="1"/>
    <col min="15841" max="15841" width="13.109375" style="3" customWidth="1"/>
    <col min="15842" max="16062" width="9" style="3"/>
    <col min="16063" max="16063" width="5" style="3" customWidth="1"/>
    <col min="16064" max="16064" width="15" style="3" customWidth="1"/>
    <col min="16065" max="16066" width="14.6640625" style="3" customWidth="1"/>
    <col min="16067" max="16067" width="6.21875" style="3" customWidth="1"/>
    <col min="16068" max="16070" width="10.109375" style="3" customWidth="1"/>
    <col min="16071" max="16071" width="10.44140625" style="3" customWidth="1"/>
    <col min="16072" max="16089" width="9" style="3"/>
    <col min="16090" max="16090" width="6.44140625" style="3" customWidth="1"/>
    <col min="16091" max="16091" width="12.21875" style="3" customWidth="1"/>
    <col min="16092" max="16092" width="28.21875" style="3" customWidth="1"/>
    <col min="16093" max="16093" width="13.77734375" style="3" customWidth="1"/>
    <col min="16094" max="16094" width="5.6640625" style="3" customWidth="1"/>
    <col min="16095" max="16096" width="9.33203125" style="3" customWidth="1"/>
    <col min="16097" max="16097" width="13.109375" style="3" customWidth="1"/>
    <col min="16098" max="16318" width="9" style="3"/>
    <col min="16319" max="16319" width="5" style="3" customWidth="1"/>
    <col min="16320" max="16320" width="15" style="3" customWidth="1"/>
    <col min="16321" max="16322" width="14.6640625" style="3" customWidth="1"/>
    <col min="16323" max="16323" width="6.21875" style="3" customWidth="1"/>
    <col min="16324" max="16326" width="10.109375" style="3" customWidth="1"/>
    <col min="16327" max="16327" width="10.44140625" style="3" customWidth="1"/>
    <col min="16328" max="16338" width="9" style="3"/>
  </cols>
  <sheetData>
    <row r="1" spans="1:43" ht="31.2" customHeight="1">
      <c r="A1" s="88" t="s">
        <v>99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77"/>
    </row>
    <row r="2" spans="1:43" s="1" customFormat="1" ht="14.4" customHeight="1">
      <c r="A2" s="9" t="s">
        <v>8</v>
      </c>
      <c r="B2" s="105" t="s">
        <v>60</v>
      </c>
      <c r="C2" s="105" t="s">
        <v>0</v>
      </c>
      <c r="D2" s="90" t="s">
        <v>9</v>
      </c>
      <c r="E2" s="90" t="s">
        <v>10</v>
      </c>
      <c r="F2" s="64"/>
      <c r="G2" s="92" t="s">
        <v>6</v>
      </c>
      <c r="H2" s="107" t="s">
        <v>36</v>
      </c>
      <c r="I2" s="107" t="s">
        <v>38</v>
      </c>
      <c r="J2" s="114" t="s">
        <v>1</v>
      </c>
      <c r="K2" s="127" t="s">
        <v>30</v>
      </c>
      <c r="L2" s="94" t="s">
        <v>31</v>
      </c>
      <c r="M2" s="95"/>
      <c r="N2" s="96"/>
      <c r="O2" s="129" t="s">
        <v>11</v>
      </c>
      <c r="P2" s="130"/>
      <c r="Q2" s="131"/>
      <c r="R2" s="132" t="s">
        <v>40</v>
      </c>
      <c r="S2" s="133"/>
      <c r="T2" s="112" t="s">
        <v>5</v>
      </c>
      <c r="U2" s="126" t="s">
        <v>12</v>
      </c>
      <c r="V2" s="126"/>
      <c r="W2" s="126"/>
      <c r="X2" s="126"/>
      <c r="Y2" s="126"/>
      <c r="Z2" s="126"/>
      <c r="AA2" s="110" t="s">
        <v>39</v>
      </c>
      <c r="AB2" s="97" t="s">
        <v>94</v>
      </c>
      <c r="AC2" s="97" t="s">
        <v>95</v>
      </c>
      <c r="AD2" s="99" t="s">
        <v>26</v>
      </c>
      <c r="AE2" s="103" t="s">
        <v>23</v>
      </c>
      <c r="AF2" s="101" t="s">
        <v>24</v>
      </c>
      <c r="AG2" s="101" t="s">
        <v>25</v>
      </c>
      <c r="AH2" s="79" t="s">
        <v>106</v>
      </c>
      <c r="AI2" s="82" t="s">
        <v>100</v>
      </c>
      <c r="AJ2" s="83"/>
      <c r="AK2" s="83"/>
      <c r="AL2" s="82" t="s">
        <v>104</v>
      </c>
      <c r="AM2" s="83"/>
      <c r="AN2" s="83"/>
      <c r="AO2" s="82" t="s">
        <v>112</v>
      </c>
      <c r="AP2" s="83"/>
      <c r="AQ2" s="83"/>
    </row>
    <row r="3" spans="1:43" s="1" customFormat="1" ht="24" customHeight="1">
      <c r="A3" s="10" t="s">
        <v>13</v>
      </c>
      <c r="B3" s="106"/>
      <c r="C3" s="106"/>
      <c r="D3" s="91"/>
      <c r="E3" s="91"/>
      <c r="F3" s="65"/>
      <c r="G3" s="93"/>
      <c r="H3" s="108"/>
      <c r="I3" s="109"/>
      <c r="J3" s="115"/>
      <c r="K3" s="128"/>
      <c r="L3" s="48" t="s">
        <v>27</v>
      </c>
      <c r="M3" s="48" t="s">
        <v>28</v>
      </c>
      <c r="N3" s="48" t="s">
        <v>29</v>
      </c>
      <c r="O3" s="11" t="s">
        <v>14</v>
      </c>
      <c r="P3" s="47" t="s">
        <v>15</v>
      </c>
      <c r="Q3" s="11" t="s">
        <v>16</v>
      </c>
      <c r="R3" s="12" t="s">
        <v>17</v>
      </c>
      <c r="S3" s="12" t="s">
        <v>16</v>
      </c>
      <c r="T3" s="113"/>
      <c r="U3" s="12" t="s">
        <v>18</v>
      </c>
      <c r="V3" s="12" t="s">
        <v>19</v>
      </c>
      <c r="W3" s="27" t="s">
        <v>20</v>
      </c>
      <c r="X3" s="13" t="s">
        <v>7</v>
      </c>
      <c r="Y3" s="28" t="s">
        <v>21</v>
      </c>
      <c r="Z3" s="28" t="s">
        <v>22</v>
      </c>
      <c r="AA3" s="111"/>
      <c r="AB3" s="98"/>
      <c r="AC3" s="98"/>
      <c r="AD3" s="100"/>
      <c r="AE3" s="104"/>
      <c r="AF3" s="102"/>
      <c r="AG3" s="102"/>
      <c r="AH3" s="76" t="s">
        <v>101</v>
      </c>
      <c r="AI3" s="76" t="s">
        <v>101</v>
      </c>
      <c r="AJ3" s="76" t="s">
        <v>102</v>
      </c>
      <c r="AK3" s="73" t="s">
        <v>103</v>
      </c>
      <c r="AL3" s="73" t="s">
        <v>101</v>
      </c>
      <c r="AM3" s="73" t="s">
        <v>102</v>
      </c>
      <c r="AN3" s="73" t="s">
        <v>103</v>
      </c>
      <c r="AO3" s="73" t="s">
        <v>101</v>
      </c>
      <c r="AP3" s="73" t="s">
        <v>102</v>
      </c>
      <c r="AQ3" s="73" t="s">
        <v>103</v>
      </c>
    </row>
    <row r="4" spans="1:43" s="20" customFormat="1" ht="30.6" customHeight="1">
      <c r="A4" s="143">
        <v>1</v>
      </c>
      <c r="B4" s="146" t="s">
        <v>98</v>
      </c>
      <c r="C4" s="146" t="s">
        <v>61</v>
      </c>
      <c r="D4" s="149"/>
      <c r="E4" s="146" t="s">
        <v>81</v>
      </c>
      <c r="F4" s="55">
        <v>1</v>
      </c>
      <c r="G4" s="55" t="s">
        <v>70</v>
      </c>
      <c r="H4" s="55" t="s">
        <v>37</v>
      </c>
      <c r="I4" s="55">
        <v>1</v>
      </c>
      <c r="J4" s="56" t="s">
        <v>62</v>
      </c>
      <c r="K4" s="57"/>
      <c r="L4" s="58"/>
      <c r="M4" s="57"/>
      <c r="N4" s="57" t="s">
        <v>32</v>
      </c>
      <c r="O4" s="68">
        <v>0.32800000000000001</v>
      </c>
      <c r="P4" s="68">
        <v>0.32800000000000001</v>
      </c>
      <c r="Q4" s="53">
        <f>O4-P4</f>
        <v>0</v>
      </c>
      <c r="R4" s="59">
        <v>5.44</v>
      </c>
      <c r="S4" s="54">
        <v>2.65</v>
      </c>
      <c r="T4" s="53">
        <f>(O4*R4-Q4*S4)*I4</f>
        <v>1.7843200000000001</v>
      </c>
      <c r="U4" s="67" t="s">
        <v>63</v>
      </c>
      <c r="V4" s="67"/>
      <c r="W4" s="63">
        <v>1</v>
      </c>
      <c r="X4" s="19">
        <v>0.05</v>
      </c>
      <c r="Y4" s="19">
        <v>1</v>
      </c>
      <c r="Z4" s="19">
        <f>W4*X4/Y4</f>
        <v>0.05</v>
      </c>
      <c r="AA4" s="134">
        <v>1.0900000000000001</v>
      </c>
      <c r="AB4" s="118" t="s">
        <v>97</v>
      </c>
      <c r="AC4" s="121">
        <v>0.5</v>
      </c>
      <c r="AD4" s="124" t="s">
        <v>111</v>
      </c>
      <c r="AE4" s="116"/>
      <c r="AF4" s="116"/>
      <c r="AG4" s="116"/>
      <c r="AH4" s="151" t="s">
        <v>109</v>
      </c>
      <c r="AI4" s="84">
        <v>56.6</v>
      </c>
      <c r="AJ4" s="84">
        <v>95350</v>
      </c>
      <c r="AK4" s="84" t="s">
        <v>105</v>
      </c>
      <c r="AL4" s="84" t="s">
        <v>107</v>
      </c>
      <c r="AM4" s="84"/>
      <c r="AN4" s="84"/>
      <c r="AO4" s="84">
        <v>53</v>
      </c>
      <c r="AP4" s="84"/>
      <c r="AQ4" s="84"/>
    </row>
    <row r="5" spans="1:43" s="20" customFormat="1" ht="30.6" customHeight="1">
      <c r="A5" s="144"/>
      <c r="B5" s="147"/>
      <c r="C5" s="147"/>
      <c r="D5" s="150"/>
      <c r="E5" s="147"/>
      <c r="F5" s="55"/>
      <c r="G5" s="55"/>
      <c r="H5" s="55"/>
      <c r="I5" s="55"/>
      <c r="J5" s="56"/>
      <c r="K5" s="57"/>
      <c r="L5" s="58"/>
      <c r="M5" s="57"/>
      <c r="N5" s="57"/>
      <c r="O5" s="68"/>
      <c r="P5" s="68"/>
      <c r="Q5" s="53"/>
      <c r="R5" s="59"/>
      <c r="S5" s="54"/>
      <c r="T5" s="53"/>
      <c r="U5" s="67" t="s">
        <v>64</v>
      </c>
      <c r="V5" s="67"/>
      <c r="W5" s="63">
        <v>2</v>
      </c>
      <c r="X5" s="19">
        <v>0.05</v>
      </c>
      <c r="Y5" s="19">
        <v>1</v>
      </c>
      <c r="Z5" s="19">
        <f t="shared" ref="Z5" si="0">W5*X5/Y5</f>
        <v>0.1</v>
      </c>
      <c r="AA5" s="135"/>
      <c r="AB5" s="119"/>
      <c r="AC5" s="122"/>
      <c r="AD5" s="125"/>
      <c r="AE5" s="116"/>
      <c r="AF5" s="116"/>
      <c r="AG5" s="116"/>
      <c r="AH5" s="152"/>
      <c r="AI5" s="85"/>
      <c r="AJ5" s="85"/>
      <c r="AK5" s="85"/>
      <c r="AL5" s="85"/>
      <c r="AM5" s="85"/>
      <c r="AN5" s="85"/>
      <c r="AO5" s="85"/>
      <c r="AP5" s="85"/>
      <c r="AQ5" s="85"/>
    </row>
    <row r="6" spans="1:43" s="20" customFormat="1" ht="30.6" customHeight="1">
      <c r="A6" s="144"/>
      <c r="B6" s="147"/>
      <c r="C6" s="147"/>
      <c r="D6" s="150"/>
      <c r="E6" s="147"/>
      <c r="F6" s="55"/>
      <c r="G6" s="55"/>
      <c r="H6" s="55"/>
      <c r="I6" s="55"/>
      <c r="J6" s="56"/>
      <c r="K6" s="57"/>
      <c r="L6" s="58"/>
      <c r="M6" s="57"/>
      <c r="N6" s="57"/>
      <c r="O6" s="68"/>
      <c r="P6" s="68"/>
      <c r="Q6" s="53"/>
      <c r="R6" s="59"/>
      <c r="S6" s="54"/>
      <c r="T6" s="53"/>
      <c r="U6" s="67" t="s">
        <v>65</v>
      </c>
      <c r="V6" s="80" t="s">
        <v>4</v>
      </c>
      <c r="W6" s="63">
        <v>2</v>
      </c>
      <c r="X6" s="19">
        <v>0.04</v>
      </c>
      <c r="Y6" s="19">
        <v>1</v>
      </c>
      <c r="Z6" s="19">
        <f>W6*X6/Y6</f>
        <v>0.08</v>
      </c>
      <c r="AA6" s="135"/>
      <c r="AB6" s="119"/>
      <c r="AC6" s="122"/>
      <c r="AD6" s="125"/>
      <c r="AE6" s="116"/>
      <c r="AF6" s="116"/>
      <c r="AG6" s="116"/>
      <c r="AH6" s="152"/>
      <c r="AI6" s="85"/>
      <c r="AJ6" s="85"/>
      <c r="AK6" s="85"/>
      <c r="AL6" s="85"/>
      <c r="AM6" s="85"/>
      <c r="AN6" s="85"/>
      <c r="AO6" s="85"/>
      <c r="AP6" s="85"/>
      <c r="AQ6" s="85"/>
    </row>
    <row r="7" spans="1:43" s="20" customFormat="1" ht="30.6" customHeight="1">
      <c r="A7" s="144"/>
      <c r="B7" s="147"/>
      <c r="C7" s="147"/>
      <c r="D7" s="150"/>
      <c r="E7" s="147"/>
      <c r="F7" s="55"/>
      <c r="G7" s="55"/>
      <c r="H7" s="55"/>
      <c r="I7" s="55"/>
      <c r="J7" s="56"/>
      <c r="K7" s="57"/>
      <c r="L7" s="58"/>
      <c r="M7" s="57"/>
      <c r="N7" s="57"/>
      <c r="O7" s="68"/>
      <c r="P7" s="68"/>
      <c r="Q7" s="53"/>
      <c r="R7" s="59"/>
      <c r="S7" s="54"/>
      <c r="T7" s="53"/>
      <c r="U7" s="67" t="s">
        <v>66</v>
      </c>
      <c r="V7" s="80" t="s">
        <v>3</v>
      </c>
      <c r="W7" s="63">
        <v>2</v>
      </c>
      <c r="X7" s="19">
        <v>0.03</v>
      </c>
      <c r="Y7" s="19">
        <v>1</v>
      </c>
      <c r="Z7" s="19">
        <f t="shared" ref="Z7" si="1">W7*X7/Y7</f>
        <v>0.06</v>
      </c>
      <c r="AA7" s="135"/>
      <c r="AB7" s="119"/>
      <c r="AC7" s="122"/>
      <c r="AD7" s="125"/>
      <c r="AE7" s="116"/>
      <c r="AF7" s="116"/>
      <c r="AG7" s="116"/>
      <c r="AH7" s="152"/>
      <c r="AI7" s="85"/>
      <c r="AJ7" s="85"/>
      <c r="AK7" s="85"/>
      <c r="AL7" s="85"/>
      <c r="AM7" s="85"/>
      <c r="AN7" s="85"/>
      <c r="AO7" s="85"/>
      <c r="AP7" s="85"/>
      <c r="AQ7" s="85"/>
    </row>
    <row r="8" spans="1:43" s="20" customFormat="1" ht="36.6" customHeight="1">
      <c r="A8" s="144"/>
      <c r="B8" s="147"/>
      <c r="C8" s="147"/>
      <c r="D8" s="147"/>
      <c r="E8" s="147"/>
      <c r="F8" s="55">
        <v>2</v>
      </c>
      <c r="G8" s="55" t="s">
        <v>69</v>
      </c>
      <c r="H8" s="55" t="s">
        <v>37</v>
      </c>
      <c r="I8" s="55">
        <v>1</v>
      </c>
      <c r="J8" s="56" t="s">
        <v>68</v>
      </c>
      <c r="K8" s="60"/>
      <c r="L8" s="57"/>
      <c r="M8" s="57"/>
      <c r="N8" s="57" t="s">
        <v>43</v>
      </c>
      <c r="O8" s="52">
        <v>3.5000000000000003E-2</v>
      </c>
      <c r="P8" s="52">
        <v>3.5000000000000003E-2</v>
      </c>
      <c r="Q8" s="53">
        <f>O8-P8</f>
        <v>0</v>
      </c>
      <c r="R8" s="59">
        <v>5</v>
      </c>
      <c r="S8" s="54">
        <v>2.65</v>
      </c>
      <c r="T8" s="53">
        <f>(O8*R8-Q8*S8)*I8</f>
        <v>0.17500000000000002</v>
      </c>
      <c r="U8" s="18" t="s">
        <v>55</v>
      </c>
      <c r="V8" s="63" t="s">
        <v>34</v>
      </c>
      <c r="W8" s="63">
        <v>1</v>
      </c>
      <c r="X8" s="19">
        <v>0.03</v>
      </c>
      <c r="Y8" s="19">
        <v>1</v>
      </c>
      <c r="Z8" s="19">
        <f>W8*X8/Y8</f>
        <v>0.03</v>
      </c>
      <c r="AA8" s="135"/>
      <c r="AB8" s="119"/>
      <c r="AC8" s="122"/>
      <c r="AD8" s="125"/>
      <c r="AE8" s="117"/>
      <c r="AF8" s="117"/>
      <c r="AG8" s="116"/>
      <c r="AH8" s="152"/>
      <c r="AI8" s="85"/>
      <c r="AJ8" s="85"/>
      <c r="AK8" s="85"/>
      <c r="AL8" s="85"/>
      <c r="AM8" s="85"/>
      <c r="AN8" s="85"/>
      <c r="AO8" s="85"/>
      <c r="AP8" s="85"/>
      <c r="AQ8" s="85"/>
    </row>
    <row r="9" spans="1:43" s="20" customFormat="1" ht="25.8" customHeight="1">
      <c r="A9" s="144"/>
      <c r="B9" s="147"/>
      <c r="C9" s="147"/>
      <c r="D9" s="147"/>
      <c r="E9" s="147"/>
      <c r="F9" s="55">
        <v>3</v>
      </c>
      <c r="G9" s="55" t="s">
        <v>71</v>
      </c>
      <c r="H9" s="55" t="s">
        <v>37</v>
      </c>
      <c r="I9" s="55">
        <v>1</v>
      </c>
      <c r="J9" s="56" t="s">
        <v>62</v>
      </c>
      <c r="K9" s="57"/>
      <c r="L9" s="57"/>
      <c r="M9" s="57"/>
      <c r="N9" s="57" t="s">
        <v>32</v>
      </c>
      <c r="O9" s="52">
        <v>0.628</v>
      </c>
      <c r="P9" s="52">
        <v>0.628</v>
      </c>
      <c r="Q9" s="53">
        <f>O9-P9</f>
        <v>0</v>
      </c>
      <c r="R9" s="59">
        <v>5.44</v>
      </c>
      <c r="S9" s="54">
        <v>2.65</v>
      </c>
      <c r="T9" s="53">
        <f>(O9*R9-Q9*S9)*I9</f>
        <v>3.4163200000000002</v>
      </c>
      <c r="U9" s="18" t="s">
        <v>52</v>
      </c>
      <c r="V9" s="63"/>
      <c r="W9" s="63">
        <v>1</v>
      </c>
      <c r="X9" s="19">
        <v>0.05</v>
      </c>
      <c r="Y9" s="19">
        <v>1</v>
      </c>
      <c r="Z9" s="19">
        <f>W9*X9/Y9</f>
        <v>0.05</v>
      </c>
      <c r="AA9" s="135"/>
      <c r="AB9" s="119"/>
      <c r="AC9" s="122"/>
      <c r="AD9" s="125"/>
      <c r="AE9" s="117"/>
      <c r="AF9" s="117"/>
      <c r="AG9" s="116"/>
      <c r="AH9" s="152"/>
      <c r="AI9" s="85"/>
      <c r="AJ9" s="85"/>
      <c r="AK9" s="85"/>
      <c r="AL9" s="85"/>
      <c r="AM9" s="85"/>
      <c r="AN9" s="85"/>
      <c r="AO9" s="85"/>
      <c r="AP9" s="85"/>
      <c r="AQ9" s="85"/>
    </row>
    <row r="10" spans="1:43" s="20" customFormat="1" ht="25.8" customHeight="1">
      <c r="A10" s="144"/>
      <c r="B10" s="147"/>
      <c r="C10" s="147"/>
      <c r="D10" s="147"/>
      <c r="E10" s="147"/>
      <c r="F10" s="55"/>
      <c r="G10" s="55"/>
      <c r="H10" s="55"/>
      <c r="I10" s="55"/>
      <c r="J10" s="56"/>
      <c r="K10" s="57"/>
      <c r="L10" s="57"/>
      <c r="M10" s="57"/>
      <c r="N10" s="57"/>
      <c r="O10" s="52"/>
      <c r="P10" s="52"/>
      <c r="Q10" s="53"/>
      <c r="R10" s="59"/>
      <c r="S10" s="54"/>
      <c r="T10" s="53"/>
      <c r="U10" s="18" t="s">
        <v>53</v>
      </c>
      <c r="V10" s="63"/>
      <c r="W10" s="63">
        <v>4</v>
      </c>
      <c r="X10" s="19">
        <v>0.05</v>
      </c>
      <c r="Y10" s="19">
        <v>1</v>
      </c>
      <c r="Z10" s="19">
        <f t="shared" ref="Z10" si="2">W10*X10/Y10</f>
        <v>0.2</v>
      </c>
      <c r="AA10" s="135"/>
      <c r="AB10" s="119"/>
      <c r="AC10" s="122"/>
      <c r="AD10" s="125"/>
      <c r="AE10" s="117"/>
      <c r="AF10" s="117"/>
      <c r="AG10" s="116"/>
      <c r="AH10" s="152"/>
      <c r="AI10" s="85"/>
      <c r="AJ10" s="85"/>
      <c r="AK10" s="85"/>
      <c r="AL10" s="85"/>
      <c r="AM10" s="85"/>
      <c r="AN10" s="85"/>
      <c r="AO10" s="85"/>
      <c r="AP10" s="85"/>
      <c r="AQ10" s="85"/>
    </row>
    <row r="11" spans="1:43" s="20" customFormat="1" ht="25.8" customHeight="1">
      <c r="A11" s="144"/>
      <c r="B11" s="147"/>
      <c r="C11" s="147"/>
      <c r="D11" s="147"/>
      <c r="E11" s="147"/>
      <c r="F11" s="55"/>
      <c r="G11" s="55"/>
      <c r="H11" s="55"/>
      <c r="I11" s="55"/>
      <c r="J11" s="56"/>
      <c r="K11" s="57"/>
      <c r="L11" s="57"/>
      <c r="M11" s="57"/>
      <c r="N11" s="57"/>
      <c r="O11" s="52"/>
      <c r="P11" s="52"/>
      <c r="Q11" s="53"/>
      <c r="R11" s="59"/>
      <c r="S11" s="54"/>
      <c r="T11" s="53"/>
      <c r="U11" s="18" t="s">
        <v>33</v>
      </c>
      <c r="V11" s="63" t="s">
        <v>54</v>
      </c>
      <c r="W11" s="63">
        <v>2</v>
      </c>
      <c r="X11" s="19">
        <v>0.05</v>
      </c>
      <c r="Y11" s="19">
        <v>1</v>
      </c>
      <c r="Z11" s="19">
        <f t="shared" ref="Z11:Z13" si="3">W11*X11/Y11</f>
        <v>0.1</v>
      </c>
      <c r="AA11" s="135"/>
      <c r="AB11" s="119"/>
      <c r="AC11" s="122"/>
      <c r="AD11" s="125"/>
      <c r="AE11" s="117"/>
      <c r="AF11" s="117"/>
      <c r="AG11" s="116"/>
      <c r="AH11" s="152"/>
      <c r="AI11" s="85"/>
      <c r="AJ11" s="85"/>
      <c r="AK11" s="85"/>
      <c r="AL11" s="85"/>
      <c r="AM11" s="85"/>
      <c r="AN11" s="85"/>
      <c r="AO11" s="85"/>
      <c r="AP11" s="85"/>
      <c r="AQ11" s="85"/>
    </row>
    <row r="12" spans="1:43" s="20" customFormat="1" ht="25.8" customHeight="1">
      <c r="A12" s="144"/>
      <c r="B12" s="147"/>
      <c r="C12" s="147"/>
      <c r="D12" s="147"/>
      <c r="E12" s="147"/>
      <c r="F12" s="55"/>
      <c r="G12" s="55"/>
      <c r="H12" s="55"/>
      <c r="I12" s="55"/>
      <c r="J12" s="56"/>
      <c r="K12" s="57"/>
      <c r="L12" s="57"/>
      <c r="M12" s="57"/>
      <c r="N12" s="57"/>
      <c r="O12" s="52"/>
      <c r="P12" s="52"/>
      <c r="Q12" s="53"/>
      <c r="R12" s="59"/>
      <c r="S12" s="54"/>
      <c r="T12" s="53"/>
      <c r="U12" s="18" t="s">
        <v>42</v>
      </c>
      <c r="V12" s="63" t="s">
        <v>3</v>
      </c>
      <c r="W12" s="63">
        <v>4</v>
      </c>
      <c r="X12" s="19">
        <v>0.03</v>
      </c>
      <c r="Y12" s="19">
        <v>1</v>
      </c>
      <c r="Z12" s="19">
        <f t="shared" si="3"/>
        <v>0.12</v>
      </c>
      <c r="AA12" s="135"/>
      <c r="AB12" s="119"/>
      <c r="AC12" s="122"/>
      <c r="AD12" s="125"/>
      <c r="AE12" s="117"/>
      <c r="AF12" s="117"/>
      <c r="AG12" s="116"/>
      <c r="AH12" s="152"/>
      <c r="AI12" s="85"/>
      <c r="AJ12" s="85"/>
      <c r="AK12" s="85"/>
      <c r="AL12" s="85"/>
      <c r="AM12" s="85"/>
      <c r="AN12" s="85"/>
      <c r="AO12" s="85"/>
      <c r="AP12" s="85"/>
      <c r="AQ12" s="85"/>
    </row>
    <row r="13" spans="1:43" s="20" customFormat="1" ht="25.8" customHeight="1">
      <c r="A13" s="144"/>
      <c r="B13" s="147"/>
      <c r="C13" s="147"/>
      <c r="D13" s="147"/>
      <c r="E13" s="147"/>
      <c r="F13" s="55"/>
      <c r="G13" s="55"/>
      <c r="H13" s="55"/>
      <c r="I13" s="55"/>
      <c r="J13" s="56"/>
      <c r="K13" s="57"/>
      <c r="L13" s="57"/>
      <c r="M13" s="57"/>
      <c r="N13" s="57"/>
      <c r="O13" s="52"/>
      <c r="P13" s="52"/>
      <c r="Q13" s="53"/>
      <c r="R13" s="59"/>
      <c r="S13" s="54"/>
      <c r="T13" s="53"/>
      <c r="U13" s="18" t="s">
        <v>58</v>
      </c>
      <c r="V13" s="63" t="s">
        <v>2</v>
      </c>
      <c r="W13" s="63">
        <v>3</v>
      </c>
      <c r="X13" s="19">
        <v>0.03</v>
      </c>
      <c r="Y13" s="19">
        <v>1</v>
      </c>
      <c r="Z13" s="19">
        <f t="shared" si="3"/>
        <v>0.09</v>
      </c>
      <c r="AA13" s="135"/>
      <c r="AB13" s="119"/>
      <c r="AC13" s="122"/>
      <c r="AD13" s="125"/>
      <c r="AE13" s="117"/>
      <c r="AF13" s="117"/>
      <c r="AG13" s="116"/>
      <c r="AH13" s="152"/>
      <c r="AI13" s="85"/>
      <c r="AJ13" s="85"/>
      <c r="AK13" s="85"/>
      <c r="AL13" s="85"/>
      <c r="AM13" s="85"/>
      <c r="AN13" s="85"/>
      <c r="AO13" s="85"/>
      <c r="AP13" s="85"/>
      <c r="AQ13" s="85"/>
    </row>
    <row r="14" spans="1:43" s="20" customFormat="1" ht="25.8" customHeight="1">
      <c r="A14" s="144"/>
      <c r="B14" s="147"/>
      <c r="C14" s="147"/>
      <c r="D14" s="147"/>
      <c r="E14" s="147"/>
      <c r="F14" s="55">
        <v>4</v>
      </c>
      <c r="G14" s="55" t="s">
        <v>83</v>
      </c>
      <c r="H14" s="55" t="s">
        <v>37</v>
      </c>
      <c r="I14" s="55">
        <v>1</v>
      </c>
      <c r="J14" s="56" t="s">
        <v>67</v>
      </c>
      <c r="K14" s="58">
        <f>I14*P14</f>
        <v>0.107</v>
      </c>
      <c r="L14" s="57"/>
      <c r="M14" s="57"/>
      <c r="N14" s="57" t="s">
        <v>84</v>
      </c>
      <c r="O14" s="52"/>
      <c r="P14" s="52">
        <v>0.107</v>
      </c>
      <c r="Q14" s="53"/>
      <c r="R14" s="59">
        <v>5</v>
      </c>
      <c r="S14" s="54"/>
      <c r="T14" s="53">
        <f>I14*P14*R14</f>
        <v>0.53500000000000003</v>
      </c>
      <c r="U14" s="18" t="s">
        <v>55</v>
      </c>
      <c r="V14" s="63"/>
      <c r="W14" s="63">
        <v>1</v>
      </c>
      <c r="X14" s="19">
        <v>0.05</v>
      </c>
      <c r="Y14" s="19">
        <v>1</v>
      </c>
      <c r="Z14" s="19">
        <f>W14*X14/Y14</f>
        <v>0.05</v>
      </c>
      <c r="AA14" s="135"/>
      <c r="AB14" s="119"/>
      <c r="AC14" s="122"/>
      <c r="AD14" s="125"/>
      <c r="AE14" s="117"/>
      <c r="AF14" s="117"/>
      <c r="AG14" s="116"/>
      <c r="AH14" s="152"/>
      <c r="AI14" s="85"/>
      <c r="AJ14" s="85"/>
      <c r="AK14" s="85"/>
      <c r="AL14" s="85"/>
      <c r="AM14" s="85"/>
      <c r="AN14" s="85"/>
      <c r="AO14" s="85"/>
      <c r="AP14" s="85"/>
      <c r="AQ14" s="85"/>
    </row>
    <row r="15" spans="1:43" s="20" customFormat="1" ht="32.4" customHeight="1">
      <c r="A15" s="144"/>
      <c r="B15" s="147"/>
      <c r="C15" s="147"/>
      <c r="D15" s="147"/>
      <c r="E15" s="147"/>
      <c r="F15" s="55">
        <v>5</v>
      </c>
      <c r="G15" s="55" t="s">
        <v>72</v>
      </c>
      <c r="H15" s="55" t="s">
        <v>37</v>
      </c>
      <c r="I15" s="55">
        <v>1</v>
      </c>
      <c r="J15" s="56" t="s">
        <v>73</v>
      </c>
      <c r="K15" s="58">
        <f t="shared" ref="K15:K25" si="4">I15*P15</f>
        <v>0.28399999999999997</v>
      </c>
      <c r="L15" s="57"/>
      <c r="M15" s="57"/>
      <c r="N15" s="57" t="s">
        <v>43</v>
      </c>
      <c r="O15" s="52">
        <v>0.28399999999999997</v>
      </c>
      <c r="P15" s="52">
        <v>0.28399999999999997</v>
      </c>
      <c r="Q15" s="53">
        <f>O15-P15</f>
        <v>0</v>
      </c>
      <c r="R15" s="59">
        <v>5.44</v>
      </c>
      <c r="S15" s="54">
        <v>2.65</v>
      </c>
      <c r="T15" s="53">
        <f>(O15*R15-Q15*S15)*I15</f>
        <v>1.5449599999999999</v>
      </c>
      <c r="U15" s="18" t="s">
        <v>55</v>
      </c>
      <c r="V15" s="63"/>
      <c r="W15" s="63">
        <v>1</v>
      </c>
      <c r="X15" s="19">
        <v>0.05</v>
      </c>
      <c r="Y15" s="19">
        <v>1</v>
      </c>
      <c r="Z15" s="19">
        <f>W15*X15/Y15</f>
        <v>0.05</v>
      </c>
      <c r="AA15" s="135"/>
      <c r="AB15" s="119"/>
      <c r="AC15" s="122"/>
      <c r="AD15" s="125"/>
      <c r="AE15" s="117"/>
      <c r="AF15" s="117"/>
      <c r="AG15" s="116"/>
      <c r="AH15" s="152"/>
      <c r="AI15" s="85"/>
      <c r="AJ15" s="85"/>
      <c r="AK15" s="85"/>
      <c r="AL15" s="85"/>
      <c r="AM15" s="85"/>
      <c r="AN15" s="85"/>
      <c r="AO15" s="85"/>
      <c r="AP15" s="85"/>
      <c r="AQ15" s="85"/>
    </row>
    <row r="16" spans="1:43" s="20" customFormat="1" ht="32.4" customHeight="1">
      <c r="A16" s="144"/>
      <c r="B16" s="147"/>
      <c r="C16" s="147"/>
      <c r="D16" s="147"/>
      <c r="E16" s="147"/>
      <c r="F16" s="55"/>
      <c r="G16" s="55"/>
      <c r="H16" s="55"/>
      <c r="I16" s="55"/>
      <c r="J16" s="56"/>
      <c r="K16" s="58">
        <f t="shared" si="4"/>
        <v>0</v>
      </c>
      <c r="L16" s="57"/>
      <c r="M16" s="57"/>
      <c r="N16" s="57"/>
      <c r="O16" s="52"/>
      <c r="P16" s="52"/>
      <c r="Q16" s="53"/>
      <c r="R16" s="59"/>
      <c r="S16" s="54"/>
      <c r="T16" s="53"/>
      <c r="U16" s="18" t="s">
        <v>33</v>
      </c>
      <c r="V16" s="63" t="s">
        <v>54</v>
      </c>
      <c r="W16" s="63">
        <v>2</v>
      </c>
      <c r="X16" s="19">
        <v>0.05</v>
      </c>
      <c r="Y16" s="19">
        <v>1</v>
      </c>
      <c r="Z16" s="19">
        <f t="shared" ref="Z16" si="5">W16*X16/Y16</f>
        <v>0.1</v>
      </c>
      <c r="AA16" s="135"/>
      <c r="AB16" s="119"/>
      <c r="AC16" s="122"/>
      <c r="AD16" s="125"/>
      <c r="AE16" s="117"/>
      <c r="AF16" s="117"/>
      <c r="AG16" s="116"/>
      <c r="AH16" s="152"/>
      <c r="AI16" s="85"/>
      <c r="AJ16" s="85"/>
      <c r="AK16" s="85"/>
      <c r="AL16" s="85"/>
      <c r="AM16" s="85"/>
      <c r="AN16" s="85"/>
      <c r="AO16" s="85"/>
      <c r="AP16" s="85"/>
      <c r="AQ16" s="85"/>
    </row>
    <row r="17" spans="1:43" s="70" customFormat="1" ht="32.4" customHeight="1">
      <c r="A17" s="144"/>
      <c r="B17" s="147"/>
      <c r="C17" s="147"/>
      <c r="D17" s="147"/>
      <c r="E17" s="147"/>
      <c r="F17" s="55">
        <v>6</v>
      </c>
      <c r="G17" s="55" t="s">
        <v>45</v>
      </c>
      <c r="H17" s="55" t="s">
        <v>37</v>
      </c>
      <c r="I17" s="55">
        <v>3</v>
      </c>
      <c r="J17" s="56" t="s">
        <v>46</v>
      </c>
      <c r="K17" s="58">
        <f t="shared" si="4"/>
        <v>0.19800000000000001</v>
      </c>
      <c r="L17" s="57"/>
      <c r="M17" s="57"/>
      <c r="N17" s="57" t="s">
        <v>43</v>
      </c>
      <c r="O17" s="52"/>
      <c r="P17" s="52">
        <v>6.6000000000000003E-2</v>
      </c>
      <c r="Q17" s="53"/>
      <c r="R17" s="59">
        <v>5</v>
      </c>
      <c r="S17" s="54"/>
      <c r="T17" s="53">
        <f>I17*P17*R17</f>
        <v>0.99</v>
      </c>
      <c r="U17" s="18" t="s">
        <v>55</v>
      </c>
      <c r="V17" s="66"/>
      <c r="W17" s="66">
        <v>3</v>
      </c>
      <c r="X17" s="19">
        <v>0.05</v>
      </c>
      <c r="Y17" s="19">
        <v>1</v>
      </c>
      <c r="Z17" s="19">
        <f>W17*X17/Y17</f>
        <v>0.15000000000000002</v>
      </c>
      <c r="AA17" s="135"/>
      <c r="AB17" s="119"/>
      <c r="AC17" s="122"/>
      <c r="AD17" s="125"/>
      <c r="AE17" s="117"/>
      <c r="AF17" s="117"/>
      <c r="AG17" s="116"/>
      <c r="AH17" s="152"/>
      <c r="AI17" s="85"/>
      <c r="AJ17" s="85"/>
      <c r="AK17" s="85"/>
      <c r="AL17" s="85"/>
      <c r="AM17" s="85"/>
      <c r="AN17" s="85"/>
      <c r="AO17" s="85"/>
      <c r="AP17" s="85"/>
      <c r="AQ17" s="85"/>
    </row>
    <row r="18" spans="1:43" s="70" customFormat="1" ht="32.4" customHeight="1">
      <c r="A18" s="144"/>
      <c r="B18" s="147"/>
      <c r="C18" s="147"/>
      <c r="D18" s="147"/>
      <c r="E18" s="147"/>
      <c r="F18" s="55"/>
      <c r="G18" s="55"/>
      <c r="H18" s="55"/>
      <c r="I18" s="55"/>
      <c r="J18" s="56"/>
      <c r="K18" s="58">
        <f t="shared" si="4"/>
        <v>0</v>
      </c>
      <c r="L18" s="57"/>
      <c r="M18" s="57"/>
      <c r="N18" s="57"/>
      <c r="O18" s="52"/>
      <c r="P18" s="52"/>
      <c r="Q18" s="53"/>
      <c r="R18" s="59"/>
      <c r="S18" s="54"/>
      <c r="T18" s="53"/>
      <c r="U18" s="18" t="s">
        <v>42</v>
      </c>
      <c r="V18" s="66" t="s">
        <v>34</v>
      </c>
      <c r="W18" s="66">
        <v>3</v>
      </c>
      <c r="X18" s="19">
        <v>0.03</v>
      </c>
      <c r="Y18" s="19">
        <v>1</v>
      </c>
      <c r="Z18" s="19">
        <f>W18*X18/Y18</f>
        <v>0.09</v>
      </c>
      <c r="AA18" s="135"/>
      <c r="AB18" s="119"/>
      <c r="AC18" s="122"/>
      <c r="AD18" s="125"/>
      <c r="AE18" s="117"/>
      <c r="AF18" s="117"/>
      <c r="AG18" s="116"/>
      <c r="AH18" s="152"/>
      <c r="AI18" s="85"/>
      <c r="AJ18" s="85"/>
      <c r="AK18" s="85"/>
      <c r="AL18" s="85"/>
      <c r="AM18" s="85"/>
      <c r="AN18" s="85"/>
      <c r="AO18" s="85"/>
      <c r="AP18" s="85"/>
      <c r="AQ18" s="85"/>
    </row>
    <row r="19" spans="1:43" s="70" customFormat="1" ht="32.4" customHeight="1">
      <c r="A19" s="144"/>
      <c r="B19" s="147"/>
      <c r="C19" s="147"/>
      <c r="D19" s="147"/>
      <c r="E19" s="147"/>
      <c r="F19" s="55">
        <v>7</v>
      </c>
      <c r="G19" s="55" t="s">
        <v>74</v>
      </c>
      <c r="H19" s="55" t="s">
        <v>37</v>
      </c>
      <c r="I19" s="55">
        <v>2</v>
      </c>
      <c r="J19" s="56" t="s">
        <v>47</v>
      </c>
      <c r="K19" s="58">
        <f t="shared" si="4"/>
        <v>0.115</v>
      </c>
      <c r="L19" s="57"/>
      <c r="M19" s="57"/>
      <c r="N19" s="57" t="s">
        <v>43</v>
      </c>
      <c r="O19" s="52">
        <v>5.7500000000000002E-2</v>
      </c>
      <c r="P19" s="52">
        <v>5.7500000000000002E-2</v>
      </c>
      <c r="Q19" s="53"/>
      <c r="R19" s="59">
        <v>7.9649999999999999</v>
      </c>
      <c r="S19" s="54"/>
      <c r="T19" s="53">
        <f>(O19*R19-Q19*S19)*I19</f>
        <v>0.91597499999999998</v>
      </c>
      <c r="U19" s="18"/>
      <c r="V19" s="66"/>
      <c r="W19" s="66"/>
      <c r="X19" s="19"/>
      <c r="Y19" s="19"/>
      <c r="Z19" s="19"/>
      <c r="AA19" s="135"/>
      <c r="AB19" s="119"/>
      <c r="AC19" s="122"/>
      <c r="AD19" s="125"/>
      <c r="AE19" s="117"/>
      <c r="AF19" s="117"/>
      <c r="AG19" s="116"/>
      <c r="AH19" s="152"/>
      <c r="AI19" s="85"/>
      <c r="AJ19" s="85"/>
      <c r="AK19" s="85"/>
      <c r="AL19" s="85"/>
      <c r="AM19" s="85"/>
      <c r="AN19" s="85"/>
      <c r="AO19" s="85"/>
      <c r="AP19" s="85"/>
      <c r="AQ19" s="85"/>
    </row>
    <row r="20" spans="1:43" s="20" customFormat="1" ht="32.4" customHeight="1">
      <c r="A20" s="144"/>
      <c r="B20" s="147"/>
      <c r="C20" s="147"/>
      <c r="D20" s="147"/>
      <c r="E20" s="147"/>
      <c r="F20" s="55">
        <v>8</v>
      </c>
      <c r="G20" s="55" t="s">
        <v>75</v>
      </c>
      <c r="H20" s="55" t="s">
        <v>50</v>
      </c>
      <c r="I20" s="55">
        <v>1</v>
      </c>
      <c r="J20" s="56" t="s">
        <v>62</v>
      </c>
      <c r="K20" s="58">
        <f t="shared" si="4"/>
        <v>0.32800000000000001</v>
      </c>
      <c r="L20" s="57"/>
      <c r="M20" s="57"/>
      <c r="N20" s="57" t="s">
        <v>32</v>
      </c>
      <c r="O20" s="52">
        <v>0.32800000000000001</v>
      </c>
      <c r="P20" s="52">
        <v>0.32800000000000001</v>
      </c>
      <c r="Q20" s="53">
        <f>O20-P20</f>
        <v>0</v>
      </c>
      <c r="R20" s="59">
        <v>5.44</v>
      </c>
      <c r="S20" s="54">
        <v>2.65</v>
      </c>
      <c r="T20" s="53">
        <f>(O20*R20-Q20*S20)*I20</f>
        <v>1.7843200000000001</v>
      </c>
      <c r="U20" s="18" t="s">
        <v>52</v>
      </c>
      <c r="V20" s="63"/>
      <c r="W20" s="63">
        <v>2</v>
      </c>
      <c r="X20" s="19">
        <v>0.05</v>
      </c>
      <c r="Y20" s="19">
        <v>1</v>
      </c>
      <c r="Z20" s="19">
        <f>W20*X20/Y20</f>
        <v>0.1</v>
      </c>
      <c r="AA20" s="135"/>
      <c r="AB20" s="119"/>
      <c r="AC20" s="122"/>
      <c r="AD20" s="125"/>
      <c r="AE20" s="117"/>
      <c r="AF20" s="117"/>
      <c r="AG20" s="116"/>
      <c r="AH20" s="152"/>
      <c r="AI20" s="85"/>
      <c r="AJ20" s="85"/>
      <c r="AK20" s="85"/>
      <c r="AL20" s="85"/>
      <c r="AM20" s="85"/>
      <c r="AN20" s="85"/>
      <c r="AO20" s="85"/>
      <c r="AP20" s="85"/>
      <c r="AQ20" s="85"/>
    </row>
    <row r="21" spans="1:43" s="20" customFormat="1" ht="32.4" customHeight="1">
      <c r="A21" s="144"/>
      <c r="B21" s="147"/>
      <c r="C21" s="147"/>
      <c r="D21" s="147"/>
      <c r="E21" s="147"/>
      <c r="F21" s="55"/>
      <c r="G21" s="55"/>
      <c r="H21" s="55"/>
      <c r="I21" s="55"/>
      <c r="J21" s="56"/>
      <c r="K21" s="58">
        <f t="shared" si="4"/>
        <v>0</v>
      </c>
      <c r="L21" s="57"/>
      <c r="M21" s="57"/>
      <c r="N21" s="57"/>
      <c r="O21" s="52"/>
      <c r="P21" s="52"/>
      <c r="Q21" s="53"/>
      <c r="R21" s="59"/>
      <c r="S21" s="54"/>
      <c r="T21" s="53"/>
      <c r="U21" s="18" t="s">
        <v>59</v>
      </c>
      <c r="V21" s="63" t="s">
        <v>2</v>
      </c>
      <c r="W21" s="63">
        <v>3</v>
      </c>
      <c r="X21" s="19">
        <v>0.05</v>
      </c>
      <c r="Y21" s="19">
        <v>1</v>
      </c>
      <c r="Z21" s="19">
        <f t="shared" ref="Z21" si="6">W21*X21/Y21</f>
        <v>0.15000000000000002</v>
      </c>
      <c r="AA21" s="135"/>
      <c r="AB21" s="119"/>
      <c r="AC21" s="122"/>
      <c r="AD21" s="125"/>
      <c r="AE21" s="117"/>
      <c r="AF21" s="117"/>
      <c r="AG21" s="116"/>
      <c r="AH21" s="152"/>
      <c r="AI21" s="85"/>
      <c r="AJ21" s="85"/>
      <c r="AK21" s="85"/>
      <c r="AL21" s="85"/>
      <c r="AM21" s="85"/>
      <c r="AN21" s="85"/>
      <c r="AO21" s="85"/>
      <c r="AP21" s="85"/>
      <c r="AQ21" s="85"/>
    </row>
    <row r="22" spans="1:43" s="2" customFormat="1" ht="32.4" customHeight="1">
      <c r="A22" s="144"/>
      <c r="B22" s="147"/>
      <c r="C22" s="147"/>
      <c r="D22" s="147"/>
      <c r="E22" s="147"/>
      <c r="F22" s="55">
        <v>9</v>
      </c>
      <c r="G22" s="55" t="s">
        <v>76</v>
      </c>
      <c r="H22" s="55" t="s">
        <v>37</v>
      </c>
      <c r="I22" s="55">
        <v>2</v>
      </c>
      <c r="J22" s="56" t="s">
        <v>44</v>
      </c>
      <c r="K22" s="58">
        <f t="shared" si="4"/>
        <v>0.38400000000000001</v>
      </c>
      <c r="L22" s="57"/>
      <c r="M22" s="57"/>
      <c r="N22" s="57" t="s">
        <v>77</v>
      </c>
      <c r="O22" s="52"/>
      <c r="P22" s="52">
        <v>0.192</v>
      </c>
      <c r="Q22" s="53"/>
      <c r="R22" s="59">
        <v>7.9649999999999999</v>
      </c>
      <c r="S22" s="54"/>
      <c r="T22" s="53">
        <f>I22*P22*R22</f>
        <v>3.0585599999999999</v>
      </c>
      <c r="U22" s="18"/>
      <c r="V22" s="63"/>
      <c r="W22" s="63"/>
      <c r="X22" s="19"/>
      <c r="Y22" s="19"/>
      <c r="Z22" s="19"/>
      <c r="AA22" s="135"/>
      <c r="AB22" s="119"/>
      <c r="AC22" s="122"/>
      <c r="AD22" s="125"/>
      <c r="AE22" s="117"/>
      <c r="AF22" s="117"/>
      <c r="AG22" s="116"/>
      <c r="AH22" s="152"/>
      <c r="AI22" s="85"/>
      <c r="AJ22" s="85"/>
      <c r="AK22" s="85"/>
      <c r="AL22" s="85"/>
      <c r="AM22" s="85"/>
      <c r="AN22" s="85"/>
      <c r="AO22" s="85"/>
      <c r="AP22" s="85"/>
      <c r="AQ22" s="85"/>
    </row>
    <row r="23" spans="1:43" s="2" customFormat="1" ht="32.4" customHeight="1">
      <c r="A23" s="144"/>
      <c r="B23" s="147"/>
      <c r="C23" s="147"/>
      <c r="D23" s="147"/>
      <c r="E23" s="147"/>
      <c r="F23" s="55">
        <v>10</v>
      </c>
      <c r="G23" s="55" t="s">
        <v>48</v>
      </c>
      <c r="H23" s="55" t="s">
        <v>50</v>
      </c>
      <c r="I23" s="55">
        <v>2</v>
      </c>
      <c r="J23" s="56" t="s">
        <v>49</v>
      </c>
      <c r="K23" s="58">
        <f t="shared" si="4"/>
        <v>0.11600000000000001</v>
      </c>
      <c r="L23" s="57"/>
      <c r="M23" s="57"/>
      <c r="N23" s="57" t="s">
        <v>32</v>
      </c>
      <c r="O23" s="51"/>
      <c r="P23" s="52">
        <v>5.8000000000000003E-2</v>
      </c>
      <c r="Q23" s="53"/>
      <c r="R23" s="81">
        <v>5</v>
      </c>
      <c r="S23" s="54"/>
      <c r="T23" s="53">
        <f>I23*P23*R23</f>
        <v>0.58000000000000007</v>
      </c>
      <c r="U23" s="18" t="s">
        <v>52</v>
      </c>
      <c r="V23" s="63"/>
      <c r="W23" s="63">
        <v>2</v>
      </c>
      <c r="X23" s="19">
        <v>0.05</v>
      </c>
      <c r="Y23" s="19">
        <v>1</v>
      </c>
      <c r="Z23" s="19">
        <f>W23*X23/Y23</f>
        <v>0.1</v>
      </c>
      <c r="AA23" s="135"/>
      <c r="AB23" s="119"/>
      <c r="AC23" s="122"/>
      <c r="AD23" s="125"/>
      <c r="AE23" s="117"/>
      <c r="AF23" s="117"/>
      <c r="AG23" s="116"/>
      <c r="AH23" s="152"/>
      <c r="AI23" s="85"/>
      <c r="AJ23" s="85"/>
      <c r="AK23" s="85"/>
      <c r="AL23" s="85"/>
      <c r="AM23" s="85"/>
      <c r="AN23" s="85"/>
      <c r="AO23" s="85"/>
      <c r="AP23" s="85"/>
      <c r="AQ23" s="85"/>
    </row>
    <row r="24" spans="1:43" s="2" customFormat="1" ht="32.4" customHeight="1">
      <c r="A24" s="144"/>
      <c r="B24" s="147"/>
      <c r="C24" s="147"/>
      <c r="D24" s="147"/>
      <c r="E24" s="147"/>
      <c r="F24" s="55">
        <v>11</v>
      </c>
      <c r="G24" s="55" t="s">
        <v>78</v>
      </c>
      <c r="H24" s="55" t="s">
        <v>37</v>
      </c>
      <c r="I24" s="55">
        <v>1</v>
      </c>
      <c r="J24" s="56" t="s">
        <v>47</v>
      </c>
      <c r="K24" s="58">
        <f t="shared" si="4"/>
        <v>0.18099999999999999</v>
      </c>
      <c r="L24" s="57"/>
      <c r="M24" s="57"/>
      <c r="N24" s="57" t="s">
        <v>79</v>
      </c>
      <c r="O24" s="52"/>
      <c r="P24" s="52">
        <v>0.18099999999999999</v>
      </c>
      <c r="Q24" s="53"/>
      <c r="R24" s="59">
        <v>7.9649999999999999</v>
      </c>
      <c r="S24" s="54"/>
      <c r="T24" s="53">
        <f>I24*P24*R24</f>
        <v>1.441665</v>
      </c>
      <c r="U24" s="18"/>
      <c r="V24" s="63"/>
      <c r="W24" s="63"/>
      <c r="X24" s="19"/>
      <c r="Y24" s="19"/>
      <c r="Z24" s="19"/>
      <c r="AA24" s="135"/>
      <c r="AB24" s="119"/>
      <c r="AC24" s="122"/>
      <c r="AD24" s="125"/>
      <c r="AE24" s="117"/>
      <c r="AF24" s="117"/>
      <c r="AG24" s="116"/>
      <c r="AH24" s="152"/>
      <c r="AI24" s="85"/>
      <c r="AJ24" s="85"/>
      <c r="AK24" s="85"/>
      <c r="AL24" s="85"/>
      <c r="AM24" s="85"/>
      <c r="AN24" s="85"/>
      <c r="AO24" s="85"/>
      <c r="AP24" s="85"/>
      <c r="AQ24" s="85"/>
    </row>
    <row r="25" spans="1:43" s="2" customFormat="1" ht="32.4" customHeight="1">
      <c r="A25" s="144"/>
      <c r="B25" s="147"/>
      <c r="C25" s="147"/>
      <c r="D25" s="147"/>
      <c r="E25" s="147"/>
      <c r="F25" s="55">
        <v>12</v>
      </c>
      <c r="G25" s="55" t="s">
        <v>51</v>
      </c>
      <c r="H25" s="55" t="s">
        <v>50</v>
      </c>
      <c r="I25" s="55">
        <v>4</v>
      </c>
      <c r="J25" s="56"/>
      <c r="K25" s="58">
        <f t="shared" si="4"/>
        <v>0</v>
      </c>
      <c r="L25" s="57"/>
      <c r="M25" s="57"/>
      <c r="N25" s="57"/>
      <c r="O25" s="52"/>
      <c r="P25" s="52"/>
      <c r="Q25" s="53"/>
      <c r="R25" s="59">
        <f>0.1137</f>
        <v>0.1137</v>
      </c>
      <c r="S25" s="54"/>
      <c r="T25" s="53">
        <f>I25*R25</f>
        <v>0.45479999999999998</v>
      </c>
      <c r="U25" s="18"/>
      <c r="V25" s="63"/>
      <c r="W25" s="63"/>
      <c r="X25" s="19"/>
      <c r="Y25" s="19"/>
      <c r="Z25" s="19"/>
      <c r="AA25" s="135"/>
      <c r="AB25" s="119"/>
      <c r="AC25" s="122"/>
      <c r="AD25" s="125"/>
      <c r="AE25" s="117"/>
      <c r="AF25" s="117"/>
      <c r="AG25" s="116"/>
      <c r="AH25" s="152"/>
      <c r="AI25" s="85"/>
      <c r="AJ25" s="85"/>
      <c r="AK25" s="85"/>
      <c r="AL25" s="85"/>
      <c r="AM25" s="85"/>
      <c r="AN25" s="85"/>
      <c r="AO25" s="85"/>
      <c r="AP25" s="85"/>
      <c r="AQ25" s="85"/>
    </row>
    <row r="26" spans="1:43" s="2" customFormat="1" ht="32.4" customHeight="1">
      <c r="A26" s="144"/>
      <c r="B26" s="147"/>
      <c r="C26" s="147"/>
      <c r="D26" s="147"/>
      <c r="E26" s="147"/>
      <c r="F26" s="55"/>
      <c r="G26" s="55"/>
      <c r="H26" s="55"/>
      <c r="I26" s="55"/>
      <c r="J26" s="56"/>
      <c r="K26" s="58"/>
      <c r="L26" s="57"/>
      <c r="M26" s="57"/>
      <c r="N26" s="57"/>
      <c r="O26" s="52"/>
      <c r="P26" s="52"/>
      <c r="Q26" s="53"/>
      <c r="R26" s="59"/>
      <c r="S26" s="54"/>
      <c r="T26" s="53"/>
      <c r="U26" s="18" t="s">
        <v>35</v>
      </c>
      <c r="V26" s="63"/>
      <c r="W26" s="63">
        <f>2*2+2*1.5+16*1+4*2+4*3</f>
        <v>43</v>
      </c>
      <c r="X26" s="69">
        <v>0.05</v>
      </c>
      <c r="Y26" s="19">
        <v>1</v>
      </c>
      <c r="Z26" s="19">
        <f>W26*X26/Y26</f>
        <v>2.15</v>
      </c>
      <c r="AA26" s="135"/>
      <c r="AB26" s="119"/>
      <c r="AC26" s="122"/>
      <c r="AD26" s="125"/>
      <c r="AE26" s="117"/>
      <c r="AF26" s="117"/>
      <c r="AG26" s="116"/>
      <c r="AH26" s="152"/>
      <c r="AI26" s="85"/>
      <c r="AJ26" s="85"/>
      <c r="AK26" s="85"/>
      <c r="AL26" s="85"/>
      <c r="AM26" s="85"/>
      <c r="AN26" s="85"/>
      <c r="AO26" s="85"/>
      <c r="AP26" s="85"/>
      <c r="AQ26" s="85"/>
    </row>
    <row r="27" spans="1:43" s="2" customFormat="1" ht="32.4" customHeight="1">
      <c r="A27" s="144"/>
      <c r="B27" s="147"/>
      <c r="C27" s="147"/>
      <c r="D27" s="147"/>
      <c r="E27" s="147"/>
      <c r="F27" s="55"/>
      <c r="G27" s="55"/>
      <c r="H27" s="55"/>
      <c r="I27" s="55"/>
      <c r="J27" s="56"/>
      <c r="K27" s="58"/>
      <c r="L27" s="57"/>
      <c r="M27" s="57"/>
      <c r="N27" s="57"/>
      <c r="O27" s="52"/>
      <c r="P27" s="52"/>
      <c r="Q27" s="53"/>
      <c r="R27" s="59"/>
      <c r="S27" s="54"/>
      <c r="T27" s="53"/>
      <c r="U27" s="18" t="s">
        <v>57</v>
      </c>
      <c r="V27" s="63"/>
      <c r="W27" s="63">
        <v>8</v>
      </c>
      <c r="X27" s="19">
        <v>0.05</v>
      </c>
      <c r="Y27" s="19">
        <v>1</v>
      </c>
      <c r="Z27" s="19">
        <f>W27*X27/Y27</f>
        <v>0.4</v>
      </c>
      <c r="AA27" s="135"/>
      <c r="AB27" s="119"/>
      <c r="AC27" s="122"/>
      <c r="AD27" s="125"/>
      <c r="AE27" s="117"/>
      <c r="AF27" s="117"/>
      <c r="AG27" s="116"/>
      <c r="AH27" s="152"/>
      <c r="AI27" s="85"/>
      <c r="AJ27" s="85"/>
      <c r="AK27" s="85"/>
      <c r="AL27" s="85"/>
      <c r="AM27" s="85"/>
      <c r="AN27" s="85"/>
      <c r="AO27" s="85"/>
      <c r="AP27" s="85"/>
      <c r="AQ27" s="85"/>
    </row>
    <row r="28" spans="1:43" s="2" customFormat="1" ht="32.4" customHeight="1">
      <c r="A28" s="144"/>
      <c r="B28" s="147"/>
      <c r="C28" s="147"/>
      <c r="D28" s="147"/>
      <c r="E28" s="147"/>
      <c r="F28" s="55"/>
      <c r="G28" s="55"/>
      <c r="H28" s="55"/>
      <c r="I28" s="55"/>
      <c r="J28" s="56"/>
      <c r="K28" s="58"/>
      <c r="L28" s="57"/>
      <c r="M28" s="57"/>
      <c r="N28" s="57"/>
      <c r="O28" s="52"/>
      <c r="P28" s="52"/>
      <c r="Q28" s="53"/>
      <c r="R28" s="59"/>
      <c r="S28" s="54"/>
      <c r="T28" s="53"/>
      <c r="U28" s="18" t="s">
        <v>56</v>
      </c>
      <c r="V28" s="63"/>
      <c r="W28" s="63"/>
      <c r="X28" s="19"/>
      <c r="Y28" s="19"/>
      <c r="Z28" s="19">
        <v>3</v>
      </c>
      <c r="AA28" s="135"/>
      <c r="AB28" s="119"/>
      <c r="AC28" s="122"/>
      <c r="AD28" s="125"/>
      <c r="AE28" s="117"/>
      <c r="AF28" s="117"/>
      <c r="AG28" s="116"/>
      <c r="AH28" s="152"/>
      <c r="AI28" s="85"/>
      <c r="AJ28" s="85"/>
      <c r="AK28" s="85"/>
      <c r="AL28" s="85"/>
      <c r="AM28" s="85"/>
      <c r="AN28" s="85"/>
      <c r="AO28" s="85"/>
      <c r="AP28" s="85"/>
      <c r="AQ28" s="85"/>
    </row>
    <row r="29" spans="1:43" s="2" customFormat="1" ht="34.200000000000003" customHeight="1">
      <c r="A29" s="144"/>
      <c r="B29" s="147"/>
      <c r="C29" s="147"/>
      <c r="D29" s="147"/>
      <c r="E29" s="147"/>
      <c r="F29" s="55"/>
      <c r="G29" s="56"/>
      <c r="H29" s="56"/>
      <c r="I29" s="56"/>
      <c r="J29" s="63"/>
      <c r="K29" s="58"/>
      <c r="L29" s="57"/>
      <c r="M29" s="57"/>
      <c r="N29" s="57"/>
      <c r="O29" s="51"/>
      <c r="P29" s="52"/>
      <c r="Q29" s="53"/>
      <c r="R29" s="54"/>
      <c r="S29" s="54"/>
      <c r="T29" s="53"/>
      <c r="U29" s="18" t="s">
        <v>41</v>
      </c>
      <c r="V29" s="22"/>
      <c r="W29" s="63">
        <v>1</v>
      </c>
      <c r="X29" s="21"/>
      <c r="Y29" s="19"/>
      <c r="Z29" s="19">
        <v>0.2</v>
      </c>
      <c r="AA29" s="136"/>
      <c r="AB29" s="120"/>
      <c r="AC29" s="123"/>
      <c r="AD29" s="125"/>
      <c r="AE29" s="117"/>
      <c r="AF29" s="117"/>
      <c r="AG29" s="116"/>
      <c r="AH29" s="153"/>
      <c r="AI29" s="86"/>
      <c r="AJ29" s="85"/>
      <c r="AK29" s="85"/>
      <c r="AL29" s="86"/>
      <c r="AM29" s="86"/>
      <c r="AN29" s="86"/>
      <c r="AO29" s="86"/>
      <c r="AP29" s="86"/>
      <c r="AQ29" s="86"/>
    </row>
    <row r="30" spans="1:43" s="20" customFormat="1" ht="22.95" customHeight="1">
      <c r="A30" s="145"/>
      <c r="B30" s="148"/>
      <c r="C30" s="148"/>
      <c r="D30" s="148"/>
      <c r="E30" s="148"/>
      <c r="F30" s="55"/>
      <c r="G30" s="140" t="s">
        <v>22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2"/>
      <c r="T30" s="26">
        <f>SUM(T4:T29)</f>
        <v>16.680919999999997</v>
      </c>
      <c r="U30" s="23"/>
      <c r="V30" s="29"/>
      <c r="W30" s="29"/>
      <c r="X30" s="30"/>
      <c r="Y30" s="30"/>
      <c r="Z30" s="25">
        <f>SUM(Z4:Z29)</f>
        <v>7.4200000000000008</v>
      </c>
      <c r="AA30" s="25">
        <f>(T30+Z30)*AA4</f>
        <v>26.2700028</v>
      </c>
      <c r="AB30" s="25"/>
      <c r="AC30" s="25"/>
      <c r="AD30" s="62"/>
      <c r="AE30" s="24"/>
      <c r="AF30" s="24"/>
      <c r="AG30" s="61"/>
      <c r="AH30" s="61"/>
      <c r="AI30" s="75"/>
      <c r="AJ30" s="85"/>
      <c r="AK30" s="85"/>
      <c r="AL30" s="72"/>
      <c r="AM30" s="72"/>
      <c r="AN30" s="72"/>
      <c r="AO30" s="72"/>
      <c r="AP30" s="72"/>
      <c r="AQ30" s="72"/>
    </row>
    <row r="31" spans="1:43" s="20" customFormat="1" ht="30.6" customHeight="1">
      <c r="A31" s="143">
        <v>1</v>
      </c>
      <c r="B31" s="146" t="s">
        <v>98</v>
      </c>
      <c r="C31" s="146" t="s">
        <v>80</v>
      </c>
      <c r="D31" s="149"/>
      <c r="E31" s="146" t="s">
        <v>82</v>
      </c>
      <c r="F31" s="55">
        <v>1</v>
      </c>
      <c r="G31" s="55" t="s">
        <v>70</v>
      </c>
      <c r="H31" s="55" t="s">
        <v>37</v>
      </c>
      <c r="I31" s="55">
        <v>1</v>
      </c>
      <c r="J31" s="56" t="s">
        <v>62</v>
      </c>
      <c r="K31" s="57"/>
      <c r="L31" s="58"/>
      <c r="M31" s="57"/>
      <c r="N31" s="57" t="s">
        <v>32</v>
      </c>
      <c r="O31" s="68">
        <v>0.32800000000000001</v>
      </c>
      <c r="P31" s="68">
        <v>0.32800000000000001</v>
      </c>
      <c r="Q31" s="53">
        <f>O31-P31</f>
        <v>0</v>
      </c>
      <c r="R31" s="59">
        <v>5.44</v>
      </c>
      <c r="S31" s="54">
        <v>2.65</v>
      </c>
      <c r="T31" s="53">
        <f>(O31*R31-Q31*S31)*I31</f>
        <v>1.7843200000000001</v>
      </c>
      <c r="U31" s="67" t="s">
        <v>63</v>
      </c>
      <c r="V31" s="67"/>
      <c r="W31" s="63">
        <v>1</v>
      </c>
      <c r="X31" s="19">
        <v>0.05</v>
      </c>
      <c r="Y31" s="19">
        <v>1</v>
      </c>
      <c r="Z31" s="19">
        <f>W31*X31/Y31</f>
        <v>0.05</v>
      </c>
      <c r="AA31" s="134">
        <v>1.0900000000000001</v>
      </c>
      <c r="AB31" s="137" t="s">
        <v>96</v>
      </c>
      <c r="AC31" s="121">
        <v>0.5</v>
      </c>
      <c r="AD31" s="124" t="s">
        <v>110</v>
      </c>
      <c r="AE31" s="116"/>
      <c r="AF31" s="116"/>
      <c r="AG31" s="116"/>
      <c r="AH31" s="154" t="s">
        <v>108</v>
      </c>
      <c r="AI31" s="87">
        <v>54.4</v>
      </c>
      <c r="AJ31" s="85"/>
      <c r="AK31" s="85"/>
      <c r="AL31" s="87" t="s">
        <v>107</v>
      </c>
      <c r="AM31" s="87"/>
      <c r="AN31" s="87"/>
      <c r="AO31" s="87">
        <v>50</v>
      </c>
      <c r="AP31" s="87"/>
      <c r="AQ31" s="87"/>
    </row>
    <row r="32" spans="1:43" s="20" customFormat="1" ht="30.6" customHeight="1">
      <c r="A32" s="144"/>
      <c r="B32" s="147"/>
      <c r="C32" s="147"/>
      <c r="D32" s="150"/>
      <c r="E32" s="147"/>
      <c r="F32" s="55"/>
      <c r="G32" s="55"/>
      <c r="H32" s="55"/>
      <c r="I32" s="55"/>
      <c r="J32" s="56"/>
      <c r="K32" s="57"/>
      <c r="L32" s="58"/>
      <c r="M32" s="57"/>
      <c r="N32" s="57"/>
      <c r="O32" s="68"/>
      <c r="P32" s="68"/>
      <c r="Q32" s="53"/>
      <c r="R32" s="59"/>
      <c r="S32" s="54"/>
      <c r="T32" s="53"/>
      <c r="U32" s="67" t="s">
        <v>64</v>
      </c>
      <c r="V32" s="67"/>
      <c r="W32" s="63">
        <v>2</v>
      </c>
      <c r="X32" s="19">
        <v>0.05</v>
      </c>
      <c r="Y32" s="19">
        <v>1</v>
      </c>
      <c r="Z32" s="19">
        <f t="shared" ref="Z32" si="7">W32*X32/Y32</f>
        <v>0.1</v>
      </c>
      <c r="AA32" s="135"/>
      <c r="AB32" s="138"/>
      <c r="AC32" s="122"/>
      <c r="AD32" s="125"/>
      <c r="AE32" s="116"/>
      <c r="AF32" s="116"/>
      <c r="AG32" s="116"/>
      <c r="AH32" s="154"/>
      <c r="AI32" s="87"/>
      <c r="AJ32" s="85"/>
      <c r="AK32" s="85"/>
      <c r="AL32" s="87"/>
      <c r="AM32" s="87"/>
      <c r="AN32" s="87"/>
      <c r="AO32" s="87"/>
      <c r="AP32" s="87"/>
      <c r="AQ32" s="87"/>
    </row>
    <row r="33" spans="1:43" s="20" customFormat="1" ht="30.6" customHeight="1">
      <c r="A33" s="144"/>
      <c r="B33" s="147"/>
      <c r="C33" s="147"/>
      <c r="D33" s="150"/>
      <c r="E33" s="147"/>
      <c r="F33" s="55"/>
      <c r="G33" s="55"/>
      <c r="H33" s="55"/>
      <c r="I33" s="55"/>
      <c r="J33" s="56"/>
      <c r="K33" s="57"/>
      <c r="L33" s="58"/>
      <c r="M33" s="57"/>
      <c r="N33" s="57"/>
      <c r="O33" s="68"/>
      <c r="P33" s="68"/>
      <c r="Q33" s="53"/>
      <c r="R33" s="59"/>
      <c r="S33" s="54"/>
      <c r="T33" s="53"/>
      <c r="U33" s="67" t="s">
        <v>65</v>
      </c>
      <c r="V33" s="67" t="s">
        <v>4</v>
      </c>
      <c r="W33" s="63">
        <v>2</v>
      </c>
      <c r="X33" s="19">
        <v>0.04</v>
      </c>
      <c r="Y33" s="19">
        <v>1</v>
      </c>
      <c r="Z33" s="19">
        <f>W33*X33/Y33</f>
        <v>0.08</v>
      </c>
      <c r="AA33" s="135"/>
      <c r="AB33" s="138"/>
      <c r="AC33" s="122"/>
      <c r="AD33" s="125"/>
      <c r="AE33" s="116"/>
      <c r="AF33" s="116"/>
      <c r="AG33" s="116"/>
      <c r="AH33" s="154"/>
      <c r="AI33" s="87"/>
      <c r="AJ33" s="85"/>
      <c r="AK33" s="85"/>
      <c r="AL33" s="87"/>
      <c r="AM33" s="87"/>
      <c r="AN33" s="87"/>
      <c r="AO33" s="87"/>
      <c r="AP33" s="87"/>
      <c r="AQ33" s="87"/>
    </row>
    <row r="34" spans="1:43" s="20" customFormat="1" ht="30.6" customHeight="1">
      <c r="A34" s="144"/>
      <c r="B34" s="147"/>
      <c r="C34" s="147"/>
      <c r="D34" s="150"/>
      <c r="E34" s="147"/>
      <c r="F34" s="55"/>
      <c r="G34" s="55"/>
      <c r="H34" s="55"/>
      <c r="I34" s="55"/>
      <c r="J34" s="56"/>
      <c r="K34" s="57"/>
      <c r="L34" s="58"/>
      <c r="M34" s="57"/>
      <c r="N34" s="57"/>
      <c r="O34" s="68"/>
      <c r="P34" s="68"/>
      <c r="Q34" s="53"/>
      <c r="R34" s="59"/>
      <c r="S34" s="54"/>
      <c r="T34" s="53"/>
      <c r="U34" s="67" t="s">
        <v>66</v>
      </c>
      <c r="V34" s="67" t="s">
        <v>3</v>
      </c>
      <c r="W34" s="63">
        <v>2</v>
      </c>
      <c r="X34" s="19">
        <v>0.03</v>
      </c>
      <c r="Y34" s="19">
        <v>1</v>
      </c>
      <c r="Z34" s="19">
        <f t="shared" ref="Z34" si="8">W34*X34/Y34</f>
        <v>0.06</v>
      </c>
      <c r="AA34" s="135"/>
      <c r="AB34" s="138"/>
      <c r="AC34" s="122"/>
      <c r="AD34" s="125"/>
      <c r="AE34" s="116"/>
      <c r="AF34" s="116"/>
      <c r="AG34" s="116"/>
      <c r="AH34" s="154"/>
      <c r="AI34" s="87"/>
      <c r="AJ34" s="85"/>
      <c r="AK34" s="85"/>
      <c r="AL34" s="87"/>
      <c r="AM34" s="87"/>
      <c r="AN34" s="87"/>
      <c r="AO34" s="87"/>
      <c r="AP34" s="87"/>
      <c r="AQ34" s="87"/>
    </row>
    <row r="35" spans="1:43" s="20" customFormat="1" ht="36.6" customHeight="1">
      <c r="A35" s="144"/>
      <c r="B35" s="147"/>
      <c r="C35" s="147"/>
      <c r="D35" s="147"/>
      <c r="E35" s="147"/>
      <c r="F35" s="55">
        <v>2</v>
      </c>
      <c r="G35" s="55" t="s">
        <v>69</v>
      </c>
      <c r="H35" s="55" t="s">
        <v>37</v>
      </c>
      <c r="I35" s="55">
        <v>1</v>
      </c>
      <c r="J35" s="56" t="s">
        <v>68</v>
      </c>
      <c r="K35" s="60"/>
      <c r="L35" s="57"/>
      <c r="M35" s="57"/>
      <c r="N35" s="57" t="s">
        <v>43</v>
      </c>
      <c r="O35" s="52">
        <v>3.5000000000000003E-2</v>
      </c>
      <c r="P35" s="52">
        <v>3.5000000000000003E-2</v>
      </c>
      <c r="Q35" s="53">
        <f>O35-P35</f>
        <v>0</v>
      </c>
      <c r="R35" s="59">
        <v>5</v>
      </c>
      <c r="S35" s="54">
        <v>2.65</v>
      </c>
      <c r="T35" s="53">
        <f>(O35*R35-Q35*S35)*I35</f>
        <v>0.17500000000000002</v>
      </c>
      <c r="U35" s="18" t="s">
        <v>55</v>
      </c>
      <c r="V35" s="63" t="s">
        <v>34</v>
      </c>
      <c r="W35" s="63">
        <v>1</v>
      </c>
      <c r="X35" s="19">
        <v>0.03</v>
      </c>
      <c r="Y35" s="19">
        <v>1</v>
      </c>
      <c r="Z35" s="19">
        <f>W35*X35/Y35</f>
        <v>0.03</v>
      </c>
      <c r="AA35" s="135"/>
      <c r="AB35" s="138"/>
      <c r="AC35" s="122"/>
      <c r="AD35" s="125"/>
      <c r="AE35" s="117"/>
      <c r="AF35" s="117"/>
      <c r="AG35" s="116"/>
      <c r="AH35" s="154"/>
      <c r="AI35" s="87"/>
      <c r="AJ35" s="85"/>
      <c r="AK35" s="85"/>
      <c r="AL35" s="87"/>
      <c r="AM35" s="87"/>
      <c r="AN35" s="87"/>
      <c r="AO35" s="87"/>
      <c r="AP35" s="87"/>
      <c r="AQ35" s="87"/>
    </row>
    <row r="36" spans="1:43" s="20" customFormat="1" ht="25.8" customHeight="1">
      <c r="A36" s="144"/>
      <c r="B36" s="147"/>
      <c r="C36" s="147"/>
      <c r="D36" s="147"/>
      <c r="E36" s="147"/>
      <c r="F36" s="55">
        <v>3</v>
      </c>
      <c r="G36" s="55" t="s">
        <v>71</v>
      </c>
      <c r="H36" s="55" t="s">
        <v>37</v>
      </c>
      <c r="I36" s="55">
        <v>1</v>
      </c>
      <c r="J36" s="56" t="s">
        <v>62</v>
      </c>
      <c r="K36" s="57"/>
      <c r="L36" s="57"/>
      <c r="M36" s="57"/>
      <c r="N36" s="57" t="s">
        <v>32</v>
      </c>
      <c r="O36" s="52">
        <v>0.628</v>
      </c>
      <c r="P36" s="52">
        <v>0.628</v>
      </c>
      <c r="Q36" s="53">
        <f>O36-P36</f>
        <v>0</v>
      </c>
      <c r="R36" s="59">
        <v>5.44</v>
      </c>
      <c r="S36" s="54">
        <v>2.65</v>
      </c>
      <c r="T36" s="53">
        <f>(O36*R36-Q36*S36)*I36</f>
        <v>3.4163200000000002</v>
      </c>
      <c r="U36" s="18" t="s">
        <v>52</v>
      </c>
      <c r="V36" s="63"/>
      <c r="W36" s="63">
        <v>1</v>
      </c>
      <c r="X36" s="19">
        <v>0.05</v>
      </c>
      <c r="Y36" s="19">
        <v>1</v>
      </c>
      <c r="Z36" s="19">
        <f>W36*X36/Y36</f>
        <v>0.05</v>
      </c>
      <c r="AA36" s="135"/>
      <c r="AB36" s="138"/>
      <c r="AC36" s="122"/>
      <c r="AD36" s="125"/>
      <c r="AE36" s="117"/>
      <c r="AF36" s="117"/>
      <c r="AG36" s="116"/>
      <c r="AH36" s="154"/>
      <c r="AI36" s="87"/>
      <c r="AJ36" s="85"/>
      <c r="AK36" s="85"/>
      <c r="AL36" s="87"/>
      <c r="AM36" s="87"/>
      <c r="AN36" s="87"/>
      <c r="AO36" s="87"/>
      <c r="AP36" s="87"/>
      <c r="AQ36" s="87"/>
    </row>
    <row r="37" spans="1:43" s="20" customFormat="1" ht="25.8" customHeight="1">
      <c r="A37" s="144"/>
      <c r="B37" s="147"/>
      <c r="C37" s="147"/>
      <c r="D37" s="147"/>
      <c r="E37" s="147"/>
      <c r="F37" s="55"/>
      <c r="G37" s="55"/>
      <c r="H37" s="55"/>
      <c r="I37" s="55"/>
      <c r="J37" s="56"/>
      <c r="K37" s="57"/>
      <c r="L37" s="57"/>
      <c r="M37" s="57"/>
      <c r="N37" s="57"/>
      <c r="O37" s="52"/>
      <c r="P37" s="52"/>
      <c r="Q37" s="53"/>
      <c r="R37" s="59"/>
      <c r="S37" s="54"/>
      <c r="T37" s="53"/>
      <c r="U37" s="18" t="s">
        <v>53</v>
      </c>
      <c r="V37" s="63"/>
      <c r="W37" s="63">
        <v>4</v>
      </c>
      <c r="X37" s="19">
        <v>0.05</v>
      </c>
      <c r="Y37" s="19">
        <v>1</v>
      </c>
      <c r="Z37" s="19">
        <f t="shared" ref="Z37:Z40" si="9">W37*X37/Y37</f>
        <v>0.2</v>
      </c>
      <c r="AA37" s="135"/>
      <c r="AB37" s="138"/>
      <c r="AC37" s="122"/>
      <c r="AD37" s="125"/>
      <c r="AE37" s="117"/>
      <c r="AF37" s="117"/>
      <c r="AG37" s="116"/>
      <c r="AH37" s="154"/>
      <c r="AI37" s="87"/>
      <c r="AJ37" s="85"/>
      <c r="AK37" s="85"/>
      <c r="AL37" s="87"/>
      <c r="AM37" s="87"/>
      <c r="AN37" s="87"/>
      <c r="AO37" s="87"/>
      <c r="AP37" s="87"/>
      <c r="AQ37" s="87"/>
    </row>
    <row r="38" spans="1:43" s="20" customFormat="1" ht="25.8" customHeight="1">
      <c r="A38" s="144"/>
      <c r="B38" s="147"/>
      <c r="C38" s="147"/>
      <c r="D38" s="147"/>
      <c r="E38" s="147"/>
      <c r="F38" s="55"/>
      <c r="G38" s="55"/>
      <c r="H38" s="55"/>
      <c r="I38" s="55"/>
      <c r="J38" s="56"/>
      <c r="K38" s="57"/>
      <c r="L38" s="57"/>
      <c r="M38" s="57"/>
      <c r="N38" s="57"/>
      <c r="O38" s="52"/>
      <c r="P38" s="52"/>
      <c r="Q38" s="53"/>
      <c r="R38" s="59"/>
      <c r="S38" s="54"/>
      <c r="T38" s="53"/>
      <c r="U38" s="18" t="s">
        <v>33</v>
      </c>
      <c r="V38" s="63" t="s">
        <v>54</v>
      </c>
      <c r="W38" s="63">
        <v>2</v>
      </c>
      <c r="X38" s="19">
        <v>0.05</v>
      </c>
      <c r="Y38" s="19">
        <v>1</v>
      </c>
      <c r="Z38" s="19">
        <f t="shared" si="9"/>
        <v>0.1</v>
      </c>
      <c r="AA38" s="135"/>
      <c r="AB38" s="138"/>
      <c r="AC38" s="122"/>
      <c r="AD38" s="125"/>
      <c r="AE38" s="117"/>
      <c r="AF38" s="117"/>
      <c r="AG38" s="116"/>
      <c r="AH38" s="154"/>
      <c r="AI38" s="87"/>
      <c r="AJ38" s="85"/>
      <c r="AK38" s="85"/>
      <c r="AL38" s="87"/>
      <c r="AM38" s="87"/>
      <c r="AN38" s="87"/>
      <c r="AO38" s="87"/>
      <c r="AP38" s="87"/>
      <c r="AQ38" s="87"/>
    </row>
    <row r="39" spans="1:43" s="20" customFormat="1" ht="25.8" customHeight="1">
      <c r="A39" s="144"/>
      <c r="B39" s="147"/>
      <c r="C39" s="147"/>
      <c r="D39" s="147"/>
      <c r="E39" s="147"/>
      <c r="F39" s="55"/>
      <c r="G39" s="55"/>
      <c r="H39" s="55"/>
      <c r="I39" s="55"/>
      <c r="J39" s="56"/>
      <c r="K39" s="57"/>
      <c r="L39" s="57"/>
      <c r="M39" s="57"/>
      <c r="N39" s="57"/>
      <c r="O39" s="52"/>
      <c r="P39" s="52"/>
      <c r="Q39" s="53"/>
      <c r="R39" s="59"/>
      <c r="S39" s="54"/>
      <c r="T39" s="53"/>
      <c r="U39" s="18" t="s">
        <v>42</v>
      </c>
      <c r="V39" s="63" t="s">
        <v>3</v>
      </c>
      <c r="W39" s="63">
        <v>4</v>
      </c>
      <c r="X39" s="19">
        <v>0.03</v>
      </c>
      <c r="Y39" s="19">
        <v>1</v>
      </c>
      <c r="Z39" s="19">
        <f t="shared" si="9"/>
        <v>0.12</v>
      </c>
      <c r="AA39" s="135"/>
      <c r="AB39" s="138"/>
      <c r="AC39" s="122"/>
      <c r="AD39" s="125"/>
      <c r="AE39" s="117"/>
      <c r="AF39" s="117"/>
      <c r="AG39" s="116"/>
      <c r="AH39" s="154"/>
      <c r="AI39" s="87"/>
      <c r="AJ39" s="85"/>
      <c r="AK39" s="85"/>
      <c r="AL39" s="87"/>
      <c r="AM39" s="87"/>
      <c r="AN39" s="87"/>
      <c r="AO39" s="87"/>
      <c r="AP39" s="87"/>
      <c r="AQ39" s="87"/>
    </row>
    <row r="40" spans="1:43" s="20" customFormat="1" ht="25.8" customHeight="1">
      <c r="A40" s="144"/>
      <c r="B40" s="147"/>
      <c r="C40" s="147"/>
      <c r="D40" s="147"/>
      <c r="E40" s="147"/>
      <c r="F40" s="55"/>
      <c r="G40" s="55"/>
      <c r="H40" s="55"/>
      <c r="I40" s="55"/>
      <c r="J40" s="56"/>
      <c r="K40" s="57"/>
      <c r="L40" s="57"/>
      <c r="M40" s="57"/>
      <c r="N40" s="57"/>
      <c r="O40" s="52"/>
      <c r="P40" s="52"/>
      <c r="Q40" s="53"/>
      <c r="R40" s="59"/>
      <c r="S40" s="54"/>
      <c r="T40" s="53"/>
      <c r="U40" s="18" t="s">
        <v>58</v>
      </c>
      <c r="V40" s="63" t="s">
        <v>2</v>
      </c>
      <c r="W40" s="63">
        <v>3</v>
      </c>
      <c r="X40" s="19">
        <v>0.03</v>
      </c>
      <c r="Y40" s="19">
        <v>1</v>
      </c>
      <c r="Z40" s="19">
        <f t="shared" si="9"/>
        <v>0.09</v>
      </c>
      <c r="AA40" s="135"/>
      <c r="AB40" s="138"/>
      <c r="AC40" s="122"/>
      <c r="AD40" s="125"/>
      <c r="AE40" s="117"/>
      <c r="AF40" s="117"/>
      <c r="AG40" s="116"/>
      <c r="AH40" s="154"/>
      <c r="AI40" s="87"/>
      <c r="AJ40" s="85"/>
      <c r="AK40" s="85"/>
      <c r="AL40" s="87"/>
      <c r="AM40" s="87"/>
      <c r="AN40" s="87"/>
      <c r="AO40" s="87"/>
      <c r="AP40" s="87"/>
      <c r="AQ40" s="87"/>
    </row>
    <row r="41" spans="1:43" s="20" customFormat="1" ht="25.8" customHeight="1">
      <c r="A41" s="144"/>
      <c r="B41" s="147"/>
      <c r="C41" s="147"/>
      <c r="D41" s="147"/>
      <c r="E41" s="147"/>
      <c r="F41" s="55">
        <v>4</v>
      </c>
      <c r="G41" s="55" t="s">
        <v>85</v>
      </c>
      <c r="H41" s="55" t="s">
        <v>37</v>
      </c>
      <c r="I41" s="55">
        <v>1</v>
      </c>
      <c r="J41" s="56" t="s">
        <v>46</v>
      </c>
      <c r="K41" s="57"/>
      <c r="L41" s="57"/>
      <c r="M41" s="57"/>
      <c r="N41" s="57" t="s">
        <v>43</v>
      </c>
      <c r="O41" s="52"/>
      <c r="P41" s="52">
        <v>0.107</v>
      </c>
      <c r="Q41" s="53"/>
      <c r="R41" s="59">
        <v>5</v>
      </c>
      <c r="S41" s="54"/>
      <c r="T41" s="53">
        <f>I41*P41*R41</f>
        <v>0.53500000000000003</v>
      </c>
      <c r="U41" s="18"/>
      <c r="V41" s="63"/>
      <c r="W41" s="63"/>
      <c r="X41" s="19"/>
      <c r="Y41" s="19"/>
      <c r="Z41" s="19"/>
      <c r="AA41" s="135"/>
      <c r="AB41" s="138"/>
      <c r="AC41" s="122"/>
      <c r="AD41" s="125"/>
      <c r="AE41" s="117"/>
      <c r="AF41" s="117"/>
      <c r="AG41" s="116"/>
      <c r="AH41" s="154"/>
      <c r="AI41" s="87"/>
      <c r="AJ41" s="85"/>
      <c r="AK41" s="85"/>
      <c r="AL41" s="87"/>
      <c r="AM41" s="87"/>
      <c r="AN41" s="87"/>
      <c r="AO41" s="87"/>
      <c r="AP41" s="87"/>
      <c r="AQ41" s="87"/>
    </row>
    <row r="42" spans="1:43" s="20" customFormat="1" ht="32.4" customHeight="1">
      <c r="A42" s="144"/>
      <c r="B42" s="147"/>
      <c r="C42" s="147"/>
      <c r="D42" s="147"/>
      <c r="E42" s="147"/>
      <c r="F42" s="55">
        <v>5</v>
      </c>
      <c r="G42" s="55" t="s">
        <v>72</v>
      </c>
      <c r="H42" s="55" t="s">
        <v>37</v>
      </c>
      <c r="I42" s="55">
        <v>1</v>
      </c>
      <c r="J42" s="56" t="s">
        <v>73</v>
      </c>
      <c r="K42" s="57"/>
      <c r="L42" s="57"/>
      <c r="M42" s="57"/>
      <c r="N42" s="57" t="s">
        <v>43</v>
      </c>
      <c r="O42" s="52">
        <v>0.28399999999999997</v>
      </c>
      <c r="P42" s="52">
        <v>0.28399999999999997</v>
      </c>
      <c r="Q42" s="53">
        <f>O42-P42</f>
        <v>0</v>
      </c>
      <c r="R42" s="59">
        <v>5.44</v>
      </c>
      <c r="S42" s="54">
        <v>2.65</v>
      </c>
      <c r="T42" s="53">
        <f>(O42*R42-Q42*S42)*I42</f>
        <v>1.5449599999999999</v>
      </c>
      <c r="U42" s="18" t="s">
        <v>55</v>
      </c>
      <c r="V42" s="63"/>
      <c r="W42" s="63">
        <v>1</v>
      </c>
      <c r="X42" s="19">
        <v>0.05</v>
      </c>
      <c r="Y42" s="19">
        <v>1</v>
      </c>
      <c r="Z42" s="19">
        <f>W42*X42/Y42</f>
        <v>0.05</v>
      </c>
      <c r="AA42" s="135"/>
      <c r="AB42" s="138"/>
      <c r="AC42" s="122"/>
      <c r="AD42" s="125"/>
      <c r="AE42" s="117"/>
      <c r="AF42" s="117"/>
      <c r="AG42" s="116"/>
      <c r="AH42" s="154"/>
      <c r="AI42" s="87"/>
      <c r="AJ42" s="85"/>
      <c r="AK42" s="85"/>
      <c r="AL42" s="87"/>
      <c r="AM42" s="87"/>
      <c r="AN42" s="87"/>
      <c r="AO42" s="87"/>
      <c r="AP42" s="87"/>
      <c r="AQ42" s="87"/>
    </row>
    <row r="43" spans="1:43" s="20" customFormat="1" ht="32.4" customHeight="1">
      <c r="A43" s="144"/>
      <c r="B43" s="147"/>
      <c r="C43" s="147"/>
      <c r="D43" s="147"/>
      <c r="E43" s="147"/>
      <c r="F43" s="55"/>
      <c r="G43" s="55"/>
      <c r="H43" s="55"/>
      <c r="I43" s="55"/>
      <c r="J43" s="56"/>
      <c r="K43" s="57"/>
      <c r="L43" s="57"/>
      <c r="M43" s="57"/>
      <c r="N43" s="57"/>
      <c r="O43" s="52"/>
      <c r="P43" s="52"/>
      <c r="Q43" s="53"/>
      <c r="R43" s="59"/>
      <c r="S43" s="54"/>
      <c r="T43" s="53"/>
      <c r="U43" s="18" t="s">
        <v>33</v>
      </c>
      <c r="V43" s="63"/>
      <c r="W43" s="63">
        <v>2</v>
      </c>
      <c r="X43" s="19">
        <v>0.05</v>
      </c>
      <c r="Y43" s="19">
        <v>1</v>
      </c>
      <c r="Z43" s="19">
        <f t="shared" ref="Z43" si="10">W43*X43/Y43</f>
        <v>0.1</v>
      </c>
      <c r="AA43" s="135"/>
      <c r="AB43" s="138"/>
      <c r="AC43" s="122"/>
      <c r="AD43" s="125"/>
      <c r="AE43" s="117"/>
      <c r="AF43" s="117"/>
      <c r="AG43" s="116"/>
      <c r="AH43" s="154"/>
      <c r="AI43" s="87"/>
      <c r="AJ43" s="85"/>
      <c r="AK43" s="85"/>
      <c r="AL43" s="87"/>
      <c r="AM43" s="87"/>
      <c r="AN43" s="87"/>
      <c r="AO43" s="87"/>
      <c r="AP43" s="87"/>
      <c r="AQ43" s="87"/>
    </row>
    <row r="44" spans="1:43" s="20" customFormat="1" ht="32.4" customHeight="1">
      <c r="A44" s="144"/>
      <c r="B44" s="147"/>
      <c r="C44" s="147"/>
      <c r="D44" s="147"/>
      <c r="E44" s="147"/>
      <c r="F44" s="55">
        <v>8</v>
      </c>
      <c r="G44" s="55" t="s">
        <v>75</v>
      </c>
      <c r="H44" s="55" t="s">
        <v>50</v>
      </c>
      <c r="I44" s="55">
        <v>1</v>
      </c>
      <c r="J44" s="56" t="s">
        <v>62</v>
      </c>
      <c r="K44" s="57"/>
      <c r="L44" s="57"/>
      <c r="M44" s="57"/>
      <c r="N44" s="57" t="s">
        <v>32</v>
      </c>
      <c r="O44" s="52">
        <v>0.32800000000000001</v>
      </c>
      <c r="P44" s="52">
        <v>0.32800000000000001</v>
      </c>
      <c r="Q44" s="53">
        <f>O44-P44</f>
        <v>0</v>
      </c>
      <c r="R44" s="59">
        <v>5.44</v>
      </c>
      <c r="S44" s="54">
        <v>2.65</v>
      </c>
      <c r="T44" s="53">
        <f>(O44*R44-Q44*S44)*I44</f>
        <v>1.7843200000000001</v>
      </c>
      <c r="U44" s="18" t="s">
        <v>52</v>
      </c>
      <c r="V44" s="63"/>
      <c r="W44" s="63">
        <v>2</v>
      </c>
      <c r="X44" s="19">
        <v>0.05</v>
      </c>
      <c r="Y44" s="19">
        <v>1</v>
      </c>
      <c r="Z44" s="19">
        <f>W44*X44/Y44</f>
        <v>0.1</v>
      </c>
      <c r="AA44" s="135"/>
      <c r="AB44" s="138"/>
      <c r="AC44" s="122"/>
      <c r="AD44" s="125"/>
      <c r="AE44" s="117"/>
      <c r="AF44" s="117"/>
      <c r="AG44" s="116"/>
      <c r="AH44" s="154"/>
      <c r="AI44" s="87"/>
      <c r="AJ44" s="85"/>
      <c r="AK44" s="85"/>
      <c r="AL44" s="87"/>
      <c r="AM44" s="87"/>
      <c r="AN44" s="87"/>
      <c r="AO44" s="87"/>
      <c r="AP44" s="87"/>
      <c r="AQ44" s="87"/>
    </row>
    <row r="45" spans="1:43" s="20" customFormat="1" ht="32.4" customHeight="1">
      <c r="A45" s="144"/>
      <c r="B45" s="147"/>
      <c r="C45" s="147"/>
      <c r="D45" s="147"/>
      <c r="E45" s="147"/>
      <c r="F45" s="55"/>
      <c r="G45" s="55"/>
      <c r="H45" s="55"/>
      <c r="I45" s="55"/>
      <c r="J45" s="56"/>
      <c r="K45" s="57"/>
      <c r="L45" s="57"/>
      <c r="M45" s="57"/>
      <c r="N45" s="57"/>
      <c r="O45" s="52"/>
      <c r="P45" s="52"/>
      <c r="Q45" s="53"/>
      <c r="R45" s="59"/>
      <c r="S45" s="54"/>
      <c r="T45" s="53"/>
      <c r="U45" s="18" t="s">
        <v>59</v>
      </c>
      <c r="V45" s="63" t="s">
        <v>2</v>
      </c>
      <c r="W45" s="63">
        <v>3</v>
      </c>
      <c r="X45" s="19">
        <v>0.05</v>
      </c>
      <c r="Y45" s="19">
        <v>1</v>
      </c>
      <c r="Z45" s="19">
        <f t="shared" ref="Z45" si="11">W45*X45/Y45</f>
        <v>0.15000000000000002</v>
      </c>
      <c r="AA45" s="135"/>
      <c r="AB45" s="138"/>
      <c r="AC45" s="122"/>
      <c r="AD45" s="125"/>
      <c r="AE45" s="117"/>
      <c r="AF45" s="117"/>
      <c r="AG45" s="116"/>
      <c r="AH45" s="154"/>
      <c r="AI45" s="87"/>
      <c r="AJ45" s="85"/>
      <c r="AK45" s="85"/>
      <c r="AL45" s="87"/>
      <c r="AM45" s="87"/>
      <c r="AN45" s="87"/>
      <c r="AO45" s="87"/>
      <c r="AP45" s="87"/>
      <c r="AQ45" s="87"/>
    </row>
    <row r="46" spans="1:43" s="2" customFormat="1" ht="32.4" customHeight="1">
      <c r="A46" s="144"/>
      <c r="B46" s="147"/>
      <c r="C46" s="147"/>
      <c r="D46" s="147"/>
      <c r="E46" s="147"/>
      <c r="F46" s="55">
        <v>9</v>
      </c>
      <c r="G46" s="55" t="s">
        <v>76</v>
      </c>
      <c r="H46" s="55" t="s">
        <v>37</v>
      </c>
      <c r="I46" s="55">
        <v>2</v>
      </c>
      <c r="J46" s="56" t="s">
        <v>44</v>
      </c>
      <c r="K46" s="57"/>
      <c r="L46" s="57"/>
      <c r="M46" s="57"/>
      <c r="N46" s="57" t="s">
        <v>77</v>
      </c>
      <c r="O46" s="52"/>
      <c r="P46" s="52">
        <v>0.192</v>
      </c>
      <c r="Q46" s="53"/>
      <c r="R46" s="59">
        <v>7.9649999999999999</v>
      </c>
      <c r="S46" s="54"/>
      <c r="T46" s="53">
        <f>I46*P46*R46</f>
        <v>3.0585599999999999</v>
      </c>
      <c r="U46" s="18"/>
      <c r="V46" s="63"/>
      <c r="W46" s="63"/>
      <c r="X46" s="19"/>
      <c r="Y46" s="19"/>
      <c r="Z46" s="19"/>
      <c r="AA46" s="135"/>
      <c r="AB46" s="138"/>
      <c r="AC46" s="122"/>
      <c r="AD46" s="125"/>
      <c r="AE46" s="117"/>
      <c r="AF46" s="117"/>
      <c r="AG46" s="116"/>
      <c r="AH46" s="154"/>
      <c r="AI46" s="87"/>
      <c r="AJ46" s="85"/>
      <c r="AK46" s="85"/>
      <c r="AL46" s="87"/>
      <c r="AM46" s="87"/>
      <c r="AN46" s="87"/>
      <c r="AO46" s="87"/>
      <c r="AP46" s="87"/>
      <c r="AQ46" s="87"/>
    </row>
    <row r="47" spans="1:43" s="2" customFormat="1" ht="32.4" customHeight="1">
      <c r="A47" s="144"/>
      <c r="B47" s="147"/>
      <c r="C47" s="147"/>
      <c r="D47" s="147"/>
      <c r="E47" s="147"/>
      <c r="F47" s="55">
        <v>10</v>
      </c>
      <c r="G47" s="55" t="s">
        <v>48</v>
      </c>
      <c r="H47" s="55" t="s">
        <v>50</v>
      </c>
      <c r="I47" s="55">
        <v>2</v>
      </c>
      <c r="J47" s="56" t="s">
        <v>49</v>
      </c>
      <c r="K47" s="57"/>
      <c r="L47" s="57"/>
      <c r="M47" s="57"/>
      <c r="N47" s="57" t="s">
        <v>32</v>
      </c>
      <c r="O47" s="51"/>
      <c r="P47" s="52">
        <v>5.8000000000000003E-2</v>
      </c>
      <c r="Q47" s="53"/>
      <c r="R47" s="81">
        <v>5</v>
      </c>
      <c r="S47" s="54"/>
      <c r="T47" s="53">
        <f>I47*P47*R47</f>
        <v>0.58000000000000007</v>
      </c>
      <c r="U47" s="18" t="s">
        <v>52</v>
      </c>
      <c r="V47" s="63"/>
      <c r="W47" s="63">
        <v>2</v>
      </c>
      <c r="X47" s="19">
        <v>0.05</v>
      </c>
      <c r="Y47" s="19">
        <v>1</v>
      </c>
      <c r="Z47" s="19">
        <f>W47*X47/Y47</f>
        <v>0.1</v>
      </c>
      <c r="AA47" s="135"/>
      <c r="AB47" s="138"/>
      <c r="AC47" s="122"/>
      <c r="AD47" s="125"/>
      <c r="AE47" s="117"/>
      <c r="AF47" s="117"/>
      <c r="AG47" s="116"/>
      <c r="AH47" s="154"/>
      <c r="AI47" s="87"/>
      <c r="AJ47" s="85"/>
      <c r="AK47" s="85"/>
      <c r="AL47" s="87"/>
      <c r="AM47" s="87"/>
      <c r="AN47" s="87"/>
      <c r="AO47" s="87"/>
      <c r="AP47" s="87"/>
      <c r="AQ47" s="87"/>
    </row>
    <row r="48" spans="1:43" s="2" customFormat="1" ht="32.4" customHeight="1">
      <c r="A48" s="144"/>
      <c r="B48" s="147"/>
      <c r="C48" s="147"/>
      <c r="D48" s="147"/>
      <c r="E48" s="147"/>
      <c r="F48" s="55">
        <v>11</v>
      </c>
      <c r="G48" s="55" t="s">
        <v>78</v>
      </c>
      <c r="H48" s="55" t="s">
        <v>37</v>
      </c>
      <c r="I48" s="55">
        <v>1</v>
      </c>
      <c r="J48" s="56" t="s">
        <v>47</v>
      </c>
      <c r="K48" s="57"/>
      <c r="L48" s="57"/>
      <c r="M48" s="57"/>
      <c r="N48" s="57" t="s">
        <v>79</v>
      </c>
      <c r="O48" s="52"/>
      <c r="P48" s="52">
        <v>0.18099999999999999</v>
      </c>
      <c r="Q48" s="53"/>
      <c r="R48" s="59">
        <v>7.9649999999999999</v>
      </c>
      <c r="S48" s="54"/>
      <c r="T48" s="53">
        <f>I48*P48*R48</f>
        <v>1.441665</v>
      </c>
      <c r="U48" s="18"/>
      <c r="V48" s="63"/>
      <c r="W48" s="63"/>
      <c r="X48" s="19"/>
      <c r="Y48" s="19"/>
      <c r="Z48" s="19"/>
      <c r="AA48" s="135"/>
      <c r="AB48" s="138"/>
      <c r="AC48" s="122"/>
      <c r="AD48" s="125"/>
      <c r="AE48" s="117"/>
      <c r="AF48" s="117"/>
      <c r="AG48" s="116"/>
      <c r="AH48" s="154"/>
      <c r="AI48" s="87"/>
      <c r="AJ48" s="85"/>
      <c r="AK48" s="85"/>
      <c r="AL48" s="87"/>
      <c r="AM48" s="87"/>
      <c r="AN48" s="87"/>
      <c r="AO48" s="87"/>
      <c r="AP48" s="87"/>
      <c r="AQ48" s="87"/>
    </row>
    <row r="49" spans="1:43" s="2" customFormat="1" ht="32.4" customHeight="1">
      <c r="A49" s="144"/>
      <c r="B49" s="147"/>
      <c r="C49" s="147"/>
      <c r="D49" s="147"/>
      <c r="E49" s="147"/>
      <c r="F49" s="55">
        <v>12</v>
      </c>
      <c r="G49" s="55" t="s">
        <v>51</v>
      </c>
      <c r="H49" s="55" t="s">
        <v>50</v>
      </c>
      <c r="I49" s="55">
        <v>4</v>
      </c>
      <c r="J49" s="56"/>
      <c r="K49" s="57"/>
      <c r="L49" s="57"/>
      <c r="M49" s="57"/>
      <c r="N49" s="57"/>
      <c r="O49" s="52"/>
      <c r="P49" s="52"/>
      <c r="Q49" s="53"/>
      <c r="R49" s="59">
        <f>0.1137</f>
        <v>0.1137</v>
      </c>
      <c r="S49" s="54"/>
      <c r="T49" s="53">
        <f>I49*R49</f>
        <v>0.45479999999999998</v>
      </c>
      <c r="U49" s="18"/>
      <c r="V49" s="63"/>
      <c r="W49" s="63"/>
      <c r="X49" s="19"/>
      <c r="Y49" s="19"/>
      <c r="Z49" s="19"/>
      <c r="AA49" s="135"/>
      <c r="AB49" s="138"/>
      <c r="AC49" s="122"/>
      <c r="AD49" s="125"/>
      <c r="AE49" s="117"/>
      <c r="AF49" s="117"/>
      <c r="AG49" s="116"/>
      <c r="AH49" s="154"/>
      <c r="AI49" s="87"/>
      <c r="AJ49" s="85"/>
      <c r="AK49" s="85"/>
      <c r="AL49" s="87"/>
      <c r="AM49" s="87"/>
      <c r="AN49" s="87"/>
      <c r="AO49" s="87"/>
      <c r="AP49" s="87"/>
      <c r="AQ49" s="87"/>
    </row>
    <row r="50" spans="1:43" s="2" customFormat="1" ht="32.4" customHeight="1">
      <c r="A50" s="144"/>
      <c r="B50" s="147"/>
      <c r="C50" s="147"/>
      <c r="D50" s="147"/>
      <c r="E50" s="147"/>
      <c r="F50" s="55">
        <v>13</v>
      </c>
      <c r="G50" s="55" t="s">
        <v>86</v>
      </c>
      <c r="H50" s="55" t="s">
        <v>37</v>
      </c>
      <c r="I50" s="55">
        <v>2</v>
      </c>
      <c r="J50" s="56" t="s">
        <v>46</v>
      </c>
      <c r="K50" s="57"/>
      <c r="L50" s="57"/>
      <c r="M50" s="57"/>
      <c r="N50" s="57" t="s">
        <v>90</v>
      </c>
      <c r="O50" s="52">
        <f>P50/0.9</f>
        <v>9.9999999999999985E-3</v>
      </c>
      <c r="P50" s="52">
        <v>8.9999999999999993E-3</v>
      </c>
      <c r="Q50" s="53">
        <f>O50-P50</f>
        <v>9.9999999999999915E-4</v>
      </c>
      <c r="R50" s="59">
        <v>5.13</v>
      </c>
      <c r="S50" s="54">
        <v>3.4</v>
      </c>
      <c r="T50" s="53">
        <f>(O50*R50-Q50*S50)*I50</f>
        <v>9.5799999999999982E-2</v>
      </c>
      <c r="U50" s="18" t="s">
        <v>87</v>
      </c>
      <c r="V50" s="63" t="s">
        <v>88</v>
      </c>
      <c r="W50" s="63">
        <v>1</v>
      </c>
      <c r="X50" s="19">
        <v>0.03</v>
      </c>
      <c r="Y50" s="19">
        <v>1</v>
      </c>
      <c r="Z50" s="19">
        <f t="shared" ref="Z50:Z57" si="12">W50*X50/Y50</f>
        <v>0.03</v>
      </c>
      <c r="AA50" s="135"/>
      <c r="AB50" s="138"/>
      <c r="AC50" s="122"/>
      <c r="AD50" s="125"/>
      <c r="AE50" s="117"/>
      <c r="AF50" s="117"/>
      <c r="AG50" s="116"/>
      <c r="AH50" s="154"/>
      <c r="AI50" s="87"/>
      <c r="AJ50" s="85"/>
      <c r="AK50" s="85"/>
      <c r="AL50" s="87"/>
      <c r="AM50" s="87"/>
      <c r="AN50" s="87"/>
      <c r="AO50" s="87"/>
      <c r="AP50" s="87"/>
      <c r="AQ50" s="87"/>
    </row>
    <row r="51" spans="1:43" s="2" customFormat="1" ht="32.4" customHeight="1">
      <c r="A51" s="144"/>
      <c r="B51" s="147"/>
      <c r="C51" s="147"/>
      <c r="D51" s="147"/>
      <c r="E51" s="147"/>
      <c r="F51" s="55"/>
      <c r="G51" s="55"/>
      <c r="H51" s="55"/>
      <c r="I51" s="55"/>
      <c r="J51" s="56"/>
      <c r="K51" s="57"/>
      <c r="L51" s="57"/>
      <c r="M51" s="57"/>
      <c r="N51" s="57"/>
      <c r="O51" s="52"/>
      <c r="P51" s="52"/>
      <c r="Q51" s="53"/>
      <c r="R51" s="59"/>
      <c r="S51" s="54"/>
      <c r="T51" s="53"/>
      <c r="U51" s="18" t="s">
        <v>89</v>
      </c>
      <c r="V51" s="63" t="s">
        <v>88</v>
      </c>
      <c r="W51" s="63">
        <v>1</v>
      </c>
      <c r="X51" s="19">
        <v>0.03</v>
      </c>
      <c r="Y51" s="19">
        <v>1</v>
      </c>
      <c r="Z51" s="19">
        <f t="shared" si="12"/>
        <v>0.03</v>
      </c>
      <c r="AA51" s="135"/>
      <c r="AB51" s="138"/>
      <c r="AC51" s="122"/>
      <c r="AD51" s="125"/>
      <c r="AE51" s="117"/>
      <c r="AF51" s="117"/>
      <c r="AG51" s="116"/>
      <c r="AH51" s="154"/>
      <c r="AI51" s="87"/>
      <c r="AJ51" s="85"/>
      <c r="AK51" s="85"/>
      <c r="AL51" s="87"/>
      <c r="AM51" s="87"/>
      <c r="AN51" s="87"/>
      <c r="AO51" s="87"/>
      <c r="AP51" s="87"/>
      <c r="AQ51" s="87"/>
    </row>
    <row r="52" spans="1:43" s="2" customFormat="1" ht="32.4" customHeight="1">
      <c r="A52" s="144"/>
      <c r="B52" s="147"/>
      <c r="C52" s="147"/>
      <c r="D52" s="147"/>
      <c r="E52" s="147"/>
      <c r="F52" s="55">
        <v>14</v>
      </c>
      <c r="G52" s="55" t="s">
        <v>91</v>
      </c>
      <c r="H52" s="55" t="s">
        <v>37</v>
      </c>
      <c r="I52" s="55">
        <v>2</v>
      </c>
      <c r="J52" s="56" t="s">
        <v>46</v>
      </c>
      <c r="K52" s="57"/>
      <c r="L52" s="57"/>
      <c r="M52" s="57"/>
      <c r="N52" s="57" t="s">
        <v>90</v>
      </c>
      <c r="O52" s="52">
        <f>P52/0.9</f>
        <v>7.7777777777777776E-3</v>
      </c>
      <c r="P52" s="52">
        <v>7.0000000000000001E-3</v>
      </c>
      <c r="Q52" s="53">
        <f>O52-P52</f>
        <v>7.7777777777777741E-4</v>
      </c>
      <c r="R52" s="59">
        <v>5.13</v>
      </c>
      <c r="S52" s="54">
        <v>3.4</v>
      </c>
      <c r="T52" s="53">
        <f>(O52*R52-Q52*S52)*I52</f>
        <v>7.4511111111111111E-2</v>
      </c>
      <c r="U52" s="18" t="s">
        <v>87</v>
      </c>
      <c r="V52" s="63" t="s">
        <v>88</v>
      </c>
      <c r="W52" s="63">
        <v>1</v>
      </c>
      <c r="X52" s="19">
        <v>0.03</v>
      </c>
      <c r="Y52" s="19">
        <v>1</v>
      </c>
      <c r="Z52" s="19">
        <f t="shared" si="12"/>
        <v>0.03</v>
      </c>
      <c r="AA52" s="135"/>
      <c r="AB52" s="138"/>
      <c r="AC52" s="122"/>
      <c r="AD52" s="125"/>
      <c r="AE52" s="117"/>
      <c r="AF52" s="117"/>
      <c r="AG52" s="116"/>
      <c r="AH52" s="154"/>
      <c r="AI52" s="87"/>
      <c r="AJ52" s="85"/>
      <c r="AK52" s="85"/>
      <c r="AL52" s="87"/>
      <c r="AM52" s="87"/>
      <c r="AN52" s="87"/>
      <c r="AO52" s="87"/>
      <c r="AP52" s="87"/>
      <c r="AQ52" s="87"/>
    </row>
    <row r="53" spans="1:43" s="2" customFormat="1" ht="32.4" customHeight="1">
      <c r="A53" s="144"/>
      <c r="B53" s="147"/>
      <c r="C53" s="147"/>
      <c r="D53" s="147"/>
      <c r="E53" s="147"/>
      <c r="F53" s="55"/>
      <c r="G53" s="55"/>
      <c r="H53" s="55"/>
      <c r="I53" s="55"/>
      <c r="J53" s="56"/>
      <c r="K53" s="57"/>
      <c r="L53" s="57"/>
      <c r="M53" s="57"/>
      <c r="N53" s="57"/>
      <c r="O53" s="52"/>
      <c r="P53" s="52"/>
      <c r="Q53" s="53"/>
      <c r="R53" s="59"/>
      <c r="S53" s="54"/>
      <c r="T53" s="53"/>
      <c r="U53" s="18" t="s">
        <v>89</v>
      </c>
      <c r="V53" s="63" t="s">
        <v>88</v>
      </c>
      <c r="W53" s="63">
        <v>1</v>
      </c>
      <c r="X53" s="19">
        <v>0.03</v>
      </c>
      <c r="Y53" s="19">
        <v>1</v>
      </c>
      <c r="Z53" s="19">
        <f t="shared" si="12"/>
        <v>0.03</v>
      </c>
      <c r="AA53" s="135"/>
      <c r="AB53" s="138"/>
      <c r="AC53" s="122"/>
      <c r="AD53" s="125"/>
      <c r="AE53" s="117"/>
      <c r="AF53" s="117"/>
      <c r="AG53" s="116"/>
      <c r="AH53" s="154"/>
      <c r="AI53" s="87"/>
      <c r="AJ53" s="85"/>
      <c r="AK53" s="85"/>
      <c r="AL53" s="87"/>
      <c r="AM53" s="87"/>
      <c r="AN53" s="87"/>
      <c r="AO53" s="87"/>
      <c r="AP53" s="87"/>
      <c r="AQ53" s="87"/>
    </row>
    <row r="54" spans="1:43" s="2" customFormat="1" ht="32.4" customHeight="1">
      <c r="A54" s="144"/>
      <c r="B54" s="147"/>
      <c r="C54" s="147"/>
      <c r="D54" s="147"/>
      <c r="E54" s="147"/>
      <c r="F54" s="55">
        <v>15</v>
      </c>
      <c r="G54" s="55" t="s">
        <v>92</v>
      </c>
      <c r="H54" s="55" t="s">
        <v>37</v>
      </c>
      <c r="I54" s="55">
        <v>2</v>
      </c>
      <c r="J54" s="56" t="s">
        <v>46</v>
      </c>
      <c r="K54" s="57"/>
      <c r="L54" s="57"/>
      <c r="M54" s="57"/>
      <c r="N54" s="57" t="s">
        <v>93</v>
      </c>
      <c r="O54" s="52">
        <f>P54/0.7</f>
        <v>6.5714285714285711E-2</v>
      </c>
      <c r="P54" s="52">
        <v>4.5999999999999999E-2</v>
      </c>
      <c r="Q54" s="53">
        <f>O54-P54</f>
        <v>1.9714285714285712E-2</v>
      </c>
      <c r="R54" s="59">
        <v>5.13</v>
      </c>
      <c r="S54" s="54">
        <v>3.4</v>
      </c>
      <c r="T54" s="53">
        <f>(O54*R54-Q54*S54)*I54</f>
        <v>0.54017142857142852</v>
      </c>
      <c r="U54" s="18" t="s">
        <v>87</v>
      </c>
      <c r="V54" s="63" t="s">
        <v>34</v>
      </c>
      <c r="W54" s="63">
        <v>1</v>
      </c>
      <c r="X54" s="19">
        <v>0.03</v>
      </c>
      <c r="Y54" s="19">
        <v>1</v>
      </c>
      <c r="Z54" s="19">
        <f t="shared" si="12"/>
        <v>0.03</v>
      </c>
      <c r="AA54" s="135"/>
      <c r="AB54" s="138"/>
      <c r="AC54" s="122"/>
      <c r="AD54" s="125"/>
      <c r="AE54" s="117"/>
      <c r="AF54" s="117"/>
      <c r="AG54" s="116"/>
      <c r="AH54" s="154"/>
      <c r="AI54" s="87"/>
      <c r="AJ54" s="85"/>
      <c r="AK54" s="85"/>
      <c r="AL54" s="87"/>
      <c r="AM54" s="87"/>
      <c r="AN54" s="87"/>
      <c r="AO54" s="87"/>
      <c r="AP54" s="87"/>
      <c r="AQ54" s="87"/>
    </row>
    <row r="55" spans="1:43" s="2" customFormat="1" ht="32.4" customHeight="1">
      <c r="A55" s="144"/>
      <c r="B55" s="147"/>
      <c r="C55" s="147"/>
      <c r="D55" s="147"/>
      <c r="E55" s="147"/>
      <c r="F55" s="55"/>
      <c r="G55" s="55"/>
      <c r="H55" s="55"/>
      <c r="I55" s="55"/>
      <c r="J55" s="56"/>
      <c r="K55" s="57"/>
      <c r="L55" s="57"/>
      <c r="M55" s="57"/>
      <c r="N55" s="57"/>
      <c r="O55" s="52"/>
      <c r="P55" s="52"/>
      <c r="Q55" s="53"/>
      <c r="R55" s="59"/>
      <c r="S55" s="54"/>
      <c r="T55" s="53"/>
      <c r="U55" s="18" t="s">
        <v>89</v>
      </c>
      <c r="V55" s="63" t="s">
        <v>34</v>
      </c>
      <c r="W55" s="63">
        <v>1</v>
      </c>
      <c r="X55" s="19">
        <v>0.03</v>
      </c>
      <c r="Y55" s="19">
        <v>1</v>
      </c>
      <c r="Z55" s="19">
        <f t="shared" si="12"/>
        <v>0.03</v>
      </c>
      <c r="AA55" s="135"/>
      <c r="AB55" s="138"/>
      <c r="AC55" s="122"/>
      <c r="AD55" s="125"/>
      <c r="AE55" s="117"/>
      <c r="AF55" s="117"/>
      <c r="AG55" s="116"/>
      <c r="AH55" s="154"/>
      <c r="AI55" s="87"/>
      <c r="AJ55" s="85"/>
      <c r="AK55" s="85"/>
      <c r="AL55" s="87"/>
      <c r="AM55" s="87"/>
      <c r="AN55" s="87"/>
      <c r="AO55" s="87"/>
      <c r="AP55" s="87"/>
      <c r="AQ55" s="87"/>
    </row>
    <row r="56" spans="1:43" s="2" customFormat="1" ht="32.4" customHeight="1">
      <c r="A56" s="144"/>
      <c r="B56" s="147"/>
      <c r="C56" s="147"/>
      <c r="D56" s="147"/>
      <c r="E56" s="147"/>
      <c r="F56" s="55"/>
      <c r="G56" s="55"/>
      <c r="H56" s="55"/>
      <c r="I56" s="55"/>
      <c r="J56" s="56"/>
      <c r="K56" s="57"/>
      <c r="L56" s="57"/>
      <c r="M56" s="57"/>
      <c r="N56" s="57"/>
      <c r="O56" s="52"/>
      <c r="P56" s="52"/>
      <c r="Q56" s="53"/>
      <c r="R56" s="59"/>
      <c r="S56" s="54"/>
      <c r="T56" s="53"/>
      <c r="U56" s="18" t="s">
        <v>35</v>
      </c>
      <c r="V56" s="63"/>
      <c r="W56" s="63">
        <f>2*2+2*1.5+16*1+4*2+4*3</f>
        <v>43</v>
      </c>
      <c r="X56" s="69">
        <v>0.05</v>
      </c>
      <c r="Y56" s="19">
        <v>1</v>
      </c>
      <c r="Z56" s="19">
        <f t="shared" si="12"/>
        <v>2.15</v>
      </c>
      <c r="AA56" s="135"/>
      <c r="AB56" s="138"/>
      <c r="AC56" s="122"/>
      <c r="AD56" s="125"/>
      <c r="AE56" s="117"/>
      <c r="AF56" s="117"/>
      <c r="AG56" s="116"/>
      <c r="AH56" s="154"/>
      <c r="AI56" s="87"/>
      <c r="AJ56" s="85"/>
      <c r="AK56" s="85"/>
      <c r="AL56" s="87"/>
      <c r="AM56" s="87"/>
      <c r="AN56" s="87"/>
      <c r="AO56" s="87"/>
      <c r="AP56" s="87"/>
      <c r="AQ56" s="87"/>
    </row>
    <row r="57" spans="1:43" s="2" customFormat="1" ht="32.4" customHeight="1">
      <c r="A57" s="144"/>
      <c r="B57" s="147"/>
      <c r="C57" s="147"/>
      <c r="D57" s="147"/>
      <c r="E57" s="147"/>
      <c r="F57" s="55"/>
      <c r="G57" s="55"/>
      <c r="H57" s="55"/>
      <c r="I57" s="55"/>
      <c r="J57" s="56"/>
      <c r="K57" s="57"/>
      <c r="L57" s="57"/>
      <c r="M57" s="57"/>
      <c r="N57" s="57"/>
      <c r="O57" s="52"/>
      <c r="P57" s="52"/>
      <c r="Q57" s="53"/>
      <c r="R57" s="59"/>
      <c r="S57" s="54"/>
      <c r="T57" s="53"/>
      <c r="U57" s="18" t="s">
        <v>57</v>
      </c>
      <c r="V57" s="63"/>
      <c r="W57" s="63">
        <v>8</v>
      </c>
      <c r="X57" s="19">
        <v>0.05</v>
      </c>
      <c r="Y57" s="19">
        <v>1</v>
      </c>
      <c r="Z57" s="19">
        <f t="shared" si="12"/>
        <v>0.4</v>
      </c>
      <c r="AA57" s="135"/>
      <c r="AB57" s="138"/>
      <c r="AC57" s="122"/>
      <c r="AD57" s="125"/>
      <c r="AE57" s="117"/>
      <c r="AF57" s="117"/>
      <c r="AG57" s="116"/>
      <c r="AH57" s="154"/>
      <c r="AI57" s="87"/>
      <c r="AJ57" s="85"/>
      <c r="AK57" s="85"/>
      <c r="AL57" s="87"/>
      <c r="AM57" s="87"/>
      <c r="AN57" s="87"/>
      <c r="AO57" s="87"/>
      <c r="AP57" s="87"/>
      <c r="AQ57" s="87"/>
    </row>
    <row r="58" spans="1:43" s="2" customFormat="1" ht="32.4" customHeight="1">
      <c r="A58" s="144"/>
      <c r="B58" s="147"/>
      <c r="C58" s="147"/>
      <c r="D58" s="147"/>
      <c r="E58" s="147"/>
      <c r="F58" s="55"/>
      <c r="G58" s="55"/>
      <c r="H58" s="55"/>
      <c r="I58" s="55"/>
      <c r="J58" s="56"/>
      <c r="K58" s="57"/>
      <c r="L58" s="57"/>
      <c r="M58" s="57"/>
      <c r="N58" s="57"/>
      <c r="O58" s="52"/>
      <c r="P58" s="52"/>
      <c r="Q58" s="53"/>
      <c r="R58" s="59"/>
      <c r="S58" s="54"/>
      <c r="T58" s="53"/>
      <c r="U58" s="18" t="s">
        <v>56</v>
      </c>
      <c r="V58" s="63"/>
      <c r="W58" s="63"/>
      <c r="X58" s="19"/>
      <c r="Y58" s="19"/>
      <c r="Z58" s="19">
        <v>2.5</v>
      </c>
      <c r="AA58" s="135"/>
      <c r="AB58" s="138"/>
      <c r="AC58" s="122"/>
      <c r="AD58" s="125"/>
      <c r="AE58" s="117"/>
      <c r="AF58" s="117"/>
      <c r="AG58" s="116"/>
      <c r="AH58" s="154"/>
      <c r="AI58" s="87"/>
      <c r="AJ58" s="85"/>
      <c r="AK58" s="85"/>
      <c r="AL58" s="87"/>
      <c r="AM58" s="87"/>
      <c r="AN58" s="87"/>
      <c r="AO58" s="87"/>
      <c r="AP58" s="87"/>
      <c r="AQ58" s="87"/>
    </row>
    <row r="59" spans="1:43" s="2" customFormat="1" ht="34.200000000000003" customHeight="1">
      <c r="A59" s="144"/>
      <c r="B59" s="147"/>
      <c r="C59" s="147"/>
      <c r="D59" s="147"/>
      <c r="E59" s="147"/>
      <c r="F59" s="55"/>
      <c r="G59" s="56"/>
      <c r="H59" s="56"/>
      <c r="I59" s="56"/>
      <c r="J59" s="63"/>
      <c r="K59" s="57"/>
      <c r="L59" s="57"/>
      <c r="M59" s="57"/>
      <c r="N59" s="57"/>
      <c r="O59" s="51"/>
      <c r="P59" s="52"/>
      <c r="Q59" s="53"/>
      <c r="R59" s="54"/>
      <c r="S59" s="54"/>
      <c r="T59" s="53"/>
      <c r="U59" s="18" t="s">
        <v>41</v>
      </c>
      <c r="V59" s="22"/>
      <c r="W59" s="63">
        <v>1</v>
      </c>
      <c r="X59" s="21"/>
      <c r="Y59" s="19"/>
      <c r="Z59" s="19">
        <v>0.2</v>
      </c>
      <c r="AA59" s="136"/>
      <c r="AB59" s="139"/>
      <c r="AC59" s="123"/>
      <c r="AD59" s="125"/>
      <c r="AE59" s="117"/>
      <c r="AF59" s="117"/>
      <c r="AG59" s="116"/>
      <c r="AH59" s="154"/>
      <c r="AI59" s="87"/>
      <c r="AJ59" s="86"/>
      <c r="AK59" s="86"/>
      <c r="AL59" s="87"/>
      <c r="AM59" s="87"/>
      <c r="AN59" s="87"/>
      <c r="AO59" s="87"/>
      <c r="AP59" s="87"/>
      <c r="AQ59" s="87"/>
    </row>
    <row r="60" spans="1:43" s="20" customFormat="1" ht="22.95" customHeight="1">
      <c r="A60" s="145"/>
      <c r="B60" s="148"/>
      <c r="C60" s="148"/>
      <c r="D60" s="148"/>
      <c r="E60" s="148"/>
      <c r="F60" s="55"/>
      <c r="G60" s="140" t="s">
        <v>22</v>
      </c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2"/>
      <c r="T60" s="26">
        <f>SUM(T31:T59)</f>
        <v>15.485427539682542</v>
      </c>
      <c r="U60" s="23"/>
      <c r="V60" s="29"/>
      <c r="W60" s="29"/>
      <c r="X60" s="30"/>
      <c r="Y60" s="30"/>
      <c r="Z60" s="25">
        <f>SUM(Z31:Z59)</f>
        <v>6.8100000000000005</v>
      </c>
      <c r="AA60" s="25">
        <f>(T60+Z60)*AA31</f>
        <v>24.302016018253973</v>
      </c>
      <c r="AB60" s="25"/>
      <c r="AC60" s="25"/>
      <c r="AD60" s="62"/>
      <c r="AE60" s="24"/>
      <c r="AF60" s="24"/>
      <c r="AG60" s="61"/>
      <c r="AH60" s="78"/>
      <c r="AI60" s="74"/>
      <c r="AJ60" s="74"/>
      <c r="AK60" s="74"/>
      <c r="AL60" s="74"/>
      <c r="AM60" s="74"/>
      <c r="AN60" s="74"/>
      <c r="AO60" s="74"/>
      <c r="AP60" s="74"/>
      <c r="AQ60" s="74"/>
    </row>
    <row r="61" spans="1:43" s="2" customFormat="1" ht="22.95" customHeight="1">
      <c r="A61" s="33"/>
      <c r="B61" s="31"/>
      <c r="C61" s="31"/>
      <c r="D61" s="31"/>
      <c r="E61" s="31"/>
      <c r="F61" s="31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5"/>
      <c r="U61" s="36"/>
      <c r="V61" s="37"/>
      <c r="W61" s="37"/>
      <c r="X61" s="38"/>
      <c r="Y61" s="38"/>
      <c r="Z61" s="39"/>
      <c r="AA61" s="39"/>
      <c r="AB61" s="39"/>
      <c r="AC61" s="39"/>
      <c r="AD61" s="49"/>
      <c r="AE61" s="33"/>
      <c r="AF61" s="33"/>
      <c r="AG61" s="33"/>
      <c r="AH61" s="40">
        <f>51.7+58</f>
        <v>109.7</v>
      </c>
      <c r="AI61" s="155">
        <f>AI4+AI31</f>
        <v>111</v>
      </c>
      <c r="AK61" s="155">
        <f>AI61+AJ4/50000</f>
        <v>112.907</v>
      </c>
      <c r="AL61" s="2">
        <v>130</v>
      </c>
      <c r="AO61" s="155">
        <f>AO4+AO31</f>
        <v>103</v>
      </c>
    </row>
    <row r="62" spans="1:43" s="2" customFormat="1" ht="22.95" customHeight="1">
      <c r="A62" s="40"/>
      <c r="B62" s="32"/>
      <c r="C62" s="32"/>
      <c r="D62" s="32"/>
      <c r="E62" s="32"/>
      <c r="F62" s="32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43"/>
      <c r="V62" s="44"/>
      <c r="W62" s="44"/>
      <c r="X62" s="45"/>
      <c r="Y62" s="45"/>
      <c r="Z62" s="46"/>
      <c r="AA62" s="46"/>
      <c r="AB62" s="46"/>
      <c r="AC62" s="46"/>
      <c r="AD62" s="50"/>
      <c r="AE62" s="40"/>
      <c r="AF62" s="40"/>
      <c r="AG62" s="40"/>
      <c r="AH62" s="40"/>
    </row>
    <row r="63" spans="1:43">
      <c r="B63" s="14"/>
      <c r="C63" s="14"/>
      <c r="R63" s="15"/>
    </row>
    <row r="64" spans="1:43">
      <c r="B64" s="14"/>
      <c r="C64" s="14"/>
      <c r="R64" s="15"/>
    </row>
    <row r="65" spans="2:18">
      <c r="B65" s="14"/>
      <c r="C65" s="14"/>
      <c r="R65" s="15"/>
    </row>
    <row r="66" spans="2:18">
      <c r="B66" s="14"/>
      <c r="C66" s="14"/>
      <c r="R66" s="15"/>
    </row>
    <row r="67" spans="2:18">
      <c r="B67" s="14"/>
      <c r="C67" s="14"/>
      <c r="R67" s="15"/>
    </row>
    <row r="68" spans="2:18">
      <c r="B68" s="14"/>
      <c r="C68" s="14"/>
      <c r="R68" s="15"/>
    </row>
    <row r="69" spans="2:18">
      <c r="B69" s="14"/>
      <c r="C69" s="14"/>
      <c r="R69" s="15"/>
    </row>
    <row r="70" spans="2:18">
      <c r="B70" s="14"/>
      <c r="C70" s="14"/>
      <c r="R70" s="15"/>
    </row>
    <row r="71" spans="2:18">
      <c r="B71" s="14"/>
      <c r="C71" s="14"/>
      <c r="R71" s="15"/>
    </row>
    <row r="72" spans="2:18">
      <c r="B72" s="14"/>
      <c r="C72" s="14"/>
      <c r="R72" s="15"/>
    </row>
    <row r="73" spans="2:18">
      <c r="B73" s="14"/>
      <c r="C73" s="14"/>
      <c r="R73" s="15"/>
    </row>
    <row r="74" spans="2:18">
      <c r="B74" s="14"/>
      <c r="C74" s="14"/>
      <c r="R74" s="15"/>
    </row>
    <row r="75" spans="2:18">
      <c r="B75" s="14"/>
      <c r="C75" s="14"/>
      <c r="R75" s="15"/>
    </row>
    <row r="76" spans="2:18">
      <c r="B76" s="14"/>
      <c r="C76" s="14"/>
      <c r="R76" s="15"/>
    </row>
    <row r="77" spans="2:18">
      <c r="B77" s="14"/>
      <c r="C77" s="14"/>
      <c r="R77" s="15"/>
    </row>
    <row r="78" spans="2:18">
      <c r="B78" s="14"/>
      <c r="C78" s="14"/>
      <c r="R78" s="15"/>
    </row>
    <row r="79" spans="2:18">
      <c r="B79" s="14"/>
      <c r="C79" s="14"/>
      <c r="R79" s="15"/>
    </row>
    <row r="80" spans="2:18">
      <c r="B80" s="14"/>
      <c r="C80" s="14"/>
      <c r="R80" s="15"/>
    </row>
    <row r="81" spans="2:18">
      <c r="B81" s="14"/>
      <c r="C81" s="14"/>
      <c r="R81" s="15"/>
    </row>
    <row r="82" spans="2:18">
      <c r="B82" s="14"/>
      <c r="C82" s="14"/>
      <c r="R82" s="15"/>
    </row>
    <row r="83" spans="2:18">
      <c r="R83" s="15"/>
    </row>
    <row r="84" spans="2:18">
      <c r="R84" s="15"/>
    </row>
    <row r="85" spans="2:18">
      <c r="R85" s="15"/>
    </row>
    <row r="86" spans="2:18">
      <c r="R86" s="15"/>
    </row>
    <row r="87" spans="2:18">
      <c r="R87" s="15"/>
    </row>
    <row r="88" spans="2:18">
      <c r="R88" s="15"/>
    </row>
    <row r="89" spans="2:18">
      <c r="R89" s="15"/>
    </row>
    <row r="90" spans="2:18">
      <c r="R90" s="15"/>
    </row>
    <row r="91" spans="2:18">
      <c r="R91" s="15"/>
    </row>
    <row r="92" spans="2:18">
      <c r="R92" s="15"/>
    </row>
    <row r="93" spans="2:18">
      <c r="R93" s="15"/>
    </row>
    <row r="94" spans="2:18">
      <c r="R94" s="15"/>
    </row>
    <row r="95" spans="2:18">
      <c r="R95" s="15"/>
    </row>
    <row r="96" spans="2:18">
      <c r="R96" s="15"/>
    </row>
    <row r="97" spans="18:18">
      <c r="R97" s="15"/>
    </row>
    <row r="98" spans="18:18">
      <c r="R98" s="15"/>
    </row>
    <row r="99" spans="18:18">
      <c r="R99" s="15"/>
    </row>
    <row r="100" spans="18:18">
      <c r="R100" s="15"/>
    </row>
    <row r="101" spans="18:18">
      <c r="R101" s="15"/>
    </row>
    <row r="102" spans="18:18">
      <c r="R102" s="15"/>
    </row>
    <row r="103" spans="18:18">
      <c r="R103" s="15"/>
    </row>
    <row r="104" spans="18:18">
      <c r="R104" s="15"/>
    </row>
    <row r="105" spans="18:18">
      <c r="R105" s="15"/>
    </row>
    <row r="106" spans="18:18">
      <c r="R106" s="15"/>
    </row>
    <row r="107" spans="18:18">
      <c r="R107" s="15"/>
    </row>
    <row r="108" spans="18:18">
      <c r="R108" s="15"/>
    </row>
    <row r="109" spans="18:18">
      <c r="R109" s="15"/>
    </row>
    <row r="110" spans="18:18">
      <c r="R110" s="15"/>
    </row>
    <row r="111" spans="18:18">
      <c r="R111" s="15"/>
    </row>
    <row r="112" spans="18:18">
      <c r="R112" s="15"/>
    </row>
    <row r="113" spans="18:18">
      <c r="R113" s="15"/>
    </row>
    <row r="114" spans="18:18">
      <c r="R114" s="15"/>
    </row>
    <row r="115" spans="18:18">
      <c r="R115" s="15"/>
    </row>
    <row r="116" spans="18:18">
      <c r="R116" s="15"/>
    </row>
    <row r="117" spans="18:18">
      <c r="R117" s="15"/>
    </row>
    <row r="118" spans="18:18">
      <c r="R118" s="15"/>
    </row>
    <row r="119" spans="18:18">
      <c r="R119" s="15"/>
    </row>
    <row r="120" spans="18:18">
      <c r="R120" s="15"/>
    </row>
    <row r="121" spans="18:18">
      <c r="R121" s="15"/>
    </row>
    <row r="122" spans="18:18">
      <c r="R122" s="15"/>
    </row>
    <row r="123" spans="18:18">
      <c r="R123" s="15"/>
    </row>
    <row r="124" spans="18:18">
      <c r="R124" s="15"/>
    </row>
    <row r="125" spans="18:18">
      <c r="R125" s="15"/>
    </row>
    <row r="126" spans="18:18">
      <c r="R126" s="15"/>
    </row>
    <row r="127" spans="18:18">
      <c r="R127" s="15"/>
    </row>
    <row r="128" spans="18:18">
      <c r="R128" s="15"/>
    </row>
    <row r="129" spans="18:18">
      <c r="R129" s="15"/>
    </row>
    <row r="130" spans="18:18">
      <c r="R130" s="15"/>
    </row>
    <row r="131" spans="18:18">
      <c r="R131" s="15"/>
    </row>
    <row r="132" spans="18:18">
      <c r="R132" s="15"/>
    </row>
    <row r="133" spans="18:18">
      <c r="R133" s="15"/>
    </row>
    <row r="134" spans="18:18">
      <c r="R134" s="15"/>
    </row>
    <row r="135" spans="18:18">
      <c r="R135" s="15"/>
    </row>
    <row r="136" spans="18:18">
      <c r="R136" s="15"/>
    </row>
    <row r="137" spans="18:18">
      <c r="R137" s="15"/>
    </row>
    <row r="138" spans="18:18">
      <c r="R138" s="15"/>
    </row>
    <row r="139" spans="18:18">
      <c r="R139" s="15"/>
    </row>
    <row r="140" spans="18:18">
      <c r="R140" s="15"/>
    </row>
    <row r="141" spans="18:18">
      <c r="R141" s="15"/>
    </row>
    <row r="142" spans="18:18">
      <c r="R142" s="16"/>
    </row>
    <row r="143" spans="18:18">
      <c r="R143" s="16"/>
    </row>
    <row r="144" spans="18:18">
      <c r="R144" s="16"/>
    </row>
    <row r="145" spans="18:18">
      <c r="R145" s="16"/>
    </row>
    <row r="146" spans="18:18">
      <c r="R146" s="16"/>
    </row>
    <row r="147" spans="18:18">
      <c r="R147" s="16"/>
    </row>
    <row r="148" spans="18:18">
      <c r="R148" s="16"/>
    </row>
    <row r="149" spans="18:18">
      <c r="R149" s="16"/>
    </row>
    <row r="150" spans="18:18">
      <c r="R150" s="16"/>
    </row>
  </sheetData>
  <autoFilter ref="A3:XDJ3" xr:uid="{00000000-0001-0000-0600-000000000000}"/>
  <mergeCells count="69">
    <mergeCell ref="AL4:AL29"/>
    <mergeCell ref="AM4:AM29"/>
    <mergeCell ref="AN4:AN29"/>
    <mergeCell ref="AL31:AL59"/>
    <mergeCell ref="AM31:AM59"/>
    <mergeCell ref="AN31:AN59"/>
    <mergeCell ref="AI31:AI59"/>
    <mergeCell ref="AI4:AI29"/>
    <mergeCell ref="AJ4:AJ59"/>
    <mergeCell ref="AK4:AK59"/>
    <mergeCell ref="AH4:AH29"/>
    <mergeCell ref="AH31:AH59"/>
    <mergeCell ref="AI2:AK2"/>
    <mergeCell ref="AL2:AN2"/>
    <mergeCell ref="G60:S60"/>
    <mergeCell ref="G30:S30"/>
    <mergeCell ref="A31:A60"/>
    <mergeCell ref="B31:B60"/>
    <mergeCell ref="C31:C60"/>
    <mergeCell ref="D31:D60"/>
    <mergeCell ref="E31:E60"/>
    <mergeCell ref="A4:A30"/>
    <mergeCell ref="B4:B30"/>
    <mergeCell ref="C4:C30"/>
    <mergeCell ref="D4:D30"/>
    <mergeCell ref="E4:E30"/>
    <mergeCell ref="AA31:AA59"/>
    <mergeCell ref="AD31:AD59"/>
    <mergeCell ref="AE31:AE59"/>
    <mergeCell ref="AF31:AF59"/>
    <mergeCell ref="AG31:AG59"/>
    <mergeCell ref="AB31:AB59"/>
    <mergeCell ref="AC31:AC59"/>
    <mergeCell ref="J2:J3"/>
    <mergeCell ref="AE4:AE29"/>
    <mergeCell ref="AF4:AF29"/>
    <mergeCell ref="AG4:AG29"/>
    <mergeCell ref="AF2:AF3"/>
    <mergeCell ref="AB4:AB29"/>
    <mergeCell ref="AC4:AC29"/>
    <mergeCell ref="AD4:AD29"/>
    <mergeCell ref="U2:Z2"/>
    <mergeCell ref="K2:K3"/>
    <mergeCell ref="O2:Q2"/>
    <mergeCell ref="R2:S2"/>
    <mergeCell ref="AA4:AA29"/>
    <mergeCell ref="A1:AG1"/>
    <mergeCell ref="D2:D3"/>
    <mergeCell ref="G2:G3"/>
    <mergeCell ref="L2:N2"/>
    <mergeCell ref="AB2:AB3"/>
    <mergeCell ref="AC2:AC3"/>
    <mergeCell ref="E2:E3"/>
    <mergeCell ref="AD2:AD3"/>
    <mergeCell ref="AG2:AG3"/>
    <mergeCell ref="AE2:AE3"/>
    <mergeCell ref="B2:B3"/>
    <mergeCell ref="H2:H3"/>
    <mergeCell ref="I2:I3"/>
    <mergeCell ref="AA2:AA3"/>
    <mergeCell ref="C2:C3"/>
    <mergeCell ref="T2:T3"/>
    <mergeCell ref="AO2:AQ2"/>
    <mergeCell ref="AO4:AO29"/>
    <mergeCell ref="AP4:AP29"/>
    <mergeCell ref="AQ4:AQ29"/>
    <mergeCell ref="AO31:AO59"/>
    <mergeCell ref="AP31:AP59"/>
    <mergeCell ref="AQ31:AQ59"/>
  </mergeCells>
  <phoneticPr fontId="15" type="noConversion"/>
  <conditionalFormatting sqref="D63:F1048576">
    <cfRule type="duplicateValues" dxfId="2" priority="62"/>
  </conditionalFormatting>
  <conditionalFormatting sqref="K4:N7">
    <cfRule type="duplicateValues" dxfId="1" priority="64"/>
  </conditionalFormatting>
  <conditionalFormatting sqref="K31:N3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34" orientation="landscape" horizontalDpi="200" verticalDpi="300" r:id="rId1"/>
  <rowBreaks count="1" manualBreakCount="1">
    <brk id="60" max="16383" man="1"/>
  </rowBreaks>
  <colBreaks count="1" manualBreakCount="1">
    <brk id="3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4.4"/>
  <sheetData/>
  <phoneticPr fontId="15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目标价</vt:lpstr>
      <vt:lpstr>Sheet2</vt:lpstr>
      <vt:lpstr>目标价!Print_Area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2021-09-04T08:28:40Z</cp:lastPrinted>
  <dcterms:created xsi:type="dcterms:W3CDTF">2006-09-13T11:21:00Z</dcterms:created>
  <dcterms:modified xsi:type="dcterms:W3CDTF">2022-08-09T00:22:23Z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