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816"/>
  </bookViews>
  <sheets>
    <sheet name="总表1" sheetId="11" r:id="rId1"/>
    <sheet name="项目产能" sheetId="8" r:id="rId2"/>
    <sheet name="原材料" sheetId="4" r:id="rId3"/>
    <sheet name="零件存放" sheetId="5" state="hidden" r:id="rId4"/>
  </sheets>
  <definedNames>
    <definedName name="_xlnm._FilterDatabase" localSheetId="3" hidden="1">零件存放!$B$3:$O$7</definedName>
    <definedName name="_xlnm._FilterDatabase" localSheetId="2" hidden="1">原材料!$B$3:$H$8</definedName>
    <definedName name="_xlnm.Print_Area" localSheetId="0">总表1!$A$1:$U$17</definedName>
  </definedNames>
  <calcPr calcId="144525"/>
</workbook>
</file>

<file path=xl/sharedStrings.xml><?xml version="1.0" encoding="utf-8"?>
<sst xmlns="http://schemas.openxmlformats.org/spreadsheetml/2006/main" count="275" uniqueCount="133">
  <si>
    <t>一汽解放自卸经济型座椅项目</t>
  </si>
  <si>
    <r>
      <rPr>
        <b/>
        <sz val="14"/>
        <rFont val="宋体"/>
        <charset val="134"/>
      </rPr>
      <t>项目名称：经济型座椅J</t>
    </r>
    <r>
      <rPr>
        <b/>
        <sz val="14"/>
        <rFont val="宋体"/>
        <charset val="134"/>
      </rPr>
      <t>6L/L6000</t>
    </r>
  </si>
  <si>
    <t>产品信息</t>
  </si>
  <si>
    <t>模具要求</t>
  </si>
  <si>
    <t>序
号</t>
  </si>
  <si>
    <t>零件名称    part name</t>
  </si>
  <si>
    <t>产品图片 photo</t>
  </si>
  <si>
    <t>图号drawing no.</t>
  </si>
  <si>
    <t>所用项目</t>
  </si>
  <si>
    <t>零件使用工厂</t>
  </si>
  <si>
    <t>材质    material</t>
  </si>
  <si>
    <t>原材料牌号</t>
  </si>
  <si>
    <t>原材料供应商</t>
  </si>
  <si>
    <t>产品尺寸（mm)</t>
  </si>
  <si>
    <t xml:space="preserve">重量   weight/g
</t>
  </si>
  <si>
    <t>产品
颜色</t>
  </si>
  <si>
    <t>表面     要求</t>
  </si>
  <si>
    <t>模具编号</t>
  </si>
  <si>
    <t>型腔</t>
  </si>
  <si>
    <t>模具工期(天）</t>
  </si>
  <si>
    <t>注塑机（T)</t>
  </si>
  <si>
    <t>模具
寿命     （万）</t>
  </si>
  <si>
    <t>预估成型周期/S</t>
  </si>
  <si>
    <t>热流道/样式</t>
  </si>
  <si>
    <t>备注</t>
  </si>
  <si>
    <t>前侧罩壳</t>
  </si>
  <si>
    <t>SHT0014599</t>
  </si>
  <si>
    <t>解放J6L低配/轩德6</t>
  </si>
  <si>
    <t>长春工厂/西安工厂</t>
  </si>
  <si>
    <r>
      <rPr>
        <sz val="11"/>
        <color indexed="8"/>
        <rFont val="宋体"/>
        <charset val="134"/>
      </rPr>
      <t>PP-TD</t>
    </r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0</t>
    </r>
  </si>
  <si>
    <t>48.79X300.34X69.37</t>
  </si>
  <si>
    <t>黑色</t>
  </si>
  <si>
    <t>皮纹</t>
  </si>
  <si>
    <t>RCS0258-3</t>
  </si>
  <si>
    <t>1*2</t>
  </si>
  <si>
    <t>柳道/开放</t>
  </si>
  <si>
    <t>SHT0014609</t>
  </si>
  <si>
    <t>成都王牌</t>
  </si>
  <si>
    <t>成都工厂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</si>
  <si>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*2</t>
    </r>
  </si>
  <si>
    <t>SHT0014610</t>
  </si>
  <si>
    <t>成都王牌/L6000</t>
  </si>
  <si>
    <t>成都工厂/西安工厂</t>
  </si>
  <si>
    <t>高调手柄</t>
  </si>
  <si>
    <t>SHT0014600</t>
  </si>
  <si>
    <t>安路普工厂</t>
  </si>
  <si>
    <t>PA6+GF30%</t>
  </si>
  <si>
    <t>55.30X80.48X55.98</t>
  </si>
  <si>
    <t>RCS0258-4</t>
  </si>
  <si>
    <t>左调角器手柄</t>
  </si>
  <si>
    <t>SHT0014612</t>
  </si>
  <si>
    <t>L6000</t>
  </si>
  <si>
    <t>西安工厂</t>
  </si>
  <si>
    <r>
      <rPr>
        <sz val="11"/>
        <color indexed="8"/>
        <rFont val="宋体"/>
        <charset val="134"/>
      </rPr>
      <t>P</t>
    </r>
    <r>
      <rPr>
        <sz val="11"/>
        <color indexed="8"/>
        <rFont val="宋体"/>
        <charset val="134"/>
      </rPr>
      <t>C+</t>
    </r>
    <r>
      <rPr>
        <sz val="11"/>
        <color indexed="8"/>
        <rFont val="宋体"/>
        <charset val="134"/>
      </rPr>
      <t>ABS</t>
    </r>
  </si>
  <si>
    <t>140*50*24.2</t>
  </si>
  <si>
    <t>RCS0258-5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</si>
  <si>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+1</t>
    </r>
  </si>
  <si>
    <t>右调角器手柄</t>
  </si>
  <si>
    <t>SHT0014672</t>
  </si>
  <si>
    <t>左侧罩壳</t>
  </si>
  <si>
    <t>SHT0014560</t>
  </si>
  <si>
    <t>556.23X123.80X231.30</t>
  </si>
  <si>
    <t>RCS0258-1</t>
  </si>
  <si>
    <t>1*1</t>
  </si>
  <si>
    <t>SHT0014561</t>
  </si>
  <si>
    <t>阻尼堵盖</t>
  </si>
  <si>
    <t>SHT0014562</t>
  </si>
  <si>
    <t>70.71X23.20X64.63</t>
  </si>
  <si>
    <t>RCS0258-2</t>
  </si>
  <si>
    <t xml:space="preserve">
编制/日期：                                          审核/日期：                                                批准/日期：</t>
  </si>
  <si>
    <t>预估产量</t>
  </si>
  <si>
    <t>年产量</t>
  </si>
  <si>
    <t>月产量</t>
  </si>
  <si>
    <t>生产地</t>
  </si>
  <si>
    <t>解放J6L低配</t>
  </si>
  <si>
    <t>长春工厂</t>
  </si>
  <si>
    <t>轩德6</t>
  </si>
  <si>
    <t>H5000S</t>
  </si>
  <si>
    <t>陕汽M3000</t>
  </si>
  <si>
    <t>冲床吨位</t>
  </si>
  <si>
    <t>冲床月工作时间</t>
  </si>
  <si>
    <t>月产能3000套/自制</t>
  </si>
  <si>
    <t>模具件数</t>
  </si>
  <si>
    <t>月工作时长/h</t>
  </si>
  <si>
    <t>占用产能率</t>
  </si>
  <si>
    <t>63T</t>
  </si>
  <si>
    <t>110T</t>
  </si>
  <si>
    <t>250T</t>
  </si>
  <si>
    <t>序号</t>
  </si>
  <si>
    <t>产品名称</t>
  </si>
  <si>
    <t>QAD</t>
  </si>
  <si>
    <t>材质</t>
  </si>
  <si>
    <t>原材料QAD号</t>
  </si>
  <si>
    <t>月需求数：件</t>
  </si>
  <si>
    <t>单件重量：kg</t>
  </si>
  <si>
    <t>月使用量：kg</t>
  </si>
  <si>
    <t>单袋重量：kg</t>
  </si>
  <si>
    <t>袋数</t>
  </si>
  <si>
    <t>取整</t>
  </si>
  <si>
    <t>合计重量：KG</t>
  </si>
  <si>
    <t>TMI0000134</t>
  </si>
  <si>
    <t>合计重量：吨</t>
  </si>
  <si>
    <t>TMI0000135</t>
  </si>
  <si>
    <t>PC+ABS</t>
  </si>
  <si>
    <t>TMI0000133</t>
  </si>
  <si>
    <r>
      <rPr>
        <sz val="11"/>
        <color indexed="8"/>
        <rFont val="宋体"/>
        <charset val="134"/>
      </rPr>
      <t>SHT00146</t>
    </r>
    <r>
      <rPr>
        <sz val="11"/>
        <color indexed="8"/>
        <rFont val="宋体"/>
        <charset val="134"/>
      </rPr>
      <t>72</t>
    </r>
  </si>
  <si>
    <t>按3000台/月</t>
  </si>
  <si>
    <t>EU箱</t>
  </si>
  <si>
    <t>月换模次</t>
  </si>
  <si>
    <t>器具型号</t>
  </si>
  <si>
    <t>存放器具</t>
  </si>
  <si>
    <t>包装图片</t>
  </si>
  <si>
    <t>收容数量</t>
  </si>
  <si>
    <t>器具数量</t>
  </si>
  <si>
    <t>器具数量取整</t>
  </si>
  <si>
    <t>产品重量：kg</t>
  </si>
  <si>
    <t>每箱重量：kg</t>
  </si>
  <si>
    <t>去向</t>
  </si>
  <si>
    <t>座框前横梁</t>
  </si>
  <si>
    <t>SHT0014563</t>
  </si>
  <si>
    <t>SPFH590/t=2.0</t>
  </si>
  <si>
    <t>EU4322</t>
  </si>
  <si>
    <t>400*300*230</t>
  </si>
  <si>
    <t>焊接车间</t>
  </si>
  <si>
    <t>调高机构支架</t>
  </si>
  <si>
    <t>SHT0014564</t>
  </si>
  <si>
    <t>EU4311</t>
  </si>
  <si>
    <t>400*300*120</t>
  </si>
  <si>
    <t>电泳车间</t>
  </si>
  <si>
    <t>阻尼调节机构支架</t>
  </si>
  <si>
    <t>SHT0014565</t>
  </si>
  <si>
    <t>前罩壳固定支架L</t>
  </si>
  <si>
    <t>SHT0014594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</si>
</sst>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177" formatCode="0.0_ "/>
    <numFmt numFmtId="178" formatCode="0.00_);[Red]\(0.00\)"/>
    <numFmt numFmtId="179" formatCode="0.0000_);[Red]\(0.0000\)"/>
    <numFmt numFmtId="180" formatCode="0.0_);[Red]\(0.0\)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0"/>
      <name val="MS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8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0"/>
    <xf numFmtId="0" fontId="23" fillId="12" borderId="0" applyNumberFormat="0" applyBorder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5" fillId="0" borderId="0"/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176" fontId="39" fillId="0" borderId="0"/>
    <xf numFmtId="0" fontId="18" fillId="0" borderId="0"/>
    <xf numFmtId="0" fontId="0" fillId="0" borderId="0">
      <alignment vertical="center"/>
    </xf>
  </cellStyleXfs>
  <cellXfs count="7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78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34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8">
    <cellStyle name="常规" xfId="0" builtinId="0"/>
    <cellStyle name="常规 24 3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骨架_10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样式 1 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3" xfId="54"/>
    <cellStyle name="样式 1" xfId="55"/>
    <cellStyle name="常规 3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4.wmf"/><Relationship Id="rId3" Type="http://schemas.openxmlformats.org/officeDocument/2006/relationships/image" Target="../media/image13.wmf"/><Relationship Id="rId2" Type="http://schemas.openxmlformats.org/officeDocument/2006/relationships/image" Target="../media/image12.wmf"/><Relationship Id="rId1" Type="http://schemas.openxmlformats.org/officeDocument/2006/relationships/image" Target="../media/image1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65405</xdr:rowOff>
    </xdr:to>
    <xdr:sp>
      <xdr:nvSpPr>
        <xdr:cNvPr id="2" name="AutoShape 127" descr="K1[I93HBbY`S02V2C2UT7"/>
        <xdr:cNvSpPr>
          <a:spLocks noChangeAspect="1"/>
        </xdr:cNvSpPr>
      </xdr:nvSpPr>
      <xdr:spPr>
        <a:xfrm>
          <a:off x="0" y="16956405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65405</xdr:rowOff>
    </xdr:to>
    <xdr:sp>
      <xdr:nvSpPr>
        <xdr:cNvPr id="3" name="AutoShape 128" descr="K1[I93HBbY`S02V2C2UT7"/>
        <xdr:cNvSpPr>
          <a:spLocks noChangeAspect="1"/>
        </xdr:cNvSpPr>
      </xdr:nvSpPr>
      <xdr:spPr>
        <a:xfrm>
          <a:off x="0" y="16956405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65405</xdr:rowOff>
    </xdr:to>
    <xdr:sp>
      <xdr:nvSpPr>
        <xdr:cNvPr id="4" name="AutoShape 127" descr="K1[I93HBbY`S02V2C2UT7"/>
        <xdr:cNvSpPr>
          <a:spLocks noChangeAspect="1"/>
        </xdr:cNvSpPr>
      </xdr:nvSpPr>
      <xdr:spPr>
        <a:xfrm>
          <a:off x="0" y="16956405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65405</xdr:rowOff>
    </xdr:to>
    <xdr:sp>
      <xdr:nvSpPr>
        <xdr:cNvPr id="5" name="AutoShape 128" descr="K1[I93HBbY`S02V2C2UT7"/>
        <xdr:cNvSpPr>
          <a:spLocks noChangeAspect="1"/>
        </xdr:cNvSpPr>
      </xdr:nvSpPr>
      <xdr:spPr>
        <a:xfrm>
          <a:off x="0" y="16956405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65405</xdr:rowOff>
    </xdr:to>
    <xdr:sp>
      <xdr:nvSpPr>
        <xdr:cNvPr id="6" name="AutoShape 127" descr="K1[I93HBbY`S02V2C2UT7"/>
        <xdr:cNvSpPr>
          <a:spLocks noChangeAspect="1"/>
        </xdr:cNvSpPr>
      </xdr:nvSpPr>
      <xdr:spPr>
        <a:xfrm>
          <a:off x="0" y="16956405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28</xdr:row>
      <xdr:rowOff>65405</xdr:rowOff>
    </xdr:to>
    <xdr:sp>
      <xdr:nvSpPr>
        <xdr:cNvPr id="7" name="AutoShape 128" descr="K1[I93HBbY`S02V2C2UT7"/>
        <xdr:cNvSpPr>
          <a:spLocks noChangeAspect="1"/>
        </xdr:cNvSpPr>
      </xdr:nvSpPr>
      <xdr:spPr>
        <a:xfrm>
          <a:off x="0" y="16956405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25</xdr:row>
      <xdr:rowOff>65405</xdr:rowOff>
    </xdr:to>
    <xdr:sp>
      <xdr:nvSpPr>
        <xdr:cNvPr id="8" name="AutoShape 127" descr="K1[I93HBbY`S02V2C2UT7"/>
        <xdr:cNvSpPr>
          <a:spLocks noChangeAspect="1"/>
        </xdr:cNvSpPr>
      </xdr:nvSpPr>
      <xdr:spPr>
        <a:xfrm>
          <a:off x="1352550" y="1486281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25</xdr:row>
      <xdr:rowOff>65405</xdr:rowOff>
    </xdr:to>
    <xdr:sp>
      <xdr:nvSpPr>
        <xdr:cNvPr id="9" name="AutoShape 128" descr="K1[I93HBbY`S02V2C2UT7"/>
        <xdr:cNvSpPr>
          <a:spLocks noChangeAspect="1"/>
        </xdr:cNvSpPr>
      </xdr:nvSpPr>
      <xdr:spPr>
        <a:xfrm>
          <a:off x="1352550" y="1486281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25</xdr:row>
      <xdr:rowOff>65405</xdr:rowOff>
    </xdr:to>
    <xdr:sp>
      <xdr:nvSpPr>
        <xdr:cNvPr id="10" name="AutoShape 127" descr="K1[I93HBbY`S02V2C2UT7"/>
        <xdr:cNvSpPr>
          <a:spLocks noChangeAspect="1"/>
        </xdr:cNvSpPr>
      </xdr:nvSpPr>
      <xdr:spPr>
        <a:xfrm>
          <a:off x="1352550" y="1486281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25</xdr:row>
      <xdr:rowOff>65405</xdr:rowOff>
    </xdr:to>
    <xdr:sp>
      <xdr:nvSpPr>
        <xdr:cNvPr id="11" name="AutoShape 128" descr="K1[I93HBbY`S02V2C2UT7"/>
        <xdr:cNvSpPr>
          <a:spLocks noChangeAspect="1"/>
        </xdr:cNvSpPr>
      </xdr:nvSpPr>
      <xdr:spPr>
        <a:xfrm>
          <a:off x="1352550" y="1486281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25</xdr:row>
      <xdr:rowOff>65405</xdr:rowOff>
    </xdr:to>
    <xdr:sp>
      <xdr:nvSpPr>
        <xdr:cNvPr id="12" name="AutoShape 127" descr="K1[I93HBbY`S02V2C2UT7"/>
        <xdr:cNvSpPr>
          <a:spLocks noChangeAspect="1"/>
        </xdr:cNvSpPr>
      </xdr:nvSpPr>
      <xdr:spPr>
        <a:xfrm>
          <a:off x="1352550" y="1486281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304800</xdr:colOff>
      <xdr:row>25</xdr:row>
      <xdr:rowOff>65405</xdr:rowOff>
    </xdr:to>
    <xdr:sp>
      <xdr:nvSpPr>
        <xdr:cNvPr id="13" name="AutoShape 128" descr="K1[I93HBbY`S02V2C2UT7"/>
        <xdr:cNvSpPr>
          <a:spLocks noChangeAspect="1"/>
        </xdr:cNvSpPr>
      </xdr:nvSpPr>
      <xdr:spPr>
        <a:xfrm>
          <a:off x="1352550" y="14862810"/>
          <a:ext cx="304800" cy="65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228600</xdr:colOff>
      <xdr:row>16</xdr:row>
      <xdr:rowOff>0</xdr:rowOff>
    </xdr:from>
    <xdr:to>
      <xdr:col>3</xdr:col>
      <xdr:colOff>333375</xdr:colOff>
      <xdr:row>16</xdr:row>
      <xdr:rowOff>0</xdr:rowOff>
    </xdr:to>
    <xdr:pic>
      <xdr:nvPicPr>
        <xdr:cNvPr id="14" name="图片 7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1581150" y="8582025"/>
          <a:ext cx="8858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203200</xdr:colOff>
      <xdr:row>8</xdr:row>
      <xdr:rowOff>113665</xdr:rowOff>
    </xdr:from>
    <xdr:to>
      <xdr:col>2</xdr:col>
      <xdr:colOff>612775</xdr:colOff>
      <xdr:row>8</xdr:row>
      <xdr:rowOff>495935</xdr:rowOff>
    </xdr:to>
    <xdr:pic>
      <xdr:nvPicPr>
        <xdr:cNvPr id="1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5750" y="3742690"/>
          <a:ext cx="409575" cy="382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13</xdr:row>
      <xdr:rowOff>161925</xdr:rowOff>
    </xdr:from>
    <xdr:to>
      <xdr:col>2</xdr:col>
      <xdr:colOff>609600</xdr:colOff>
      <xdr:row>13</xdr:row>
      <xdr:rowOff>561340</xdr:rowOff>
    </xdr:to>
    <xdr:pic>
      <xdr:nvPicPr>
        <xdr:cNvPr id="16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5425" y="6886575"/>
          <a:ext cx="466725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11</xdr:row>
      <xdr:rowOff>77470</xdr:rowOff>
    </xdr:from>
    <xdr:to>
      <xdr:col>2</xdr:col>
      <xdr:colOff>704850</xdr:colOff>
      <xdr:row>11</xdr:row>
      <xdr:rowOff>410845</xdr:rowOff>
    </xdr:to>
    <xdr:pic>
      <xdr:nvPicPr>
        <xdr:cNvPr id="17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8275" y="5563870"/>
          <a:ext cx="61912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12</xdr:row>
      <xdr:rowOff>152400</xdr:rowOff>
    </xdr:from>
    <xdr:to>
      <xdr:col>2</xdr:col>
      <xdr:colOff>666750</xdr:colOff>
      <xdr:row>12</xdr:row>
      <xdr:rowOff>524510</xdr:rowOff>
    </xdr:to>
    <xdr:pic>
      <xdr:nvPicPr>
        <xdr:cNvPr id="18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9700" y="6257925"/>
          <a:ext cx="60960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5</xdr:row>
      <xdr:rowOff>67310</xdr:rowOff>
    </xdr:from>
    <xdr:to>
      <xdr:col>2</xdr:col>
      <xdr:colOff>656590</xdr:colOff>
      <xdr:row>5</xdr:row>
      <xdr:rowOff>391795</xdr:rowOff>
    </xdr:to>
    <xdr:pic>
      <xdr:nvPicPr>
        <xdr:cNvPr id="19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6375" y="2296160"/>
          <a:ext cx="53276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6</xdr:row>
      <xdr:rowOff>29210</xdr:rowOff>
    </xdr:from>
    <xdr:to>
      <xdr:col>2</xdr:col>
      <xdr:colOff>666750</xdr:colOff>
      <xdr:row>6</xdr:row>
      <xdr:rowOff>448310</xdr:rowOff>
    </xdr:to>
    <xdr:pic>
      <xdr:nvPicPr>
        <xdr:cNvPr id="20" name="图片 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9225" y="2724785"/>
          <a:ext cx="600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</xdr:colOff>
      <xdr:row>7</xdr:row>
      <xdr:rowOff>56515</xdr:rowOff>
    </xdr:from>
    <xdr:to>
      <xdr:col>2</xdr:col>
      <xdr:colOff>751840</xdr:colOff>
      <xdr:row>7</xdr:row>
      <xdr:rowOff>455930</xdr:rowOff>
    </xdr:to>
    <xdr:pic>
      <xdr:nvPicPr>
        <xdr:cNvPr id="21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99540" y="3218815"/>
          <a:ext cx="704850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8890</xdr:colOff>
      <xdr:row>9</xdr:row>
      <xdr:rowOff>123190</xdr:rowOff>
    </xdr:from>
    <xdr:to>
      <xdr:col>2</xdr:col>
      <xdr:colOff>675640</xdr:colOff>
      <xdr:row>9</xdr:row>
      <xdr:rowOff>512445</xdr:rowOff>
    </xdr:to>
    <xdr:pic>
      <xdr:nvPicPr>
        <xdr:cNvPr id="22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61440" y="4371340"/>
          <a:ext cx="666750" cy="38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10</xdr:row>
      <xdr:rowOff>94615</xdr:rowOff>
    </xdr:from>
    <xdr:to>
      <xdr:col>2</xdr:col>
      <xdr:colOff>571500</xdr:colOff>
      <xdr:row>10</xdr:row>
      <xdr:rowOff>476250</xdr:rowOff>
    </xdr:to>
    <xdr:pic>
      <xdr:nvPicPr>
        <xdr:cNvPr id="23" name="图片 37" descr="C:\Users\libaoguo\AppData\Roaming\feiq\RichOle\936996023.bmp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28750" y="4961890"/>
          <a:ext cx="495300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252095</xdr:colOff>
      <xdr:row>3</xdr:row>
      <xdr:rowOff>78105</xdr:rowOff>
    </xdr:from>
    <xdr:to>
      <xdr:col>9</xdr:col>
      <xdr:colOff>803910</xdr:colOff>
      <xdr:row>3</xdr:row>
      <xdr:rowOff>510540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19995" y="1525905"/>
          <a:ext cx="55181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191770</xdr:colOff>
      <xdr:row>4</xdr:row>
      <xdr:rowOff>90805</xdr:rowOff>
    </xdr:from>
    <xdr:to>
      <xdr:col>9</xdr:col>
      <xdr:colOff>754380</xdr:colOff>
      <xdr:row>4</xdr:row>
      <xdr:rowOff>520700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59670" y="2173605"/>
          <a:ext cx="56261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194310</xdr:colOff>
      <xdr:row>5</xdr:row>
      <xdr:rowOff>99060</xdr:rowOff>
    </xdr:from>
    <xdr:to>
      <xdr:col>9</xdr:col>
      <xdr:colOff>704850</xdr:colOff>
      <xdr:row>5</xdr:row>
      <xdr:rowOff>509905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062210" y="2816860"/>
          <a:ext cx="51054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236855</xdr:colOff>
      <xdr:row>6</xdr:row>
      <xdr:rowOff>143510</xdr:rowOff>
    </xdr:from>
    <xdr:to>
      <xdr:col>9</xdr:col>
      <xdr:colOff>821690</xdr:colOff>
      <xdr:row>6</xdr:row>
      <xdr:rowOff>556260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3496310"/>
          <a:ext cx="584835" cy="412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tabSelected="1" view="pageBreakPreview" zoomScale="80" zoomScaleNormal="85" workbookViewId="0">
      <selection activeCell="F12" sqref="F12"/>
    </sheetView>
  </sheetViews>
  <sheetFormatPr defaultColWidth="9.45454545454546" defaultRowHeight="54.95" customHeight="1"/>
  <cols>
    <col min="1" max="1" width="6.27272727272727" style="38" customWidth="1"/>
    <col min="2" max="2" width="13.0909090909091" style="39"/>
    <col min="3" max="3" width="11.1818181818182" style="40"/>
    <col min="4" max="4" width="20.0454545454545" style="41"/>
    <col min="5" max="5" width="12.7181818181818" style="41" customWidth="1"/>
    <col min="6" max="6" width="20.0454545454545" style="41"/>
    <col min="7" max="9" width="11.7272727272727" style="41"/>
    <col min="10" max="10" width="16.3636363636364" style="41"/>
    <col min="11" max="11" width="11.7272727272727" style="41"/>
    <col min="12" max="13" width="6.68181818181818" style="41"/>
    <col min="14" max="14" width="12.4090909090909" style="41" customWidth="1"/>
    <col min="15" max="15" width="6.54545454545455" style="38"/>
    <col min="16" max="16" width="10.0909090909091" style="38"/>
    <col min="17" max="17" width="8.86363636363636" style="38"/>
    <col min="18" max="18" width="8.86363636363636" style="40"/>
    <col min="19" max="19" width="7.77272727272727" style="42" customWidth="1"/>
    <col min="20" max="20" width="14.3181818181818" style="42"/>
    <col min="21" max="21" width="19.9090909090909" style="40" customWidth="1"/>
    <col min="22" max="36" width="9.81818181818182" style="40"/>
    <col min="37" max="16384" width="9.45454545454546" style="40"/>
  </cols>
  <sheetData>
    <row r="1" ht="57.75" customHeight="1" spans="1:2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ht="27.75" customHeight="1" spans="1:2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68"/>
    </row>
    <row r="3" ht="27.75" customHeight="1" spans="1:2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63"/>
      <c r="N3" s="64" t="s">
        <v>3</v>
      </c>
      <c r="O3" s="48"/>
      <c r="P3" s="48"/>
      <c r="Q3" s="48"/>
      <c r="R3" s="48"/>
      <c r="S3" s="48"/>
      <c r="T3" s="48"/>
      <c r="U3" s="68"/>
    </row>
    <row r="4" s="37" customFormat="1" ht="30" customHeight="1" spans="1:21">
      <c r="A4" s="49" t="s">
        <v>4</v>
      </c>
      <c r="B4" s="50" t="s">
        <v>5</v>
      </c>
      <c r="C4" s="50" t="s">
        <v>6</v>
      </c>
      <c r="D4" s="51" t="s">
        <v>7</v>
      </c>
      <c r="E4" s="51" t="s">
        <v>8</v>
      </c>
      <c r="F4" s="51" t="s">
        <v>9</v>
      </c>
      <c r="G4" s="51" t="s">
        <v>10</v>
      </c>
      <c r="H4" s="51" t="s">
        <v>11</v>
      </c>
      <c r="I4" s="51" t="s">
        <v>12</v>
      </c>
      <c r="J4" s="51" t="s">
        <v>13</v>
      </c>
      <c r="K4" s="51" t="s">
        <v>14</v>
      </c>
      <c r="L4" s="51" t="s">
        <v>15</v>
      </c>
      <c r="M4" s="51" t="s">
        <v>16</v>
      </c>
      <c r="N4" s="51" t="s">
        <v>17</v>
      </c>
      <c r="O4" s="51" t="s">
        <v>18</v>
      </c>
      <c r="P4" s="51" t="s">
        <v>19</v>
      </c>
      <c r="Q4" s="51" t="s">
        <v>20</v>
      </c>
      <c r="R4" s="51" t="s">
        <v>21</v>
      </c>
      <c r="S4" s="69" t="s">
        <v>22</v>
      </c>
      <c r="T4" s="70" t="s">
        <v>23</v>
      </c>
      <c r="U4" s="71" t="s">
        <v>24</v>
      </c>
    </row>
    <row r="5" s="37" customFormat="1" ht="32.25" customHeight="1" spans="1:21">
      <c r="A5" s="52"/>
      <c r="B5" s="53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72"/>
      <c r="S5" s="73"/>
      <c r="T5" s="70"/>
      <c r="U5" s="74"/>
    </row>
    <row r="6" s="37" customFormat="1" ht="36.75" customHeight="1" spans="1:21">
      <c r="A6" s="55">
        <v>1</v>
      </c>
      <c r="B6" s="56" t="s">
        <v>25</v>
      </c>
      <c r="C6" s="57"/>
      <c r="D6" s="22" t="s">
        <v>26</v>
      </c>
      <c r="E6" s="22" t="s">
        <v>27</v>
      </c>
      <c r="F6" s="22" t="s">
        <v>28</v>
      </c>
      <c r="G6" s="22" t="s">
        <v>29</v>
      </c>
      <c r="H6" s="22"/>
      <c r="I6" s="22"/>
      <c r="J6" s="22" t="s">
        <v>30</v>
      </c>
      <c r="K6" s="22">
        <v>106</v>
      </c>
      <c r="L6" s="22" t="s">
        <v>31</v>
      </c>
      <c r="M6" s="22" t="s">
        <v>32</v>
      </c>
      <c r="N6" s="22" t="s">
        <v>33</v>
      </c>
      <c r="O6" s="13" t="s">
        <v>34</v>
      </c>
      <c r="P6" s="13">
        <v>30</v>
      </c>
      <c r="Q6" s="13">
        <v>300</v>
      </c>
      <c r="R6" s="13">
        <v>30</v>
      </c>
      <c r="S6" s="75">
        <v>45</v>
      </c>
      <c r="T6" s="75" t="s">
        <v>35</v>
      </c>
      <c r="U6" s="76"/>
    </row>
    <row r="7" s="37" customFormat="1" ht="36.75" customHeight="1" spans="1:21">
      <c r="A7" s="55">
        <v>2</v>
      </c>
      <c r="B7" s="56" t="s">
        <v>25</v>
      </c>
      <c r="C7" s="57"/>
      <c r="D7" s="22" t="s">
        <v>36</v>
      </c>
      <c r="E7" s="22" t="s">
        <v>37</v>
      </c>
      <c r="F7" s="22" t="s">
        <v>38</v>
      </c>
      <c r="G7" s="22" t="s">
        <v>29</v>
      </c>
      <c r="H7" s="22"/>
      <c r="I7" s="22"/>
      <c r="J7" s="22" t="s">
        <v>30</v>
      </c>
      <c r="K7" s="22">
        <v>99.5</v>
      </c>
      <c r="L7" s="22" t="s">
        <v>31</v>
      </c>
      <c r="M7" s="22" t="s">
        <v>32</v>
      </c>
      <c r="N7" s="22" t="s">
        <v>33</v>
      </c>
      <c r="O7" s="13" t="s">
        <v>39</v>
      </c>
      <c r="P7" s="13">
        <v>30</v>
      </c>
      <c r="Q7" s="13">
        <v>300</v>
      </c>
      <c r="R7" s="13">
        <v>30</v>
      </c>
      <c r="S7" s="75">
        <v>45</v>
      </c>
      <c r="T7" s="75" t="s">
        <v>35</v>
      </c>
      <c r="U7" s="76"/>
    </row>
    <row r="8" s="37" customFormat="1" ht="36.75" customHeight="1" spans="1:21">
      <c r="A8" s="55">
        <v>3</v>
      </c>
      <c r="B8" s="56" t="s">
        <v>25</v>
      </c>
      <c r="C8" s="57"/>
      <c r="D8" s="22" t="s">
        <v>40</v>
      </c>
      <c r="E8" s="22" t="s">
        <v>41</v>
      </c>
      <c r="F8" s="22" t="s">
        <v>42</v>
      </c>
      <c r="G8" s="22" t="s">
        <v>29</v>
      </c>
      <c r="H8" s="22"/>
      <c r="I8" s="22"/>
      <c r="J8" s="22" t="s">
        <v>30</v>
      </c>
      <c r="K8" s="22">
        <v>94</v>
      </c>
      <c r="L8" s="22" t="s">
        <v>31</v>
      </c>
      <c r="M8" s="22" t="s">
        <v>32</v>
      </c>
      <c r="N8" s="22" t="s">
        <v>33</v>
      </c>
      <c r="O8" s="13" t="s">
        <v>39</v>
      </c>
      <c r="P8" s="13">
        <v>30</v>
      </c>
      <c r="Q8" s="13">
        <v>300</v>
      </c>
      <c r="R8" s="13">
        <v>30</v>
      </c>
      <c r="S8" s="75">
        <v>45</v>
      </c>
      <c r="T8" s="75" t="s">
        <v>35</v>
      </c>
      <c r="U8" s="76"/>
    </row>
    <row r="9" s="37" customFormat="1" ht="48.75" customHeight="1" spans="1:21">
      <c r="A9" s="55">
        <v>4</v>
      </c>
      <c r="B9" s="58" t="s">
        <v>43</v>
      </c>
      <c r="C9" s="57"/>
      <c r="D9" s="22" t="s">
        <v>44</v>
      </c>
      <c r="E9" s="22" t="s">
        <v>41</v>
      </c>
      <c r="F9" s="22" t="s">
        <v>45</v>
      </c>
      <c r="G9" s="22" t="s">
        <v>46</v>
      </c>
      <c r="H9" s="22"/>
      <c r="I9" s="22"/>
      <c r="J9" s="22" t="s">
        <v>47</v>
      </c>
      <c r="K9" s="22">
        <v>33.7</v>
      </c>
      <c r="L9" s="22" t="s">
        <v>31</v>
      </c>
      <c r="M9" s="22" t="s">
        <v>32</v>
      </c>
      <c r="N9" s="22" t="s">
        <v>48</v>
      </c>
      <c r="O9" s="13" t="s">
        <v>34</v>
      </c>
      <c r="P9" s="13">
        <v>30</v>
      </c>
      <c r="Q9" s="13">
        <v>120</v>
      </c>
      <c r="R9" s="13">
        <v>30</v>
      </c>
      <c r="S9" s="75">
        <v>25</v>
      </c>
      <c r="T9" s="75" t="s">
        <v>35</v>
      </c>
      <c r="U9" s="76"/>
    </row>
    <row r="10" s="37" customFormat="1" ht="48.75" customHeight="1" spans="1:21">
      <c r="A10" s="55">
        <v>5</v>
      </c>
      <c r="B10" s="58" t="s">
        <v>49</v>
      </c>
      <c r="C10" s="57"/>
      <c r="D10" s="22" t="s">
        <v>50</v>
      </c>
      <c r="E10" s="22" t="s">
        <v>51</v>
      </c>
      <c r="F10" s="22" t="s">
        <v>52</v>
      </c>
      <c r="G10" s="22" t="s">
        <v>53</v>
      </c>
      <c r="H10" s="22"/>
      <c r="I10" s="22"/>
      <c r="J10" s="65" t="s">
        <v>54</v>
      </c>
      <c r="K10" s="65">
        <v>32.1</v>
      </c>
      <c r="L10" s="22" t="s">
        <v>31</v>
      </c>
      <c r="M10" s="22" t="s">
        <v>32</v>
      </c>
      <c r="N10" s="22" t="s">
        <v>55</v>
      </c>
      <c r="O10" s="10" t="s">
        <v>56</v>
      </c>
      <c r="P10" s="13">
        <v>30</v>
      </c>
      <c r="Q10" s="13">
        <v>120</v>
      </c>
      <c r="R10" s="13">
        <v>30</v>
      </c>
      <c r="S10" s="75">
        <v>25</v>
      </c>
      <c r="T10" s="75" t="s">
        <v>35</v>
      </c>
      <c r="U10" s="76"/>
    </row>
    <row r="11" s="37" customFormat="1" ht="48.75" customHeight="1" spans="1:21">
      <c r="A11" s="55">
        <v>6</v>
      </c>
      <c r="B11" s="58" t="s">
        <v>57</v>
      </c>
      <c r="C11" s="40"/>
      <c r="D11" s="22" t="s">
        <v>58</v>
      </c>
      <c r="E11" s="22" t="s">
        <v>51</v>
      </c>
      <c r="F11" s="22" t="s">
        <v>52</v>
      </c>
      <c r="G11" s="22" t="s">
        <v>53</v>
      </c>
      <c r="H11" s="22"/>
      <c r="I11" s="22"/>
      <c r="J11" s="65" t="s">
        <v>54</v>
      </c>
      <c r="K11" s="65">
        <v>32.1</v>
      </c>
      <c r="L11" s="22" t="s">
        <v>31</v>
      </c>
      <c r="M11" s="22" t="s">
        <v>32</v>
      </c>
      <c r="N11" s="22" t="s">
        <v>55</v>
      </c>
      <c r="O11" s="66"/>
      <c r="P11" s="13">
        <v>30</v>
      </c>
      <c r="Q11" s="13">
        <v>120</v>
      </c>
      <c r="R11" s="13">
        <v>30</v>
      </c>
      <c r="S11" s="75">
        <v>25</v>
      </c>
      <c r="T11" s="75" t="s">
        <v>35</v>
      </c>
      <c r="U11" s="76"/>
    </row>
    <row r="12" s="37" customFormat="1" ht="48.75" customHeight="1" spans="1:21">
      <c r="A12" s="55">
        <v>7</v>
      </c>
      <c r="B12" s="56" t="s">
        <v>59</v>
      </c>
      <c r="C12" s="57"/>
      <c r="D12" s="22" t="s">
        <v>60</v>
      </c>
      <c r="E12" s="22" t="s">
        <v>27</v>
      </c>
      <c r="F12" s="22" t="s">
        <v>28</v>
      </c>
      <c r="G12" s="22" t="s">
        <v>29</v>
      </c>
      <c r="H12" s="22"/>
      <c r="I12" s="22"/>
      <c r="J12" s="22" t="s">
        <v>61</v>
      </c>
      <c r="K12" s="22">
        <v>373</v>
      </c>
      <c r="L12" s="22" t="s">
        <v>31</v>
      </c>
      <c r="M12" s="22" t="s">
        <v>32</v>
      </c>
      <c r="N12" s="22" t="s">
        <v>62</v>
      </c>
      <c r="O12" s="13" t="s">
        <v>63</v>
      </c>
      <c r="P12" s="13">
        <v>60</v>
      </c>
      <c r="Q12" s="13">
        <v>600</v>
      </c>
      <c r="R12" s="13">
        <v>30</v>
      </c>
      <c r="S12" s="75">
        <v>55</v>
      </c>
      <c r="T12" s="75" t="s">
        <v>35</v>
      </c>
      <c r="U12" s="76"/>
    </row>
    <row r="13" s="37" customFormat="1" ht="48.75" customHeight="1" spans="1:21">
      <c r="A13" s="55">
        <v>8</v>
      </c>
      <c r="B13" s="56" t="s">
        <v>59</v>
      </c>
      <c r="C13" s="57"/>
      <c r="D13" s="22" t="s">
        <v>64</v>
      </c>
      <c r="E13" s="22"/>
      <c r="F13" s="22" t="s">
        <v>52</v>
      </c>
      <c r="G13" s="22" t="s">
        <v>29</v>
      </c>
      <c r="H13" s="22"/>
      <c r="I13" s="22"/>
      <c r="J13" s="22" t="s">
        <v>61</v>
      </c>
      <c r="K13" s="22">
        <v>362</v>
      </c>
      <c r="L13" s="22" t="s">
        <v>31</v>
      </c>
      <c r="M13" s="22" t="s">
        <v>32</v>
      </c>
      <c r="N13" s="22" t="s">
        <v>62</v>
      </c>
      <c r="O13" s="13" t="s">
        <v>63</v>
      </c>
      <c r="P13" s="13">
        <v>60</v>
      </c>
      <c r="Q13" s="13">
        <v>600</v>
      </c>
      <c r="R13" s="13">
        <v>30</v>
      </c>
      <c r="S13" s="75">
        <v>55</v>
      </c>
      <c r="T13" s="75" t="s">
        <v>35</v>
      </c>
      <c r="U13" s="76"/>
    </row>
    <row r="14" s="37" customFormat="1" ht="48.75" customHeight="1" spans="1:21">
      <c r="A14" s="55">
        <v>9</v>
      </c>
      <c r="B14" s="59" t="s">
        <v>65</v>
      </c>
      <c r="C14" s="57"/>
      <c r="D14" s="22" t="s">
        <v>66</v>
      </c>
      <c r="E14" s="22" t="s">
        <v>27</v>
      </c>
      <c r="F14" s="22" t="s">
        <v>28</v>
      </c>
      <c r="G14" s="22" t="s">
        <v>29</v>
      </c>
      <c r="H14" s="22"/>
      <c r="I14" s="22"/>
      <c r="J14" s="22" t="s">
        <v>67</v>
      </c>
      <c r="K14" s="22">
        <v>17.7</v>
      </c>
      <c r="L14" s="22" t="s">
        <v>31</v>
      </c>
      <c r="M14" s="22" t="s">
        <v>32</v>
      </c>
      <c r="N14" s="22" t="s">
        <v>68</v>
      </c>
      <c r="O14" s="13" t="s">
        <v>34</v>
      </c>
      <c r="P14" s="13">
        <v>40</v>
      </c>
      <c r="Q14" s="13">
        <v>160</v>
      </c>
      <c r="R14" s="13">
        <v>30</v>
      </c>
      <c r="S14" s="75">
        <v>25</v>
      </c>
      <c r="T14" s="75" t="s">
        <v>35</v>
      </c>
      <c r="U14" s="76"/>
    </row>
    <row r="15" s="37" customFormat="1" ht="48.75" customHeight="1" spans="1:21">
      <c r="A15" s="55"/>
      <c r="B15" s="58"/>
      <c r="C15" s="57"/>
      <c r="D15" s="60"/>
      <c r="E15" s="60"/>
      <c r="F15" s="60"/>
      <c r="G15" s="22"/>
      <c r="H15" s="22"/>
      <c r="I15" s="22"/>
      <c r="J15" s="22"/>
      <c r="K15" s="22"/>
      <c r="L15" s="22"/>
      <c r="M15" s="22"/>
      <c r="N15" s="67"/>
      <c r="O15" s="13"/>
      <c r="P15" s="13"/>
      <c r="Q15" s="13"/>
      <c r="R15" s="13"/>
      <c r="S15" s="75"/>
      <c r="T15" s="75"/>
      <c r="U15" s="76"/>
    </row>
    <row r="16" s="37" customFormat="1" ht="48.75" customHeight="1" spans="1:21">
      <c r="A16" s="55"/>
      <c r="B16" s="58"/>
      <c r="C16" s="57"/>
      <c r="D16" s="60"/>
      <c r="E16" s="60"/>
      <c r="F16" s="60"/>
      <c r="G16" s="61"/>
      <c r="H16" s="61"/>
      <c r="I16" s="61"/>
      <c r="J16" s="22"/>
      <c r="K16" s="22"/>
      <c r="L16" s="22"/>
      <c r="M16" s="22"/>
      <c r="N16" s="67"/>
      <c r="O16" s="13"/>
      <c r="P16" s="13"/>
      <c r="Q16" s="13"/>
      <c r="R16" s="13"/>
      <c r="S16" s="75"/>
      <c r="T16" s="75"/>
      <c r="U16" s="76"/>
    </row>
    <row r="17" customHeight="1" spans="1:21">
      <c r="A17" s="62" t="s">
        <v>69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customHeight="1" spans="1:14">
      <c r="A18" s="40"/>
      <c r="B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customHeight="1" spans="1:14">
      <c r="A19" s="40"/>
      <c r="B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customHeight="1" spans="1:14">
      <c r="A20" s="40"/>
      <c r="B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customHeight="1" spans="1:14">
      <c r="A21" s="40"/>
      <c r="B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customHeight="1" spans="1:14">
      <c r="A22" s="40"/>
      <c r="B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customHeight="1" spans="1:14">
      <c r="A23" s="40"/>
      <c r="B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customHeight="1" spans="1:14">
      <c r="A24" s="40"/>
      <c r="B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customHeight="1" spans="1:14">
      <c r="A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  <row r="26" customHeight="1" spans="1:14">
      <c r="A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customHeight="1" spans="1:14">
      <c r="A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</row>
    <row r="28" customHeight="1" spans="1:14">
      <c r="A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</row>
    <row r="29" customHeight="1" spans="1:14">
      <c r="A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</row>
    <row r="30" customHeight="1" spans="1:14">
      <c r="A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</row>
    <row r="31" customHeight="1" spans="1:14">
      <c r="A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</row>
    <row r="32" customHeight="1" spans="1:14">
      <c r="A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</row>
    <row r="33" customHeight="1" spans="1:14">
      <c r="A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</row>
    <row r="34" customHeight="1" spans="1:14">
      <c r="A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0"/>
    </row>
    <row r="35" customHeight="1" spans="1:14">
      <c r="A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</row>
    <row r="36" customHeight="1" spans="1:14">
      <c r="A36" s="40"/>
      <c r="B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</sheetData>
  <mergeCells count="27">
    <mergeCell ref="A1:U1"/>
    <mergeCell ref="A2:U2"/>
    <mergeCell ref="A3:M3"/>
    <mergeCell ref="N3:T3"/>
    <mergeCell ref="A17:U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O10:O11"/>
    <mergeCell ref="P4:P5"/>
    <mergeCell ref="Q4:Q5"/>
    <mergeCell ref="R4:R5"/>
    <mergeCell ref="S4:S5"/>
    <mergeCell ref="T4:T5"/>
    <mergeCell ref="U4:U5"/>
  </mergeCells>
  <conditionalFormatting sqref="D15:F15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D16:F16">
    <cfRule type="duplicateValues" dxfId="0" priority="1"/>
    <cfRule type="duplicateValues" dxfId="0" priority="2"/>
    <cfRule type="duplicateValues" dxfId="0" priority="3"/>
    <cfRule type="duplicateValues" dxfId="0" priority="4"/>
  </conditionalFormatting>
  <dataValidations count="2">
    <dataValidation type="list" allowBlank="1" showInputMessage="1" showErrorMessage="1" sqref="S13 S6:S12 S14:S16">
      <formula1>"15,20,25,30,35,40,45,50,55,60,65,70,75,80,85,90,95,100,110,120"</formula1>
    </dataValidation>
    <dataValidation type="list" allowBlank="1" showInputMessage="1" showErrorMessage="1" sqref="P6:P16">
      <formula1>"30,35,40,45,50,55,60,65,70"</formula1>
    </dataValidation>
  </dataValidations>
  <printOptions horizontalCentered="1" verticalCentered="1"/>
  <pageMargins left="0.25" right="0.25" top="0.75" bottom="0.75" header="0.3" footer="0.3"/>
  <pageSetup paperSize="9" scale="58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9"/>
  <sheetViews>
    <sheetView zoomScale="140" zoomScaleNormal="140" topLeftCell="D1" workbookViewId="0">
      <selection activeCell="J13" sqref="J13"/>
    </sheetView>
  </sheetViews>
  <sheetFormatPr defaultColWidth="8.72727272727273" defaultRowHeight="14"/>
  <cols>
    <col min="2" max="2" width="12.9090909090909" customWidth="1"/>
    <col min="3" max="4" width="8.72727272727273" style="7"/>
    <col min="5" max="5" width="9.54545454545454" customWidth="1"/>
    <col min="6" max="13" width="11.8181818181818" customWidth="1"/>
  </cols>
  <sheetData>
    <row r="2" spans="2:4">
      <c r="B2" s="27" t="s">
        <v>70</v>
      </c>
      <c r="C2" s="27"/>
      <c r="D2" s="27"/>
    </row>
    <row r="3" spans="2:5">
      <c r="B3" s="28"/>
      <c r="C3" s="29" t="s">
        <v>71</v>
      </c>
      <c r="D3" s="29" t="s">
        <v>72</v>
      </c>
      <c r="E3" s="28" t="s">
        <v>73</v>
      </c>
    </row>
    <row r="4" spans="2:11">
      <c r="B4" s="28" t="s">
        <v>74</v>
      </c>
      <c r="C4" s="29">
        <f t="shared" ref="C4:C9" si="0">D4*12</f>
        <v>6000</v>
      </c>
      <c r="D4" s="29">
        <v>500</v>
      </c>
      <c r="E4" s="28" t="s">
        <v>75</v>
      </c>
      <c r="F4"/>
      <c r="I4" t="s">
        <v>26</v>
      </c>
      <c r="J4" t="s">
        <v>60</v>
      </c>
      <c r="K4" t="s">
        <v>66</v>
      </c>
    </row>
    <row r="5" spans="2:8">
      <c r="B5" s="28" t="s">
        <v>37</v>
      </c>
      <c r="C5" s="29">
        <f t="shared" si="0"/>
        <v>3000</v>
      </c>
      <c r="D5" s="29">
        <v>250</v>
      </c>
      <c r="E5" s="28" t="s">
        <v>38</v>
      </c>
      <c r="F5" t="s">
        <v>44</v>
      </c>
      <c r="G5" t="s">
        <v>36</v>
      </c>
      <c r="H5" t="s">
        <v>40</v>
      </c>
    </row>
    <row r="6" spans="2:13">
      <c r="B6" s="28" t="s">
        <v>51</v>
      </c>
      <c r="C6" s="29">
        <f t="shared" si="0"/>
        <v>6000</v>
      </c>
      <c r="D6" s="29">
        <v>500</v>
      </c>
      <c r="E6" s="28" t="s">
        <v>52</v>
      </c>
      <c r="H6" t="s">
        <v>40</v>
      </c>
      <c r="L6" t="s">
        <v>50</v>
      </c>
      <c r="M6" t="s">
        <v>58</v>
      </c>
    </row>
    <row r="7" spans="2:11">
      <c r="B7" s="28" t="s">
        <v>76</v>
      </c>
      <c r="C7" s="29">
        <f t="shared" si="0"/>
        <v>1800</v>
      </c>
      <c r="D7" s="29">
        <v>150</v>
      </c>
      <c r="E7" s="28" t="s">
        <v>52</v>
      </c>
      <c r="I7" t="s">
        <v>26</v>
      </c>
      <c r="J7" t="s">
        <v>60</v>
      </c>
      <c r="K7" t="s">
        <v>66</v>
      </c>
    </row>
    <row r="8" spans="2:13">
      <c r="B8" s="28" t="s">
        <v>77</v>
      </c>
      <c r="C8" s="29">
        <f t="shared" si="0"/>
        <v>9600</v>
      </c>
      <c r="D8" s="29">
        <v>800</v>
      </c>
      <c r="E8" s="28" t="s">
        <v>52</v>
      </c>
      <c r="H8" t="s">
        <v>40</v>
      </c>
      <c r="L8" t="s">
        <v>50</v>
      </c>
      <c r="M8" t="s">
        <v>58</v>
      </c>
    </row>
    <row r="9" spans="2:11">
      <c r="B9" s="28" t="s">
        <v>78</v>
      </c>
      <c r="C9" s="29">
        <f t="shared" si="0"/>
        <v>9600</v>
      </c>
      <c r="D9" s="29">
        <v>800</v>
      </c>
      <c r="E9" s="28" t="s">
        <v>52</v>
      </c>
      <c r="I9" t="s">
        <v>26</v>
      </c>
      <c r="J9" t="s">
        <v>60</v>
      </c>
      <c r="K9" t="s">
        <v>66</v>
      </c>
    </row>
    <row r="10" spans="2:4">
      <c r="B10" s="28"/>
      <c r="C10" s="29">
        <f>SUM(C4:C9)</f>
        <v>36000</v>
      </c>
      <c r="D10" s="29">
        <f>SUM(D4:D9)</f>
        <v>3000</v>
      </c>
    </row>
    <row r="14" spans="2:6">
      <c r="B14" s="30" t="s">
        <v>79</v>
      </c>
      <c r="C14" s="31" t="s">
        <v>80</v>
      </c>
      <c r="D14" s="32" t="s">
        <v>81</v>
      </c>
      <c r="E14" s="32"/>
      <c r="F14" s="32"/>
    </row>
    <row r="15" ht="28" spans="2:6">
      <c r="B15" s="33"/>
      <c r="C15" s="34"/>
      <c r="D15" s="32" t="s">
        <v>82</v>
      </c>
      <c r="E15" s="32" t="s">
        <v>83</v>
      </c>
      <c r="F15" s="35" t="s">
        <v>84</v>
      </c>
    </row>
    <row r="16" spans="2:6">
      <c r="B16" s="36" t="s">
        <v>85</v>
      </c>
      <c r="C16" s="32">
        <f t="shared" ref="C16:C18" si="1">26*20</f>
        <v>520</v>
      </c>
      <c r="D16" s="32">
        <v>4</v>
      </c>
      <c r="E16" s="32">
        <v>30</v>
      </c>
      <c r="F16" s="35">
        <f t="shared" ref="F16:F19" si="2">E16/C16</f>
        <v>0.0576923076923077</v>
      </c>
    </row>
    <row r="17" spans="2:6">
      <c r="B17" s="36" t="s">
        <v>86</v>
      </c>
      <c r="C17" s="32">
        <f t="shared" si="1"/>
        <v>520</v>
      </c>
      <c r="D17" s="32">
        <v>8</v>
      </c>
      <c r="E17" s="32">
        <v>52.5</v>
      </c>
      <c r="F17" s="35">
        <f t="shared" si="2"/>
        <v>0.100961538461538</v>
      </c>
    </row>
    <row r="18" spans="2:6">
      <c r="B18" s="36" t="s">
        <v>87</v>
      </c>
      <c r="C18" s="32">
        <f t="shared" si="1"/>
        <v>520</v>
      </c>
      <c r="D18" s="32">
        <v>2</v>
      </c>
      <c r="E18" s="32">
        <v>13.33</v>
      </c>
      <c r="F18" s="35">
        <f t="shared" si="2"/>
        <v>0.0256346153846154</v>
      </c>
    </row>
    <row r="19" spans="2:6">
      <c r="B19" s="36"/>
      <c r="C19" s="32">
        <f>SUM(C16:C18)</f>
        <v>1560</v>
      </c>
      <c r="D19" s="32">
        <f>SUM(D16:D18)</f>
        <v>14</v>
      </c>
      <c r="E19" s="32">
        <f>SUM(E16:E18)</f>
        <v>95.83</v>
      </c>
      <c r="F19" s="35">
        <f t="shared" si="2"/>
        <v>0.0614294871794872</v>
      </c>
    </row>
  </sheetData>
  <mergeCells count="4">
    <mergeCell ref="B2:D2"/>
    <mergeCell ref="D14:F14"/>
    <mergeCell ref="B14:B15"/>
    <mergeCell ref="C14:C1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9"/>
  <sheetViews>
    <sheetView zoomScale="80" zoomScaleNormal="80" workbookViewId="0">
      <selection activeCell="F15" sqref="F15"/>
    </sheetView>
  </sheetViews>
  <sheetFormatPr defaultColWidth="9.81818181818182" defaultRowHeight="14"/>
  <cols>
    <col min="1" max="1" width="3" style="1" customWidth="1"/>
    <col min="2" max="2" width="5.54545454545455" style="1" customWidth="1"/>
    <col min="3" max="3" width="18.5454545454545" style="1" customWidth="1"/>
    <col min="4" max="4" width="11.8181818181818" style="1" customWidth="1"/>
    <col min="5" max="6" width="17.9090909090909" style="1" customWidth="1"/>
    <col min="7" max="7" width="16.7272727272727" style="1" customWidth="1"/>
    <col min="8" max="9" width="14" style="18" customWidth="1"/>
    <col min="10" max="12" width="14" style="19" customWidth="1"/>
    <col min="13" max="13" width="14" style="20" customWidth="1"/>
    <col min="14" max="14" width="14.7636363636364" style="1" customWidth="1"/>
    <col min="15" max="16383" width="9.45454545454546" style="1"/>
    <col min="16384" max="16384" width="9.81818181818182" style="1"/>
  </cols>
  <sheetData>
    <row r="2" ht="20" customHeight="1" spans="2:13">
      <c r="B2" s="4" t="s">
        <v>88</v>
      </c>
      <c r="C2" s="4" t="s">
        <v>89</v>
      </c>
      <c r="D2" s="4" t="s">
        <v>90</v>
      </c>
      <c r="E2" s="4" t="s">
        <v>91</v>
      </c>
      <c r="F2" s="4" t="s">
        <v>92</v>
      </c>
      <c r="G2" s="4" t="s">
        <v>93</v>
      </c>
      <c r="H2" s="21" t="s">
        <v>94</v>
      </c>
      <c r="I2" s="23" t="s">
        <v>95</v>
      </c>
      <c r="J2" s="24" t="s">
        <v>96</v>
      </c>
      <c r="K2" s="24" t="s">
        <v>97</v>
      </c>
      <c r="L2" s="4" t="s">
        <v>98</v>
      </c>
      <c r="M2" s="23" t="s">
        <v>99</v>
      </c>
    </row>
    <row r="3" ht="20" customHeight="1" spans="2:13">
      <c r="B3" s="4">
        <v>1</v>
      </c>
      <c r="C3" s="4" t="s">
        <v>25</v>
      </c>
      <c r="D3" s="22" t="s">
        <v>26</v>
      </c>
      <c r="E3" s="22" t="s">
        <v>29</v>
      </c>
      <c r="F3" s="22" t="s">
        <v>100</v>
      </c>
      <c r="G3" s="4">
        <v>1450</v>
      </c>
      <c r="H3" s="21">
        <f>106/1000</f>
        <v>0.106</v>
      </c>
      <c r="I3" s="21">
        <f>G3*H3</f>
        <v>153.7</v>
      </c>
      <c r="J3" s="24">
        <v>25</v>
      </c>
      <c r="K3" s="24">
        <f>I3/J3</f>
        <v>6.148</v>
      </c>
      <c r="L3" s="4">
        <f>ROUNDUP(K3,0)</f>
        <v>7</v>
      </c>
      <c r="M3" s="23">
        <f>J3*L3</f>
        <v>175</v>
      </c>
    </row>
    <row r="4" ht="20" customHeight="1" spans="2:13">
      <c r="B4" s="4">
        <v>2</v>
      </c>
      <c r="C4" s="4" t="s">
        <v>25</v>
      </c>
      <c r="D4" s="22" t="s">
        <v>36</v>
      </c>
      <c r="E4" s="22" t="s">
        <v>29</v>
      </c>
      <c r="F4" s="22" t="s">
        <v>100</v>
      </c>
      <c r="G4" s="4">
        <v>250</v>
      </c>
      <c r="H4" s="21">
        <f>99.5/1000</f>
        <v>0.0995</v>
      </c>
      <c r="I4" s="21">
        <f>G4*H4</f>
        <v>24.875</v>
      </c>
      <c r="J4" s="24">
        <v>25</v>
      </c>
      <c r="K4" s="24">
        <f>I4/J4</f>
        <v>0.995</v>
      </c>
      <c r="L4" s="4">
        <f>ROUNDUP(K4,0)</f>
        <v>1</v>
      </c>
      <c r="M4" s="23">
        <f t="shared" ref="M4:M9" si="0">J4*L4</f>
        <v>25</v>
      </c>
    </row>
    <row r="5" ht="20" customHeight="1" spans="2:13">
      <c r="B5" s="4">
        <v>3</v>
      </c>
      <c r="C5" s="4" t="s">
        <v>25</v>
      </c>
      <c r="D5" s="22" t="s">
        <v>40</v>
      </c>
      <c r="E5" s="22" t="s">
        <v>29</v>
      </c>
      <c r="F5" s="22" t="s">
        <v>100</v>
      </c>
      <c r="G5" s="4">
        <v>1550</v>
      </c>
      <c r="H5" s="21">
        <f>94/1000</f>
        <v>0.094</v>
      </c>
      <c r="I5" s="21">
        <f>G5*H5</f>
        <v>145.7</v>
      </c>
      <c r="J5" s="24">
        <v>25</v>
      </c>
      <c r="K5" s="24">
        <f>I5/J5</f>
        <v>5.828</v>
      </c>
      <c r="L5" s="4">
        <f>ROUNDUP(K5,0)</f>
        <v>6</v>
      </c>
      <c r="M5" s="23">
        <f t="shared" si="0"/>
        <v>150</v>
      </c>
    </row>
    <row r="6" ht="20" customHeight="1" spans="2:13">
      <c r="B6" s="4">
        <v>4</v>
      </c>
      <c r="C6" s="4" t="s">
        <v>59</v>
      </c>
      <c r="D6" s="22" t="s">
        <v>60</v>
      </c>
      <c r="E6" s="22" t="s">
        <v>29</v>
      </c>
      <c r="F6" s="22" t="s">
        <v>100</v>
      </c>
      <c r="G6" s="4">
        <v>1450</v>
      </c>
      <c r="H6" s="21">
        <f>373/1000</f>
        <v>0.373</v>
      </c>
      <c r="I6" s="21">
        <f>G6*H6</f>
        <v>540.85</v>
      </c>
      <c r="J6" s="24">
        <v>25</v>
      </c>
      <c r="K6" s="24">
        <f>I6/J6</f>
        <v>21.634</v>
      </c>
      <c r="L6" s="4">
        <f>ROUNDUP(K6,0)</f>
        <v>22</v>
      </c>
      <c r="M6" s="23">
        <f t="shared" si="0"/>
        <v>550</v>
      </c>
    </row>
    <row r="7" ht="20" customHeight="1" spans="2:13">
      <c r="B7" s="4">
        <v>5</v>
      </c>
      <c r="C7" s="4" t="s">
        <v>59</v>
      </c>
      <c r="D7" s="22" t="s">
        <v>64</v>
      </c>
      <c r="E7" s="22" t="s">
        <v>29</v>
      </c>
      <c r="F7" s="22" t="s">
        <v>100</v>
      </c>
      <c r="G7" s="4"/>
      <c r="H7" s="21">
        <f>362/1000</f>
        <v>0.362</v>
      </c>
      <c r="I7" s="21">
        <f t="shared" ref="I7:I12" si="1">G7*H7</f>
        <v>0</v>
      </c>
      <c r="J7" s="24">
        <v>25</v>
      </c>
      <c r="K7" s="24">
        <f t="shared" ref="K7:K12" si="2">I7/J7</f>
        <v>0</v>
      </c>
      <c r="L7" s="4">
        <f t="shared" ref="L7:L12" si="3">ROUNDUP(K7,0)</f>
        <v>0</v>
      </c>
      <c r="M7" s="23">
        <f t="shared" si="0"/>
        <v>0</v>
      </c>
    </row>
    <row r="8" ht="20" customHeight="1" spans="2:13">
      <c r="B8" s="4">
        <v>6</v>
      </c>
      <c r="C8" s="4" t="s">
        <v>65</v>
      </c>
      <c r="D8" s="22" t="s">
        <v>66</v>
      </c>
      <c r="E8" s="22" t="s">
        <v>29</v>
      </c>
      <c r="F8" s="22" t="s">
        <v>100</v>
      </c>
      <c r="G8" s="4">
        <v>1450</v>
      </c>
      <c r="H8" s="21">
        <f>17.7/1000</f>
        <v>0.0177</v>
      </c>
      <c r="I8" s="21">
        <f t="shared" si="1"/>
        <v>25.665</v>
      </c>
      <c r="J8" s="24">
        <v>25</v>
      </c>
      <c r="K8" s="24">
        <f t="shared" si="2"/>
        <v>1.0266</v>
      </c>
      <c r="L8" s="4">
        <f t="shared" si="3"/>
        <v>2</v>
      </c>
      <c r="M8" s="23">
        <f t="shared" si="0"/>
        <v>50</v>
      </c>
    </row>
    <row r="9" ht="35" customHeight="1" spans="12:13">
      <c r="L9" s="25">
        <f>SUM(L3:L8)</f>
        <v>38</v>
      </c>
      <c r="M9" s="25">
        <f>SUM(M3:M8)</f>
        <v>950</v>
      </c>
    </row>
    <row r="11" ht="20" customHeight="1" spans="2:13">
      <c r="B11" s="4" t="s">
        <v>88</v>
      </c>
      <c r="C11" s="4" t="s">
        <v>89</v>
      </c>
      <c r="D11" s="4" t="s">
        <v>90</v>
      </c>
      <c r="E11" s="4" t="s">
        <v>91</v>
      </c>
      <c r="F11" s="4" t="s">
        <v>92</v>
      </c>
      <c r="G11" s="4" t="s">
        <v>93</v>
      </c>
      <c r="H11" s="21" t="s">
        <v>94</v>
      </c>
      <c r="I11" s="21"/>
      <c r="J11" s="24"/>
      <c r="K11" s="24"/>
      <c r="L11" s="24"/>
      <c r="M11" s="23" t="s">
        <v>101</v>
      </c>
    </row>
    <row r="12" ht="20" customHeight="1" spans="2:13">
      <c r="B12" s="4">
        <v>1</v>
      </c>
      <c r="C12" s="4" t="s">
        <v>43</v>
      </c>
      <c r="D12" s="22" t="s">
        <v>44</v>
      </c>
      <c r="E12" s="22" t="s">
        <v>46</v>
      </c>
      <c r="F12" s="22" t="s">
        <v>102</v>
      </c>
      <c r="G12" s="4">
        <v>250</v>
      </c>
      <c r="H12" s="21">
        <f>33.7/1000</f>
        <v>0.0337</v>
      </c>
      <c r="I12" s="21">
        <f t="shared" si="1"/>
        <v>8.425</v>
      </c>
      <c r="J12" s="24">
        <v>25</v>
      </c>
      <c r="K12" s="24">
        <f t="shared" si="2"/>
        <v>0.337</v>
      </c>
      <c r="L12" s="4">
        <f t="shared" si="3"/>
        <v>1</v>
      </c>
      <c r="M12" s="23">
        <f t="shared" ref="M12:M17" si="4">J12*L12</f>
        <v>25</v>
      </c>
    </row>
    <row r="13" ht="35" customHeight="1" spans="12:13">
      <c r="L13" s="25">
        <f>L12</f>
        <v>1</v>
      </c>
      <c r="M13" s="26">
        <f>M12</f>
        <v>25</v>
      </c>
    </row>
    <row r="14" spans="2:4">
      <c r="B14" s="7"/>
      <c r="C14"/>
      <c r="D14"/>
    </row>
    <row r="15" ht="20" customHeight="1" spans="2:13">
      <c r="B15" s="4" t="s">
        <v>88</v>
      </c>
      <c r="C15" s="4" t="s">
        <v>89</v>
      </c>
      <c r="D15" s="4" t="s">
        <v>90</v>
      </c>
      <c r="E15" s="4" t="s">
        <v>91</v>
      </c>
      <c r="F15" s="4" t="s">
        <v>92</v>
      </c>
      <c r="G15" s="4" t="s">
        <v>93</v>
      </c>
      <c r="H15" s="21" t="s">
        <v>94</v>
      </c>
      <c r="I15" s="21"/>
      <c r="J15" s="24"/>
      <c r="K15" s="24"/>
      <c r="L15" s="24"/>
      <c r="M15" s="23" t="s">
        <v>101</v>
      </c>
    </row>
    <row r="16" ht="20" customHeight="1" spans="2:13">
      <c r="B16" s="4">
        <v>1</v>
      </c>
      <c r="C16" s="4" t="s">
        <v>49</v>
      </c>
      <c r="D16" s="22" t="s">
        <v>50</v>
      </c>
      <c r="E16" s="22" t="s">
        <v>103</v>
      </c>
      <c r="F16" s="22" t="s">
        <v>104</v>
      </c>
      <c r="G16" s="4">
        <v>1300</v>
      </c>
      <c r="H16" s="21">
        <f>32.1/1000</f>
        <v>0.0321</v>
      </c>
      <c r="I16" s="21">
        <f>G16*H16</f>
        <v>41.73</v>
      </c>
      <c r="J16" s="24">
        <v>25</v>
      </c>
      <c r="K16" s="24">
        <f>I16/J16</f>
        <v>1.6692</v>
      </c>
      <c r="L16" s="4">
        <f>ROUNDUP(K16,0)</f>
        <v>2</v>
      </c>
      <c r="M16" s="23">
        <f t="shared" si="4"/>
        <v>50</v>
      </c>
    </row>
    <row r="17" ht="20" customHeight="1" spans="2:13">
      <c r="B17" s="4">
        <v>2</v>
      </c>
      <c r="C17" s="4" t="s">
        <v>57</v>
      </c>
      <c r="D17" s="22" t="s">
        <v>105</v>
      </c>
      <c r="E17" s="22" t="s">
        <v>53</v>
      </c>
      <c r="F17" s="22" t="s">
        <v>104</v>
      </c>
      <c r="G17" s="4">
        <v>1300</v>
      </c>
      <c r="H17" s="21">
        <f>32.1/1000</f>
        <v>0.0321</v>
      </c>
      <c r="I17" s="21">
        <f>G17*H17</f>
        <v>41.73</v>
      </c>
      <c r="J17" s="24">
        <v>25</v>
      </c>
      <c r="K17" s="24">
        <f>I17/J17</f>
        <v>1.6692</v>
      </c>
      <c r="L17" s="4">
        <f>ROUNDUP(K17,0)</f>
        <v>2</v>
      </c>
      <c r="M17" s="23">
        <f t="shared" si="4"/>
        <v>50</v>
      </c>
    </row>
    <row r="18" ht="35" customHeight="1" spans="12:13">
      <c r="L18" s="25">
        <f>SUM(L16:L17)</f>
        <v>4</v>
      </c>
      <c r="M18" s="26">
        <f>SUM(M16:M17)</f>
        <v>100</v>
      </c>
    </row>
    <row r="19" spans="2:4">
      <c r="B19"/>
      <c r="C19"/>
      <c r="D19"/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P27"/>
  <sheetViews>
    <sheetView zoomScale="70" zoomScaleNormal="70" topLeftCell="C1" workbookViewId="0">
      <selection activeCell="F13" sqref="F13"/>
    </sheetView>
  </sheetViews>
  <sheetFormatPr defaultColWidth="9.81818181818182" defaultRowHeight="14"/>
  <cols>
    <col min="1" max="1" width="3" style="1" customWidth="1"/>
    <col min="2" max="2" width="12.9090909090909" style="1" customWidth="1"/>
    <col min="3" max="3" width="36.1818181818182" style="1" customWidth="1"/>
    <col min="4" max="4" width="14.0909090909091" style="1" customWidth="1"/>
    <col min="5" max="5" width="17.8181818181818" style="1" customWidth="1"/>
    <col min="6" max="6" width="20" style="1" customWidth="1"/>
    <col min="7" max="8" width="11.5454545454545" style="1" customWidth="1"/>
    <col min="9" max="10" width="14.1818181818182" style="1" customWidth="1"/>
    <col min="11" max="11" width="11" style="2" customWidth="1"/>
    <col min="12" max="13" width="16.0909090909091" style="3" customWidth="1"/>
    <col min="14" max="14" width="17.0909090909091" style="1" customWidth="1"/>
    <col min="15" max="15" width="15.8181818181818" style="1" customWidth="1"/>
    <col min="16" max="16" width="12.8181818181818" style="1"/>
    <col min="17" max="16384" width="9.45454545454546" style="1"/>
  </cols>
  <sheetData>
    <row r="2" ht="50" customHeight="1" spans="2:15">
      <c r="B2" s="4"/>
      <c r="C2" s="4"/>
      <c r="D2" s="4"/>
      <c r="E2" s="4"/>
      <c r="F2" s="4" t="s">
        <v>106</v>
      </c>
      <c r="G2" s="5"/>
      <c r="H2" s="5" t="s">
        <v>107</v>
      </c>
      <c r="I2" s="5"/>
      <c r="J2" s="5"/>
      <c r="K2" s="10"/>
      <c r="L2" s="11"/>
      <c r="M2" s="12"/>
      <c r="N2" s="4"/>
      <c r="O2" s="4"/>
    </row>
    <row r="3" ht="50" customHeight="1" spans="2:16">
      <c r="B3" s="4" t="s">
        <v>88</v>
      </c>
      <c r="C3" s="4" t="s">
        <v>89</v>
      </c>
      <c r="D3" s="4" t="s">
        <v>90</v>
      </c>
      <c r="E3" s="4" t="s">
        <v>91</v>
      </c>
      <c r="F3" s="4" t="s">
        <v>93</v>
      </c>
      <c r="G3" s="4" t="s">
        <v>108</v>
      </c>
      <c r="H3" s="4" t="s">
        <v>109</v>
      </c>
      <c r="I3" s="4" t="s">
        <v>110</v>
      </c>
      <c r="J3" s="4" t="s">
        <v>111</v>
      </c>
      <c r="K3" s="13" t="s">
        <v>112</v>
      </c>
      <c r="L3" s="12" t="s">
        <v>113</v>
      </c>
      <c r="M3" s="12" t="s">
        <v>114</v>
      </c>
      <c r="N3" s="4" t="s">
        <v>115</v>
      </c>
      <c r="O3" s="4" t="s">
        <v>116</v>
      </c>
      <c r="P3" s="4" t="s">
        <v>117</v>
      </c>
    </row>
    <row r="4" ht="50" customHeight="1" spans="2:16">
      <c r="B4" s="4">
        <v>1</v>
      </c>
      <c r="C4" s="4" t="s">
        <v>118</v>
      </c>
      <c r="D4" s="4" t="s">
        <v>119</v>
      </c>
      <c r="E4" s="6" t="s">
        <v>120</v>
      </c>
      <c r="F4" s="4">
        <f>项目产能!D10</f>
        <v>3000</v>
      </c>
      <c r="G4" s="4">
        <v>3</v>
      </c>
      <c r="H4" s="4" t="s">
        <v>121</v>
      </c>
      <c r="I4" s="4" t="s">
        <v>122</v>
      </c>
      <c r="J4" s="4"/>
      <c r="K4" s="13">
        <v>20</v>
      </c>
      <c r="L4" s="12">
        <f>F4/G4/K4</f>
        <v>50</v>
      </c>
      <c r="M4" s="12">
        <f>ROUNDUP(L4,0)</f>
        <v>50</v>
      </c>
      <c r="N4" s="4">
        <v>0.574</v>
      </c>
      <c r="O4" s="4">
        <f>N4*K4</f>
        <v>11.48</v>
      </c>
      <c r="P4" s="4" t="s">
        <v>123</v>
      </c>
    </row>
    <row r="5" ht="50" customHeight="1" spans="2:16">
      <c r="B5" s="4">
        <v>2</v>
      </c>
      <c r="C5" s="4" t="s">
        <v>124</v>
      </c>
      <c r="D5" s="4" t="s">
        <v>125</v>
      </c>
      <c r="E5" s="6" t="s">
        <v>120</v>
      </c>
      <c r="F5" s="4">
        <f>F4</f>
        <v>3000</v>
      </c>
      <c r="G5" s="4">
        <v>3</v>
      </c>
      <c r="H5" s="4" t="s">
        <v>126</v>
      </c>
      <c r="I5" s="4" t="s">
        <v>127</v>
      </c>
      <c r="J5" s="4"/>
      <c r="K5" s="13">
        <v>250</v>
      </c>
      <c r="L5" s="12">
        <f>F5/G5/K5</f>
        <v>4</v>
      </c>
      <c r="M5" s="12">
        <f>ROUNDUP(L5,0)</f>
        <v>4</v>
      </c>
      <c r="N5" s="4">
        <v>0.045</v>
      </c>
      <c r="O5" s="4">
        <f>N5*K5</f>
        <v>11.25</v>
      </c>
      <c r="P5" s="4" t="s">
        <v>128</v>
      </c>
    </row>
    <row r="6" ht="50" customHeight="1" spans="2:16">
      <c r="B6" s="4">
        <v>3</v>
      </c>
      <c r="C6" s="4" t="s">
        <v>129</v>
      </c>
      <c r="D6" s="4" t="s">
        <v>130</v>
      </c>
      <c r="E6" s="6" t="s">
        <v>120</v>
      </c>
      <c r="F6" s="4">
        <f>F5</f>
        <v>3000</v>
      </c>
      <c r="G6" s="4">
        <v>3</v>
      </c>
      <c r="H6" s="4" t="s">
        <v>126</v>
      </c>
      <c r="I6" s="4" t="s">
        <v>127</v>
      </c>
      <c r="J6" s="4"/>
      <c r="K6" s="13">
        <v>200</v>
      </c>
      <c r="L6" s="12">
        <f>F6/G6/K6</f>
        <v>5</v>
      </c>
      <c r="M6" s="12">
        <f>ROUNDUP(L6,0)</f>
        <v>5</v>
      </c>
      <c r="N6" s="4">
        <v>0.052</v>
      </c>
      <c r="O6" s="4">
        <f>N6*K6</f>
        <v>10.4</v>
      </c>
      <c r="P6" s="4" t="s">
        <v>123</v>
      </c>
    </row>
    <row r="7" ht="50" customHeight="1" spans="2:16">
      <c r="B7" s="4">
        <v>4</v>
      </c>
      <c r="C7" s="4" t="s">
        <v>131</v>
      </c>
      <c r="D7" s="4" t="s">
        <v>132</v>
      </c>
      <c r="E7" s="6" t="s">
        <v>120</v>
      </c>
      <c r="F7" s="4">
        <f>F6*2</f>
        <v>6000</v>
      </c>
      <c r="G7" s="4">
        <v>3</v>
      </c>
      <c r="H7" s="4" t="s">
        <v>126</v>
      </c>
      <c r="I7" s="4" t="s">
        <v>127</v>
      </c>
      <c r="J7" s="4"/>
      <c r="K7" s="13">
        <v>200</v>
      </c>
      <c r="L7" s="12">
        <f>F7/G7/K7</f>
        <v>10</v>
      </c>
      <c r="M7" s="12">
        <f>ROUNDUP(L7,0)</f>
        <v>10</v>
      </c>
      <c r="N7" s="4">
        <v>0.048</v>
      </c>
      <c r="O7" s="4">
        <f>N7*K7</f>
        <v>9.6</v>
      </c>
      <c r="P7" s="4" t="s">
        <v>123</v>
      </c>
    </row>
    <row r="8" ht="50" customHeight="1"/>
    <row r="9" spans="8:10">
      <c r="H9" s="4" t="s">
        <v>121</v>
      </c>
      <c r="I9" s="4" t="s">
        <v>122</v>
      </c>
      <c r="J9" s="4">
        <f>M4</f>
        <v>50</v>
      </c>
    </row>
    <row r="10" spans="2:10">
      <c r="B10"/>
      <c r="C10"/>
      <c r="D10"/>
      <c r="H10" s="4" t="s">
        <v>126</v>
      </c>
      <c r="I10" s="4" t="s">
        <v>127</v>
      </c>
      <c r="J10" s="4">
        <f>SUM(M5:M7)</f>
        <v>19</v>
      </c>
    </row>
    <row r="11" spans="2:12">
      <c r="B11" s="7"/>
      <c r="C11" s="8"/>
      <c r="D11"/>
      <c r="E11" s="7"/>
      <c r="F11" s="9"/>
      <c r="J11" s="14">
        <f>SUM(J9:J10)</f>
        <v>69</v>
      </c>
      <c r="K11" s="15"/>
      <c r="L11" s="16"/>
    </row>
    <row r="12" spans="2:12">
      <c r="B12" s="7"/>
      <c r="C12" s="8"/>
      <c r="D12"/>
      <c r="E12" s="7"/>
      <c r="F12" s="9"/>
      <c r="K12" s="15"/>
      <c r="L12" s="16"/>
    </row>
    <row r="13" spans="2:12">
      <c r="B13" s="7"/>
      <c r="C13" s="8"/>
      <c r="D13"/>
      <c r="E13" s="7"/>
      <c r="F13" s="9"/>
      <c r="K13" s="15"/>
      <c r="L13" s="16"/>
    </row>
    <row r="14" spans="2:12">
      <c r="B14" s="7"/>
      <c r="C14" s="8"/>
      <c r="D14"/>
      <c r="E14" s="7"/>
      <c r="F14" s="9"/>
      <c r="K14" s="17"/>
      <c r="L14" s="16"/>
    </row>
    <row r="15" spans="2:4">
      <c r="B15" s="7"/>
      <c r="C15" s="8"/>
      <c r="D15"/>
    </row>
    <row r="16" spans="2:4">
      <c r="B16"/>
      <c r="C16"/>
      <c r="D16"/>
    </row>
    <row r="17" spans="2:4">
      <c r="B17"/>
      <c r="C17"/>
      <c r="D17"/>
    </row>
    <row r="18" spans="2:4">
      <c r="B18"/>
      <c r="C18"/>
      <c r="D18"/>
    </row>
    <row r="19" spans="2:4">
      <c r="B19"/>
      <c r="C19"/>
      <c r="D19"/>
    </row>
    <row r="20" spans="2:4">
      <c r="B20"/>
      <c r="C20"/>
      <c r="D20"/>
    </row>
    <row r="21" spans="2:4">
      <c r="B21"/>
      <c r="C21"/>
      <c r="D21"/>
    </row>
    <row r="22" spans="2:4">
      <c r="B22"/>
      <c r="C22"/>
      <c r="D22"/>
    </row>
    <row r="23" spans="2:4">
      <c r="B23"/>
      <c r="C23"/>
      <c r="D23"/>
    </row>
    <row r="24" spans="2:4">
      <c r="B24"/>
      <c r="C24"/>
      <c r="D24"/>
    </row>
    <row r="25" spans="2:4">
      <c r="B25"/>
      <c r="C25"/>
      <c r="D25"/>
    </row>
    <row r="26" spans="2:4">
      <c r="B26"/>
      <c r="C26"/>
      <c r="D26"/>
    </row>
    <row r="27" spans="2:4">
      <c r="B27"/>
      <c r="C27"/>
      <c r="D27"/>
    </row>
  </sheetData>
  <autoFilter ref="B3:O7">
    <extLst/>
  </autoFilter>
  <pageMargins left="0.7" right="0.7" top="0.75" bottom="0.75" header="0.3" footer="0.3"/>
  <pageSetup paperSize="9" scale="38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总表1</vt:lpstr>
      <vt:lpstr>项目产能</vt:lpstr>
      <vt:lpstr>原材料</vt:lpstr>
      <vt:lpstr>零件存放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冯敬乾</cp:lastModifiedBy>
  <dcterms:created xsi:type="dcterms:W3CDTF">2006-09-16T00:00:00Z</dcterms:created>
  <dcterms:modified xsi:type="dcterms:W3CDTF">2022-08-24T14:48:22Z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D20DF9AF3D8E4FF9B5DA64525CF36B4A</vt:lpwstr>
  </property>
  <property fmtid="{D5CDD505-2E9C-101B-9397-08002B2CF9AE}" pid="4" name="KSOReadingLayout">
    <vt:bool>true</vt:bool>
  </property>
</Properties>
</file>