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天丰\"/>
    </mc:Choice>
  </mc:AlternateContent>
  <xr:revisionPtr revIDLastSave="0" documentId="13_ncr:1_{A447357B-C781-4B53-81D0-F79F9338C76F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不含模摊" sheetId="3" r:id="rId1"/>
    <sheet name="含模摊" sheetId="4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4" l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" i="4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" i="3"/>
  <c r="T4" i="4" l="1"/>
  <c r="T5" i="4"/>
  <c r="T7" i="4"/>
  <c r="T10" i="4"/>
  <c r="T11" i="4"/>
  <c r="T12" i="4"/>
  <c r="T13" i="4"/>
  <c r="T14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" i="4"/>
  <c r="S4" i="4"/>
  <c r="Q6" i="4"/>
  <c r="Q7" i="4"/>
  <c r="S9" i="4"/>
  <c r="Q12" i="4"/>
  <c r="S15" i="4"/>
  <c r="Q21" i="4"/>
  <c r="S24" i="4"/>
  <c r="S26" i="4"/>
  <c r="S31" i="4"/>
  <c r="S32" i="4"/>
  <c r="N4" i="4"/>
  <c r="N5" i="4"/>
  <c r="N6" i="4"/>
  <c r="R6" i="4" s="1"/>
  <c r="N7" i="4"/>
  <c r="N8" i="4"/>
  <c r="R8" i="4" s="1"/>
  <c r="N9" i="4"/>
  <c r="R9" i="4" s="1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" i="4"/>
  <c r="G4" i="4"/>
  <c r="G5" i="4"/>
  <c r="G6" i="4"/>
  <c r="G7" i="4"/>
  <c r="G8" i="4"/>
  <c r="I8" i="4" s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" i="4"/>
  <c r="E4" i="4"/>
  <c r="E5" i="4"/>
  <c r="R5" i="4" s="1"/>
  <c r="E7" i="4"/>
  <c r="E10" i="4"/>
  <c r="I10" i="4" s="1"/>
  <c r="E11" i="4"/>
  <c r="E12" i="4"/>
  <c r="E13" i="4"/>
  <c r="E14" i="4"/>
  <c r="I14" i="4" s="1"/>
  <c r="E16" i="4"/>
  <c r="E17" i="4"/>
  <c r="E18" i="4"/>
  <c r="E19" i="4"/>
  <c r="E20" i="4"/>
  <c r="E21" i="4"/>
  <c r="P21" i="4" s="1"/>
  <c r="E22" i="4"/>
  <c r="E23" i="4"/>
  <c r="J23" i="4" s="1"/>
  <c r="E24" i="4"/>
  <c r="E25" i="4"/>
  <c r="E26" i="4"/>
  <c r="E27" i="4"/>
  <c r="E28" i="4"/>
  <c r="E29" i="4"/>
  <c r="P29" i="4" s="1"/>
  <c r="E30" i="4"/>
  <c r="I30" i="4" s="1"/>
  <c r="E31" i="4"/>
  <c r="R31" i="4" s="1"/>
  <c r="E32" i="4"/>
  <c r="E33" i="4"/>
  <c r="E34" i="4"/>
  <c r="Q34" i="4" s="1"/>
  <c r="E35" i="4"/>
  <c r="E36" i="4"/>
  <c r="S36" i="4" s="1"/>
  <c r="E37" i="4"/>
  <c r="E3" i="4"/>
  <c r="F37" i="4"/>
  <c r="F36" i="4"/>
  <c r="F35" i="4"/>
  <c r="S34" i="4"/>
  <c r="R34" i="4"/>
  <c r="P34" i="4"/>
  <c r="F34" i="4"/>
  <c r="K34" i="4" s="1"/>
  <c r="F33" i="4"/>
  <c r="F32" i="4"/>
  <c r="F31" i="4"/>
  <c r="J31" i="4"/>
  <c r="F30" i="4"/>
  <c r="K30" i="4" s="1"/>
  <c r="F29" i="4"/>
  <c r="S28" i="4"/>
  <c r="R28" i="4"/>
  <c r="F28" i="4"/>
  <c r="F27" i="4"/>
  <c r="R26" i="4"/>
  <c r="Q26" i="4"/>
  <c r="P26" i="4"/>
  <c r="J26" i="4"/>
  <c r="F26" i="4"/>
  <c r="L26" i="4" s="1"/>
  <c r="F25" i="4"/>
  <c r="F24" i="4"/>
  <c r="L24" i="4" s="1"/>
  <c r="F23" i="4"/>
  <c r="F22" i="4"/>
  <c r="S21" i="4"/>
  <c r="R21" i="4"/>
  <c r="F21" i="4"/>
  <c r="R20" i="4"/>
  <c r="F20" i="4"/>
  <c r="K20" i="4" s="1"/>
  <c r="F19" i="4"/>
  <c r="R18" i="4"/>
  <c r="Q18" i="4"/>
  <c r="P18" i="4"/>
  <c r="J18" i="4"/>
  <c r="I18" i="4"/>
  <c r="F18" i="4"/>
  <c r="L18" i="4" s="1"/>
  <c r="F17" i="4"/>
  <c r="R16" i="4"/>
  <c r="F16" i="4"/>
  <c r="L16" i="4" s="1"/>
  <c r="R15" i="4"/>
  <c r="I15" i="4"/>
  <c r="J15" i="4"/>
  <c r="F15" i="4"/>
  <c r="K15" i="4" s="1"/>
  <c r="Q14" i="4"/>
  <c r="F14" i="4"/>
  <c r="R13" i="4"/>
  <c r="F13" i="4"/>
  <c r="L13" i="4" s="1"/>
  <c r="P12" i="4"/>
  <c r="F12" i="4"/>
  <c r="K12" i="4" s="1"/>
  <c r="F11" i="4"/>
  <c r="F10" i="4"/>
  <c r="K10" i="4" s="1"/>
  <c r="J9" i="4"/>
  <c r="I9" i="4"/>
  <c r="F9" i="4"/>
  <c r="F8" i="4"/>
  <c r="P7" i="4"/>
  <c r="I7" i="4"/>
  <c r="F7" i="4"/>
  <c r="L7" i="4" s="1"/>
  <c r="I6" i="4"/>
  <c r="F6" i="4"/>
  <c r="K6" i="4" s="1"/>
  <c r="F5" i="4"/>
  <c r="Q4" i="4"/>
  <c r="P4" i="4"/>
  <c r="F4" i="4"/>
  <c r="I4" i="4"/>
  <c r="F3" i="4"/>
  <c r="E4" i="3"/>
  <c r="E5" i="3"/>
  <c r="E10" i="3"/>
  <c r="E11" i="3"/>
  <c r="E12" i="3"/>
  <c r="E13" i="3"/>
  <c r="E14" i="3"/>
  <c r="E16" i="3"/>
  <c r="E17" i="3"/>
  <c r="E18" i="3"/>
  <c r="R18" i="3" s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" i="3"/>
  <c r="Q6" i="3"/>
  <c r="Q7" i="3"/>
  <c r="S8" i="3"/>
  <c r="S9" i="3"/>
  <c r="Q10" i="3"/>
  <c r="Q12" i="3"/>
  <c r="Q13" i="3"/>
  <c r="Q15" i="3"/>
  <c r="S16" i="3"/>
  <c r="S18" i="3"/>
  <c r="Q21" i="3"/>
  <c r="Q22" i="3"/>
  <c r="Q24" i="3"/>
  <c r="S29" i="3"/>
  <c r="Q33" i="3"/>
  <c r="Q37" i="3"/>
  <c r="N4" i="3"/>
  <c r="P4" i="3" s="1"/>
  <c r="N5" i="3"/>
  <c r="N6" i="3"/>
  <c r="P6" i="3" s="1"/>
  <c r="N7" i="3"/>
  <c r="R7" i="3" s="1"/>
  <c r="N8" i="3"/>
  <c r="P8" i="3" s="1"/>
  <c r="N9" i="3"/>
  <c r="P9" i="3" s="1"/>
  <c r="N10" i="3"/>
  <c r="P10" i="3" s="1"/>
  <c r="N11" i="3"/>
  <c r="N12" i="3"/>
  <c r="P12" i="3" s="1"/>
  <c r="N13" i="3"/>
  <c r="R13" i="3" s="1"/>
  <c r="N14" i="3"/>
  <c r="N15" i="3"/>
  <c r="P15" i="3" s="1"/>
  <c r="N16" i="3"/>
  <c r="R16" i="3" s="1"/>
  <c r="N17" i="3"/>
  <c r="N18" i="3"/>
  <c r="P18" i="3" s="1"/>
  <c r="N19" i="3"/>
  <c r="N20" i="3"/>
  <c r="P20" i="3" s="1"/>
  <c r="N21" i="3"/>
  <c r="P21" i="3" s="1"/>
  <c r="N22" i="3"/>
  <c r="P22" i="3" s="1"/>
  <c r="N23" i="3"/>
  <c r="N24" i="3"/>
  <c r="R24" i="3" s="1"/>
  <c r="N25" i="3"/>
  <c r="N26" i="3"/>
  <c r="R26" i="3" s="1"/>
  <c r="N27" i="3"/>
  <c r="R27" i="3" s="1"/>
  <c r="N28" i="3"/>
  <c r="P28" i="3" s="1"/>
  <c r="N29" i="3"/>
  <c r="R29" i="3" s="1"/>
  <c r="N30" i="3"/>
  <c r="P30" i="3" s="1"/>
  <c r="N31" i="3"/>
  <c r="N32" i="3"/>
  <c r="R32" i="3" s="1"/>
  <c r="N33" i="3"/>
  <c r="N34" i="3"/>
  <c r="R34" i="3" s="1"/>
  <c r="N35" i="3"/>
  <c r="R35" i="3" s="1"/>
  <c r="N36" i="3"/>
  <c r="R36" i="3" s="1"/>
  <c r="N37" i="3"/>
  <c r="P37" i="3" s="1"/>
  <c r="N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" i="3"/>
  <c r="L4" i="4" l="1"/>
  <c r="L22" i="4"/>
  <c r="J22" i="4"/>
  <c r="S13" i="4"/>
  <c r="S12" i="4"/>
  <c r="S6" i="4"/>
  <c r="S7" i="4"/>
  <c r="K7" i="4"/>
  <c r="L12" i="4"/>
  <c r="S21" i="3"/>
  <c r="S24" i="3"/>
  <c r="Q4" i="3"/>
  <c r="S5" i="3"/>
  <c r="S36" i="3"/>
  <c r="Q28" i="3"/>
  <c r="Q11" i="3"/>
  <c r="K14" i="4"/>
  <c r="R23" i="4"/>
  <c r="L33" i="4"/>
  <c r="L25" i="4"/>
  <c r="L17" i="4"/>
  <c r="I32" i="4"/>
  <c r="K24" i="4"/>
  <c r="K16" i="4"/>
  <c r="R30" i="4"/>
  <c r="P22" i="4"/>
  <c r="P14" i="4"/>
  <c r="R33" i="3"/>
  <c r="R25" i="3"/>
  <c r="R17" i="3"/>
  <c r="Q20" i="3"/>
  <c r="S4" i="3"/>
  <c r="R11" i="3"/>
  <c r="Q35" i="3"/>
  <c r="Q27" i="3"/>
  <c r="Q19" i="3"/>
  <c r="S14" i="4"/>
  <c r="S23" i="4"/>
  <c r="J32" i="4"/>
  <c r="S33" i="3"/>
  <c r="S25" i="3"/>
  <c r="S17" i="3"/>
  <c r="Q29" i="3"/>
  <c r="Q22" i="4"/>
  <c r="L31" i="4"/>
  <c r="R5" i="3"/>
  <c r="Q32" i="3"/>
  <c r="Q16" i="3"/>
  <c r="S10" i="3"/>
  <c r="Q14" i="3"/>
  <c r="L6" i="4"/>
  <c r="I23" i="4"/>
  <c r="K28" i="4"/>
  <c r="L20" i="4"/>
  <c r="Q30" i="3"/>
  <c r="S22" i="3"/>
  <c r="S13" i="3"/>
  <c r="K23" i="4"/>
  <c r="Q5" i="3"/>
  <c r="K4" i="4"/>
  <c r="L34" i="4"/>
  <c r="P34" i="3"/>
  <c r="R37" i="3"/>
  <c r="J30" i="4"/>
  <c r="R31" i="3"/>
  <c r="R23" i="3"/>
  <c r="Q34" i="3"/>
  <c r="S26" i="3"/>
  <c r="P32" i="3"/>
  <c r="R9" i="3"/>
  <c r="L21" i="4"/>
  <c r="R14" i="3"/>
  <c r="P29" i="3"/>
  <c r="R30" i="3"/>
  <c r="K37" i="4"/>
  <c r="P26" i="3"/>
  <c r="S31" i="3"/>
  <c r="Q23" i="3"/>
  <c r="P16" i="3"/>
  <c r="S30" i="3"/>
  <c r="P13" i="3"/>
  <c r="R22" i="3"/>
  <c r="S14" i="3"/>
  <c r="P25" i="3"/>
  <c r="P17" i="3"/>
  <c r="S29" i="4"/>
  <c r="L32" i="4"/>
  <c r="I34" i="4"/>
  <c r="I26" i="4"/>
  <c r="K18" i="4"/>
  <c r="J21" i="4"/>
  <c r="J5" i="4"/>
  <c r="R24" i="4"/>
  <c r="S25" i="4"/>
  <c r="S37" i="3"/>
  <c r="P5" i="3"/>
  <c r="R21" i="3"/>
  <c r="K22" i="4"/>
  <c r="P8" i="4"/>
  <c r="P36" i="3"/>
  <c r="Q18" i="3"/>
  <c r="R12" i="3"/>
  <c r="S34" i="3"/>
  <c r="Q26" i="3"/>
  <c r="Q17" i="3"/>
  <c r="S23" i="3"/>
  <c r="R22" i="4"/>
  <c r="Q36" i="3"/>
  <c r="S5" i="4"/>
  <c r="K8" i="4"/>
  <c r="J25" i="4"/>
  <c r="P30" i="4"/>
  <c r="P33" i="4"/>
  <c r="P33" i="3"/>
  <c r="P24" i="3"/>
  <c r="P14" i="3"/>
  <c r="Q25" i="3"/>
  <c r="R28" i="3"/>
  <c r="R20" i="3"/>
  <c r="R10" i="3"/>
  <c r="S32" i="3"/>
  <c r="S12" i="3"/>
  <c r="L10" i="4"/>
  <c r="I24" i="4"/>
  <c r="Q30" i="4"/>
  <c r="S17" i="4"/>
  <c r="P31" i="3"/>
  <c r="R8" i="3"/>
  <c r="S20" i="3"/>
  <c r="Q5" i="4"/>
  <c r="P10" i="4"/>
  <c r="L14" i="4"/>
  <c r="K17" i="4"/>
  <c r="I22" i="4"/>
  <c r="K26" i="4"/>
  <c r="S30" i="4"/>
  <c r="P23" i="3"/>
  <c r="S33" i="4"/>
  <c r="Q25" i="4"/>
  <c r="Q31" i="3"/>
  <c r="S10" i="4"/>
  <c r="J17" i="4"/>
  <c r="I3" i="4"/>
  <c r="R4" i="3"/>
  <c r="L5" i="4"/>
  <c r="Q10" i="4"/>
  <c r="I28" i="4"/>
  <c r="K21" i="4"/>
  <c r="I13" i="4"/>
  <c r="I5" i="4"/>
  <c r="K25" i="4"/>
  <c r="L28" i="4"/>
  <c r="K31" i="4"/>
  <c r="K33" i="4"/>
  <c r="S28" i="3"/>
  <c r="P25" i="4"/>
  <c r="P17" i="4"/>
  <c r="Q17" i="4"/>
  <c r="R17" i="4"/>
  <c r="P37" i="4"/>
  <c r="R25" i="4"/>
  <c r="R35" i="4"/>
  <c r="P9" i="4"/>
  <c r="R3" i="4"/>
  <c r="L30" i="4"/>
  <c r="L36" i="4"/>
  <c r="J11" i="4"/>
  <c r="K27" i="4"/>
  <c r="I19" i="4"/>
  <c r="K13" i="4"/>
  <c r="P15" i="4"/>
  <c r="L9" i="4"/>
  <c r="S8" i="4"/>
  <c r="J8" i="4"/>
  <c r="Q11" i="4"/>
  <c r="R27" i="4"/>
  <c r="R33" i="4"/>
  <c r="I35" i="4"/>
  <c r="L37" i="4"/>
  <c r="S19" i="4"/>
  <c r="S27" i="4"/>
  <c r="K29" i="4"/>
  <c r="J35" i="4"/>
  <c r="R37" i="4"/>
  <c r="I11" i="4"/>
  <c r="P19" i="4"/>
  <c r="R19" i="4"/>
  <c r="L29" i="4"/>
  <c r="K35" i="4"/>
  <c r="I36" i="4"/>
  <c r="S37" i="4"/>
  <c r="L11" i="4"/>
  <c r="J27" i="4"/>
  <c r="R29" i="4"/>
  <c r="R32" i="4"/>
  <c r="L35" i="4"/>
  <c r="J36" i="4"/>
  <c r="S11" i="4"/>
  <c r="S35" i="4"/>
  <c r="L27" i="4"/>
  <c r="P35" i="4"/>
  <c r="R36" i="4"/>
  <c r="K19" i="4"/>
  <c r="R11" i="4"/>
  <c r="J19" i="4"/>
  <c r="Q35" i="4"/>
  <c r="S3" i="4"/>
  <c r="P3" i="4"/>
  <c r="L3" i="4"/>
  <c r="K3" i="4"/>
  <c r="R4" i="4"/>
  <c r="K5" i="4"/>
  <c r="R7" i="4"/>
  <c r="L8" i="4"/>
  <c r="R10" i="4"/>
  <c r="K11" i="4"/>
  <c r="P13" i="4"/>
  <c r="R14" i="4"/>
  <c r="L15" i="4"/>
  <c r="S18" i="4"/>
  <c r="L19" i="4"/>
  <c r="S22" i="4"/>
  <c r="L23" i="4"/>
  <c r="Q29" i="4"/>
  <c r="Q33" i="4"/>
  <c r="J34" i="4"/>
  <c r="Q37" i="4"/>
  <c r="Q3" i="4"/>
  <c r="J4" i="4"/>
  <c r="P6" i="4"/>
  <c r="J7" i="4"/>
  <c r="Q9" i="4"/>
  <c r="J10" i="4"/>
  <c r="Q13" i="4"/>
  <c r="J14" i="4"/>
  <c r="P16" i="4"/>
  <c r="I17" i="4"/>
  <c r="P20" i="4"/>
  <c r="I21" i="4"/>
  <c r="P24" i="4"/>
  <c r="I25" i="4"/>
  <c r="P28" i="4"/>
  <c r="I29" i="4"/>
  <c r="P32" i="4"/>
  <c r="I33" i="4"/>
  <c r="P36" i="4"/>
  <c r="I37" i="4"/>
  <c r="Q16" i="4"/>
  <c r="Q20" i="4"/>
  <c r="Q24" i="4"/>
  <c r="Q28" i="4"/>
  <c r="J29" i="4"/>
  <c r="Q32" i="4"/>
  <c r="J33" i="4"/>
  <c r="Q36" i="4"/>
  <c r="J37" i="4"/>
  <c r="J3" i="4"/>
  <c r="J13" i="4"/>
  <c r="I16" i="4"/>
  <c r="I20" i="4"/>
  <c r="P23" i="4"/>
  <c r="P27" i="4"/>
  <c r="P31" i="4"/>
  <c r="P5" i="4"/>
  <c r="J6" i="4"/>
  <c r="Q8" i="4"/>
  <c r="K9" i="4"/>
  <c r="P11" i="4"/>
  <c r="I12" i="4"/>
  <c r="R12" i="4"/>
  <c r="Q15" i="4"/>
  <c r="J16" i="4"/>
  <c r="S16" i="4"/>
  <c r="Q19" i="4"/>
  <c r="J20" i="4"/>
  <c r="S20" i="4"/>
  <c r="Q23" i="4"/>
  <c r="J24" i="4"/>
  <c r="Q27" i="4"/>
  <c r="J28" i="4"/>
  <c r="Q31" i="4"/>
  <c r="J12" i="4"/>
  <c r="I27" i="4"/>
  <c r="I31" i="4"/>
  <c r="K32" i="4"/>
  <c r="K36" i="4"/>
  <c r="R15" i="3"/>
  <c r="S15" i="3"/>
  <c r="Q9" i="3"/>
  <c r="Q8" i="3"/>
  <c r="P7" i="3"/>
  <c r="S7" i="3"/>
  <c r="S6" i="3"/>
  <c r="R6" i="3"/>
  <c r="S35" i="3"/>
  <c r="S27" i="3"/>
  <c r="S19" i="3"/>
  <c r="S11" i="3"/>
  <c r="R19" i="3"/>
  <c r="P35" i="3"/>
  <c r="P27" i="3"/>
  <c r="P19" i="3"/>
  <c r="P11" i="3"/>
  <c r="P3" i="3"/>
  <c r="Q3" i="3"/>
  <c r="R3" i="3"/>
  <c r="S3" i="3"/>
  <c r="S38" i="4" l="1"/>
  <c r="R38" i="4"/>
  <c r="L38" i="4"/>
  <c r="K38" i="4"/>
  <c r="G29" i="3" l="1"/>
  <c r="G27" i="3"/>
  <c r="G32" i="3"/>
  <c r="G25" i="3"/>
  <c r="G5" i="3"/>
  <c r="G22" i="3"/>
  <c r="I27" i="3" l="1"/>
  <c r="K27" i="3"/>
  <c r="K22" i="3"/>
  <c r="I22" i="3"/>
  <c r="I25" i="3"/>
  <c r="K25" i="3"/>
  <c r="K32" i="3"/>
  <c r="I32" i="3"/>
  <c r="K5" i="3"/>
  <c r="I5" i="3"/>
  <c r="K29" i="3"/>
  <c r="I29" i="3"/>
  <c r="G26" i="3"/>
  <c r="G37" i="3"/>
  <c r="G11" i="3"/>
  <c r="G21" i="3"/>
  <c r="G12" i="3"/>
  <c r="G30" i="3"/>
  <c r="G35" i="3"/>
  <c r="G18" i="3"/>
  <c r="G28" i="3"/>
  <c r="G14" i="3"/>
  <c r="G13" i="3"/>
  <c r="G16" i="3"/>
  <c r="G36" i="3"/>
  <c r="G20" i="3"/>
  <c r="G4" i="3"/>
  <c r="G19" i="3"/>
  <c r="G24" i="3"/>
  <c r="G6" i="3"/>
  <c r="G8" i="3"/>
  <c r="G7" i="3"/>
  <c r="G9" i="3"/>
  <c r="G33" i="3"/>
  <c r="G17" i="3"/>
  <c r="G3" i="3"/>
  <c r="K30" i="3" l="1"/>
  <c r="I30" i="3"/>
  <c r="K24" i="3"/>
  <c r="I24" i="3"/>
  <c r="K28" i="3"/>
  <c r="I28" i="3"/>
  <c r="K14" i="3"/>
  <c r="I14" i="3"/>
  <c r="I26" i="3"/>
  <c r="K26" i="3"/>
  <c r="K20" i="3"/>
  <c r="I20" i="3"/>
  <c r="I35" i="3"/>
  <c r="K35" i="3"/>
  <c r="I19" i="3"/>
  <c r="K19" i="3"/>
  <c r="I11" i="3"/>
  <c r="K11" i="3"/>
  <c r="K4" i="3"/>
  <c r="I4" i="3"/>
  <c r="K33" i="3"/>
  <c r="I33" i="3"/>
  <c r="I9" i="3"/>
  <c r="K9" i="3"/>
  <c r="K36" i="3"/>
  <c r="I36" i="3"/>
  <c r="K13" i="3"/>
  <c r="I13" i="3"/>
  <c r="K6" i="3"/>
  <c r="I6" i="3"/>
  <c r="I18" i="3"/>
  <c r="K18" i="3"/>
  <c r="K17" i="3"/>
  <c r="I17" i="3"/>
  <c r="K7" i="3"/>
  <c r="I7" i="3"/>
  <c r="K16" i="3"/>
  <c r="I16" i="3"/>
  <c r="K12" i="3"/>
  <c r="I12" i="3"/>
  <c r="K8" i="3"/>
  <c r="I8" i="3"/>
  <c r="K21" i="3"/>
  <c r="I21" i="3"/>
  <c r="K37" i="3"/>
  <c r="I37" i="3"/>
  <c r="I3" i="3"/>
  <c r="K3" i="3"/>
  <c r="G31" i="3"/>
  <c r="G23" i="3"/>
  <c r="G34" i="3"/>
  <c r="G10" i="3"/>
  <c r="G15" i="3"/>
  <c r="K31" i="3" l="1"/>
  <c r="I31" i="3"/>
  <c r="I34" i="3"/>
  <c r="K34" i="3"/>
  <c r="K15" i="3"/>
  <c r="I15" i="3"/>
  <c r="I10" i="3"/>
  <c r="K10" i="3"/>
  <c r="K23" i="3"/>
  <c r="I23" i="3"/>
  <c r="K38" i="3" l="1"/>
  <c r="H29" i="3" l="1"/>
  <c r="H27" i="3"/>
  <c r="H26" i="3"/>
  <c r="J29" i="3" l="1"/>
  <c r="L29" i="3"/>
  <c r="L27" i="3"/>
  <c r="J27" i="3"/>
  <c r="L26" i="3"/>
  <c r="J26" i="3"/>
  <c r="H30" i="3"/>
  <c r="H35" i="3"/>
  <c r="H18" i="3"/>
  <c r="H28" i="3"/>
  <c r="H14" i="3"/>
  <c r="H13" i="3"/>
  <c r="H16" i="3"/>
  <c r="H36" i="3"/>
  <c r="H20" i="3"/>
  <c r="H4" i="3"/>
  <c r="H19" i="3"/>
  <c r="H24" i="3"/>
  <c r="H6" i="3"/>
  <c r="H8" i="3"/>
  <c r="H7" i="3"/>
  <c r="H9" i="3"/>
  <c r="H33" i="3"/>
  <c r="H17" i="3"/>
  <c r="J14" i="3" l="1"/>
  <c r="L14" i="3"/>
  <c r="L24" i="3"/>
  <c r="J24" i="3"/>
  <c r="L19" i="3"/>
  <c r="J19" i="3"/>
  <c r="L18" i="3"/>
  <c r="J18" i="3"/>
  <c r="J28" i="3"/>
  <c r="L28" i="3"/>
  <c r="J17" i="3"/>
  <c r="L17" i="3"/>
  <c r="J4" i="3"/>
  <c r="L4" i="3"/>
  <c r="J33" i="3"/>
  <c r="L33" i="3"/>
  <c r="J20" i="3"/>
  <c r="L20" i="3"/>
  <c r="L35" i="3"/>
  <c r="J35" i="3"/>
  <c r="L8" i="3"/>
  <c r="J8" i="3"/>
  <c r="J6" i="3"/>
  <c r="L6" i="3"/>
  <c r="J9" i="3"/>
  <c r="L9" i="3"/>
  <c r="J30" i="3"/>
  <c r="L30" i="3"/>
  <c r="J13" i="3"/>
  <c r="L13" i="3"/>
  <c r="J36" i="3"/>
  <c r="L36" i="3"/>
  <c r="J7" i="3"/>
  <c r="L7" i="3"/>
  <c r="L16" i="3"/>
  <c r="J16" i="3"/>
  <c r="H23" i="3"/>
  <c r="H34" i="3"/>
  <c r="H31" i="3"/>
  <c r="H11" i="3"/>
  <c r="H5" i="3"/>
  <c r="H37" i="3"/>
  <c r="H32" i="3"/>
  <c r="H12" i="3"/>
  <c r="H10" i="3"/>
  <c r="H21" i="3"/>
  <c r="H22" i="3"/>
  <c r="H25" i="3"/>
  <c r="H3" i="3"/>
  <c r="H15" i="3"/>
  <c r="J37" i="3" l="1"/>
  <c r="L37" i="3"/>
  <c r="L34" i="3"/>
  <c r="J34" i="3"/>
  <c r="L23" i="3"/>
  <c r="J23" i="3"/>
  <c r="J15" i="3"/>
  <c r="L15" i="3"/>
  <c r="J3" i="3"/>
  <c r="L3" i="3"/>
  <c r="L25" i="3"/>
  <c r="J25" i="3"/>
  <c r="L11" i="3"/>
  <c r="J11" i="3"/>
  <c r="J21" i="3"/>
  <c r="L21" i="3"/>
  <c r="L10" i="3"/>
  <c r="J10" i="3"/>
  <c r="J5" i="3"/>
  <c r="L5" i="3"/>
  <c r="J12" i="3"/>
  <c r="L12" i="3"/>
  <c r="J22" i="3"/>
  <c r="L22" i="3"/>
  <c r="L31" i="3"/>
  <c r="J31" i="3"/>
  <c r="L32" i="3"/>
  <c r="J32" i="3"/>
  <c r="S38" i="3" l="1"/>
  <c r="R38" i="3"/>
  <c r="L38" i="3"/>
</calcChain>
</file>

<file path=xl/sharedStrings.xml><?xml version="1.0" encoding="utf-8"?>
<sst xmlns="http://schemas.openxmlformats.org/spreadsheetml/2006/main" count="257" uniqueCount="121">
  <si>
    <t>物料代码</t>
  </si>
  <si>
    <t>名称</t>
  </si>
  <si>
    <t>H4升级滑轨右上连接板焊接总成</t>
  </si>
  <si>
    <t>H4升级滑轨左上连接板焊接总成</t>
  </si>
  <si>
    <t>绞架大孔侧板</t>
  </si>
  <si>
    <t>绞架小孔侧板</t>
  </si>
  <si>
    <t>气囊下支架</t>
  </si>
  <si>
    <t>前排靠背复位卷簧限位支架</t>
  </si>
  <si>
    <t>前排座椅靠背右侧连接板</t>
  </si>
  <si>
    <t>前排座椅靠背左侧连接板</t>
  </si>
  <si>
    <t>调角器电机固定支架</t>
  </si>
  <si>
    <t>旋转轴支架/仰角轴支架</t>
  </si>
  <si>
    <t>旋转轴支架/仰角轴支架总成</t>
  </si>
  <si>
    <t>02.03.11.106</t>
  </si>
  <si>
    <t>H4-2.0气囊上支架</t>
  </si>
  <si>
    <t>02.03.30.189</t>
  </si>
  <si>
    <t>B40L四分左侧仰卧器下连接板总成</t>
  </si>
  <si>
    <t>02.03.30.188</t>
  </si>
  <si>
    <t>B40L四分右侧仰卧器下连接板总成</t>
  </si>
  <si>
    <t>02.03.30.187</t>
  </si>
  <si>
    <t>B40L六分左侧仰卧器下连接板总成（中期改款）</t>
  </si>
  <si>
    <t>02.03.30.190</t>
  </si>
  <si>
    <t>B40L六分右侧仰卧器下连接板总成</t>
  </si>
  <si>
    <t>02.03.30.160</t>
  </si>
  <si>
    <t>B40L地脚上连接板</t>
  </si>
  <si>
    <t>02.03.30.149</t>
  </si>
  <si>
    <t>调角器限位支架</t>
  </si>
  <si>
    <t>02.03.03.054A</t>
  </si>
  <si>
    <t>副总座右（欧曼）</t>
  </si>
  <si>
    <t>02.03.03.085</t>
  </si>
  <si>
    <t>外绞架支撑板</t>
  </si>
  <si>
    <t>02.03.03.086</t>
  </si>
  <si>
    <t>后挂簧板</t>
  </si>
  <si>
    <t>02.03.03.087</t>
  </si>
  <si>
    <t>内绞架垫片</t>
  </si>
  <si>
    <t>02.03.03.088</t>
  </si>
  <si>
    <t>外绞架垫片</t>
  </si>
  <si>
    <t>02.03.03.099</t>
  </si>
  <si>
    <t>内绞架左支撑板</t>
  </si>
  <si>
    <t>02.03.03.100</t>
  </si>
  <si>
    <t>内绞架右支撑板</t>
  </si>
  <si>
    <t>02.03.03.109</t>
  </si>
  <si>
    <t>滑轨固定座</t>
  </si>
  <si>
    <t>02.03.09.024</t>
  </si>
  <si>
    <t>涡簧固定座</t>
  </si>
  <si>
    <t>02.03.30.153A</t>
  </si>
  <si>
    <t>左座椅右侧地锁安装支架-1总成（中期改款）</t>
  </si>
  <si>
    <t>02.03.30.154A</t>
  </si>
  <si>
    <t>左座椅右侧地锁安装支架-2总成（中期改款）</t>
  </si>
  <si>
    <t>02.03.30.156A</t>
  </si>
  <si>
    <t>地脚固定板组合左右共用总成（中期改款）</t>
  </si>
  <si>
    <t>02.03.30.157A</t>
  </si>
  <si>
    <t>左座椅右侧地脚固定板组合总成（中期改款）</t>
  </si>
  <si>
    <t>02.03.30.158A</t>
  </si>
  <si>
    <t>右座椅左侧地脚固定板组合总成（中期改款）</t>
  </si>
  <si>
    <t>天丰未税</t>
    <phoneticPr fontId="3" type="noConversion"/>
  </si>
  <si>
    <t>荣昌未税</t>
    <phoneticPr fontId="3" type="noConversion"/>
  </si>
  <si>
    <t>02.03.37.030B</t>
    <phoneticPr fontId="3" type="noConversion"/>
  </si>
  <si>
    <t>QAD</t>
    <phoneticPr fontId="3" type="noConversion"/>
  </si>
  <si>
    <t>02.03.11.101</t>
    <phoneticPr fontId="3" type="noConversion"/>
  </si>
  <si>
    <t>SHT0011003</t>
    <phoneticPr fontId="3" type="noConversion"/>
  </si>
  <si>
    <t>02.03.11.100</t>
    <phoneticPr fontId="3" type="noConversion"/>
  </si>
  <si>
    <t>SHT0010999</t>
    <phoneticPr fontId="3" type="noConversion"/>
  </si>
  <si>
    <t>02.03.37.030A</t>
    <phoneticPr fontId="3" type="noConversion"/>
  </si>
  <si>
    <t>SHT0001874</t>
    <phoneticPr fontId="3" type="noConversion"/>
  </si>
  <si>
    <t>02.03.37.031A</t>
    <phoneticPr fontId="3" type="noConversion"/>
  </si>
  <si>
    <t>SHT0001760</t>
    <phoneticPr fontId="3" type="noConversion"/>
  </si>
  <si>
    <t>02.03.37.029A</t>
    <phoneticPr fontId="3" type="noConversion"/>
  </si>
  <si>
    <t>SHT0001864</t>
    <phoneticPr fontId="3" type="noConversion"/>
  </si>
  <si>
    <t>02.03.37.029B</t>
    <phoneticPr fontId="3" type="noConversion"/>
  </si>
  <si>
    <t>SHT0001864</t>
  </si>
  <si>
    <t>02.03.50.051</t>
    <phoneticPr fontId="3" type="noConversion"/>
  </si>
  <si>
    <t>SCS0006413</t>
    <phoneticPr fontId="3" type="noConversion"/>
  </si>
  <si>
    <t>02.03.50.053</t>
    <phoneticPr fontId="3" type="noConversion"/>
  </si>
  <si>
    <t>SCS0005786</t>
    <phoneticPr fontId="3" type="noConversion"/>
  </si>
  <si>
    <t>02.03.50.052</t>
    <phoneticPr fontId="3" type="noConversion"/>
  </si>
  <si>
    <t>SCS0005784</t>
    <phoneticPr fontId="3" type="noConversion"/>
  </si>
  <si>
    <t>02.03.50.050</t>
    <phoneticPr fontId="3" type="noConversion"/>
  </si>
  <si>
    <t>SCS0005773</t>
    <phoneticPr fontId="3" type="noConversion"/>
  </si>
  <si>
    <t>02.03.37.028</t>
    <phoneticPr fontId="3" type="noConversion"/>
  </si>
  <si>
    <t>SHT0001853</t>
    <phoneticPr fontId="3" type="noConversion"/>
  </si>
  <si>
    <t>02.03.37.028A</t>
    <phoneticPr fontId="3" type="noConversion"/>
  </si>
  <si>
    <t>SHT0010521</t>
    <phoneticPr fontId="3" type="noConversion"/>
  </si>
  <si>
    <t>SCS0004386</t>
    <phoneticPr fontId="3" type="noConversion"/>
  </si>
  <si>
    <t>SCS0004385</t>
    <phoneticPr fontId="3" type="noConversion"/>
  </si>
  <si>
    <t>SCS0004388</t>
    <phoneticPr fontId="3" type="noConversion"/>
  </si>
  <si>
    <t>SCS0004387</t>
    <phoneticPr fontId="3" type="noConversion"/>
  </si>
  <si>
    <t>SCS0004389</t>
    <phoneticPr fontId="3" type="noConversion"/>
  </si>
  <si>
    <t>SCS0004400</t>
    <phoneticPr fontId="3" type="noConversion"/>
  </si>
  <si>
    <t>SHT0001245</t>
    <phoneticPr fontId="3" type="noConversion"/>
  </si>
  <si>
    <t>副总座左（欧曼）</t>
  </si>
  <si>
    <t>SHT0001184</t>
    <phoneticPr fontId="3" type="noConversion"/>
  </si>
  <si>
    <t>SHT0001173</t>
    <phoneticPr fontId="3" type="noConversion"/>
  </si>
  <si>
    <t>SHT0001172</t>
    <phoneticPr fontId="3" type="noConversion"/>
  </si>
  <si>
    <t>SHT0001170</t>
    <phoneticPr fontId="3" type="noConversion"/>
  </si>
  <si>
    <t>SHT0001169</t>
    <phoneticPr fontId="3" type="noConversion"/>
  </si>
  <si>
    <t>SHT0001159</t>
    <phoneticPr fontId="3" type="noConversion"/>
  </si>
  <si>
    <t>SHT0001158</t>
    <phoneticPr fontId="3" type="noConversion"/>
  </si>
  <si>
    <t>SHT0001157</t>
    <phoneticPr fontId="3" type="noConversion"/>
  </si>
  <si>
    <t>SCS0004794</t>
    <phoneticPr fontId="3" type="noConversion"/>
  </si>
  <si>
    <t>SCS0004396</t>
    <phoneticPr fontId="3" type="noConversion"/>
  </si>
  <si>
    <t>SCS0004395</t>
    <phoneticPr fontId="3" type="noConversion"/>
  </si>
  <si>
    <t>SCS0004393</t>
    <phoneticPr fontId="3" type="noConversion"/>
  </si>
  <si>
    <t>SCS0004392</t>
    <phoneticPr fontId="3" type="noConversion"/>
  </si>
  <si>
    <t>SCS0004391</t>
    <phoneticPr fontId="3" type="noConversion"/>
  </si>
  <si>
    <t>序号</t>
    <phoneticPr fontId="3" type="noConversion"/>
  </si>
  <si>
    <t>2022年1-6月</t>
    <phoneticPr fontId="3" type="noConversion"/>
  </si>
  <si>
    <t>使用量</t>
    <phoneticPr fontId="3" type="noConversion"/>
  </si>
  <si>
    <t>02.03.03.054</t>
    <phoneticPr fontId="3" type="noConversion"/>
  </si>
  <si>
    <t>20/21年未税单件</t>
    <phoneticPr fontId="3" type="noConversion"/>
  </si>
  <si>
    <t>荣昌增长率</t>
    <phoneticPr fontId="3" type="noConversion"/>
  </si>
  <si>
    <t>天丰增长率</t>
    <phoneticPr fontId="3" type="noConversion"/>
  </si>
  <si>
    <t>荣昌增长额</t>
    <phoneticPr fontId="3" type="noConversion"/>
  </si>
  <si>
    <t>天丰增长额</t>
    <phoneticPr fontId="3" type="noConversion"/>
  </si>
  <si>
    <t>2022年7-12月</t>
    <phoneticPr fontId="3" type="noConversion"/>
  </si>
  <si>
    <t>使用量(按照1-6月预测)</t>
    <phoneticPr fontId="3" type="noConversion"/>
  </si>
  <si>
    <t>模具归属</t>
    <phoneticPr fontId="3" type="noConversion"/>
  </si>
  <si>
    <t>1.13000元模具费算入02.03.37.030A
2.此产品含打磨费0.30元/件</t>
  </si>
  <si>
    <t>和02.03.37.029供货之日起，共计分摊至5万件产品</t>
  </si>
  <si>
    <t>1.和02.03.37.029及02.03.37.029A自供货之日起，共同将模具费分摊至5万件产品
2.包含02.03.37.029B冲孔模具费6000元，和02.03.37.029模具费15500元</t>
  </si>
  <si>
    <t>02.03.37.028模具费已摊销完毕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</si>
</sst>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_);[Red]\(&quot;￥&quot;#,##0.00\)"/>
    <numFmt numFmtId="177" formatCode="0.0000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9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7" fontId="0" fillId="2" borderId="1" xfId="0" applyNumberFormat="1" applyFill="1" applyBorder="1">
      <alignment vertical="center"/>
    </xf>
    <xf numFmtId="9" fontId="0" fillId="2" borderId="1" xfId="1" applyFont="1" applyFill="1" applyBorder="1">
      <alignment vertical="center"/>
    </xf>
    <xf numFmtId="177" fontId="5" fillId="3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>
      <alignment vertical="center"/>
    </xf>
    <xf numFmtId="177" fontId="6" fillId="2" borderId="1" xfId="0" applyNumberFormat="1" applyFont="1" applyFill="1" applyBorder="1">
      <alignment vertical="center"/>
    </xf>
    <xf numFmtId="9" fontId="6" fillId="2" borderId="1" xfId="1" applyFont="1" applyFill="1" applyBorder="1">
      <alignment vertical="center"/>
    </xf>
    <xf numFmtId="0" fontId="6" fillId="0" borderId="1" xfId="0" applyFont="1" applyBorder="1">
      <alignment vertical="center"/>
    </xf>
    <xf numFmtId="177" fontId="6" fillId="0" borderId="1" xfId="0" applyNumberFormat="1" applyFont="1" applyBorder="1">
      <alignment vertical="center"/>
    </xf>
    <xf numFmtId="9" fontId="6" fillId="0" borderId="1" xfId="1" applyFont="1" applyBorder="1">
      <alignment vertical="center"/>
    </xf>
    <xf numFmtId="2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177" fontId="6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2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1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176" fontId="1" fillId="4" borderId="1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>
      <alignment vertical="center"/>
    </xf>
    <xf numFmtId="0" fontId="0" fillId="4" borderId="0" xfId="0" applyFill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6" fillId="0" borderId="0" xfId="0" applyNumberFormat="1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 2" xfId="2" xr:uid="{98BECCC1-5B92-49C0-8C4F-EEC5243A46C3}"/>
  </cellStyles>
  <dxfs count="7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22825;&#200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20016;&#21453;&#39304;&#32467;&#26524;-2022.9.1/&#22825;&#20016;&#20914;&#21387;&#20214;&#21453;&#39304;&#32467;&#26524;-2022&#24180;9&#26376;1&#260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20016;&#20914;&#21387;&#20214;&#26680;&#31639;-2022&#24180;8&#26376;31&#26085;&#30446;&#26631;&#20215;-&#21547;&#20351;&#29992;&#37327;(1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天丰(2020年第一部分)"/>
      <sheetName val="天丰 (2ZY)"/>
      <sheetName val="天丰 (假)"/>
      <sheetName val="天丰 (2020年第二部分)"/>
      <sheetName val="天丰 (2021年) (3)"/>
      <sheetName val="天丰 (2021年) (4)"/>
      <sheetName val="天丰 (2021年)2"/>
      <sheetName val="天丰 (2021年)1"/>
      <sheetName val="天丰 (2021年) （汇总数据-不签订)"/>
      <sheetName val="天丰 (2021年)数据汇总-与财务对比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SHT0001853</v>
          </cell>
          <cell r="D9" t="str">
            <v>02.03.37.028</v>
          </cell>
          <cell r="E9" t="str">
            <v>件</v>
          </cell>
          <cell r="F9">
            <v>1.7010999999999998</v>
          </cell>
          <cell r="G9">
            <v>2.1610999999999998</v>
          </cell>
          <cell r="H9">
            <v>1.5629</v>
          </cell>
          <cell r="I9">
            <v>23000</v>
          </cell>
          <cell r="J9">
            <v>0.46</v>
          </cell>
          <cell r="K9" t="str">
            <v>供货之日起模具分摊至5万件产品。</v>
          </cell>
        </row>
        <row r="10">
          <cell r="D10" t="str">
            <v>02.03.03.054</v>
          </cell>
          <cell r="E10" t="str">
            <v>只</v>
          </cell>
          <cell r="F10">
            <v>3.4957264957265002</v>
          </cell>
          <cell r="G10">
            <v>3.4957264957265002</v>
          </cell>
          <cell r="H10">
            <v>4.2549000000000001</v>
          </cell>
          <cell r="I10">
            <v>0</v>
          </cell>
          <cell r="J10">
            <v>0</v>
          </cell>
          <cell r="K10" t="str">
            <v>荣昌提供模具</v>
          </cell>
        </row>
        <row r="11">
          <cell r="D11" t="str">
            <v>02.03.03.054A</v>
          </cell>
          <cell r="E11" t="str">
            <v>只</v>
          </cell>
          <cell r="F11">
            <v>3.4957264957265002</v>
          </cell>
          <cell r="G11">
            <v>3.4957264957265002</v>
          </cell>
          <cell r="H11">
            <v>4.2549000000000001</v>
          </cell>
          <cell r="I11">
            <v>0</v>
          </cell>
          <cell r="J11">
            <v>0</v>
          </cell>
          <cell r="K11" t="str">
            <v>荣昌提供模具</v>
          </cell>
        </row>
        <row r="12">
          <cell r="D12" t="str">
            <v>02.03.03.085</v>
          </cell>
          <cell r="E12" t="str">
            <v>件</v>
          </cell>
          <cell r="F12">
            <v>2.2253846153846202</v>
          </cell>
          <cell r="G12">
            <v>2.2253846153846202</v>
          </cell>
          <cell r="H12">
            <v>3.1789000000000001</v>
          </cell>
          <cell r="I12">
            <v>0</v>
          </cell>
          <cell r="J12">
            <v>0</v>
          </cell>
          <cell r="K12" t="str">
            <v>荣昌提供模具</v>
          </cell>
        </row>
        <row r="13">
          <cell r="D13" t="str">
            <v>02.03.03.086</v>
          </cell>
          <cell r="E13" t="str">
            <v>件</v>
          </cell>
          <cell r="F13">
            <v>2.5469230769230702</v>
          </cell>
          <cell r="G13">
            <v>2.5469230769230702</v>
          </cell>
          <cell r="H13">
            <v>3.4784999999999999</v>
          </cell>
          <cell r="I13">
            <v>0</v>
          </cell>
          <cell r="J13">
            <v>0</v>
          </cell>
          <cell r="K13" t="str">
            <v>荣昌提供模具</v>
          </cell>
        </row>
        <row r="14">
          <cell r="D14" t="str">
            <v>02.03.03.087</v>
          </cell>
          <cell r="E14" t="str">
            <v>件</v>
          </cell>
          <cell r="F14">
            <v>0.45692307692307699</v>
          </cell>
          <cell r="G14">
            <v>0.45692307692307699</v>
          </cell>
          <cell r="H14">
            <v>0.50070000000000003</v>
          </cell>
          <cell r="I14">
            <v>0</v>
          </cell>
          <cell r="J14">
            <v>0</v>
          </cell>
          <cell r="K14" t="str">
            <v>荣昌提供模具</v>
          </cell>
        </row>
        <row r="15">
          <cell r="D15" t="str">
            <v>02.03.03.088</v>
          </cell>
          <cell r="E15" t="str">
            <v>件</v>
          </cell>
          <cell r="F15">
            <v>0.44</v>
          </cell>
          <cell r="G15">
            <v>0.44</v>
          </cell>
          <cell r="H15">
            <v>0.53259999999999996</v>
          </cell>
          <cell r="I15">
            <v>0</v>
          </cell>
          <cell r="J15">
            <v>0</v>
          </cell>
          <cell r="K15" t="str">
            <v>荣昌提供模具</v>
          </cell>
        </row>
        <row r="16">
          <cell r="D16" t="str">
            <v>02.03.03.099</v>
          </cell>
          <cell r="E16" t="str">
            <v>件</v>
          </cell>
          <cell r="F16">
            <v>2.1492307692307699</v>
          </cell>
          <cell r="G16">
            <v>2.1492307692307699</v>
          </cell>
          <cell r="H16">
            <v>3.2128999999999999</v>
          </cell>
          <cell r="I16">
            <v>0</v>
          </cell>
          <cell r="J16">
            <v>0</v>
          </cell>
          <cell r="K16" t="str">
            <v>荣昌提供模具</v>
          </cell>
        </row>
        <row r="17">
          <cell r="D17" t="str">
            <v>02.03.03.100</v>
          </cell>
          <cell r="E17" t="str">
            <v>件</v>
          </cell>
          <cell r="F17">
            <v>2.2253846153846202</v>
          </cell>
          <cell r="G17">
            <v>2.2253846153846202</v>
          </cell>
          <cell r="H17">
            <v>3.2128999999999999</v>
          </cell>
          <cell r="I17">
            <v>0</v>
          </cell>
          <cell r="J17">
            <v>0</v>
          </cell>
          <cell r="K17" t="str">
            <v>荣昌提供模具</v>
          </cell>
        </row>
        <row r="18">
          <cell r="D18" t="str">
            <v>02.03.03.109</v>
          </cell>
          <cell r="E18" t="str">
            <v>件</v>
          </cell>
          <cell r="F18">
            <v>0.49923076923076898</v>
          </cell>
          <cell r="G18">
            <v>0.49923076923076898</v>
          </cell>
          <cell r="H18">
            <v>0.77210000000000001</v>
          </cell>
          <cell r="I18">
            <v>0</v>
          </cell>
          <cell r="J18">
            <v>0</v>
          </cell>
          <cell r="K18" t="str">
            <v>荣昌提供模具</v>
          </cell>
        </row>
        <row r="19">
          <cell r="D19" t="str">
            <v>02.03.09.024</v>
          </cell>
          <cell r="E19" t="str">
            <v>件</v>
          </cell>
          <cell r="F19">
            <v>0.27076923076923098</v>
          </cell>
          <cell r="G19">
            <v>0.27076923076923098</v>
          </cell>
          <cell r="H19">
            <v>0.35149999999999998</v>
          </cell>
          <cell r="I19">
            <v>0</v>
          </cell>
          <cell r="J19">
            <v>0</v>
          </cell>
          <cell r="K19" t="str">
            <v>荣昌提供模具。随后自行新开1套，卖给成卓</v>
          </cell>
        </row>
        <row r="20">
          <cell r="D20" t="str">
            <v>02.03.30.153A</v>
          </cell>
          <cell r="E20" t="str">
            <v>件</v>
          </cell>
          <cell r="F20">
            <v>5.1410999999999998</v>
          </cell>
          <cell r="G20">
            <v>5.2930999999999999</v>
          </cell>
          <cell r="H20">
            <v>4.9446000000000003</v>
          </cell>
          <cell r="I20">
            <v>7600</v>
          </cell>
          <cell r="J20">
            <v>0</v>
          </cell>
          <cell r="K20" t="str">
            <v>1.供货之日起检具费7600元，分摊至5万件产品。
2.冲压模具模具归属荣昌</v>
          </cell>
        </row>
        <row r="21">
          <cell r="D21" t="str">
            <v>02.03.30.154A</v>
          </cell>
          <cell r="E21" t="str">
            <v>件</v>
          </cell>
          <cell r="F21">
            <v>5.1410999999999998</v>
          </cell>
          <cell r="G21">
            <v>5.2930999999999999</v>
          </cell>
          <cell r="H21">
            <v>4.9446000000000003</v>
          </cell>
          <cell r="I21">
            <v>7600</v>
          </cell>
          <cell r="J21">
            <v>0</v>
          </cell>
          <cell r="K21" t="str">
            <v>1.供货之日起检具费7600元，分摊至5万件产品。
2.冲压模具模具归属荣昌</v>
          </cell>
        </row>
        <row r="22">
          <cell r="D22" t="str">
            <v>02.03.30.156A</v>
          </cell>
          <cell r="E22" t="str">
            <v>件</v>
          </cell>
          <cell r="F22">
            <v>11.4</v>
          </cell>
          <cell r="G22">
            <v>11.4</v>
          </cell>
          <cell r="H22">
            <v>11.738099999999999</v>
          </cell>
          <cell r="I22">
            <v>0</v>
          </cell>
          <cell r="J22">
            <v>0</v>
          </cell>
          <cell r="K22" t="str">
            <v>荣昌提供模具</v>
          </cell>
        </row>
        <row r="23">
          <cell r="D23" t="str">
            <v>02.03.30.157A</v>
          </cell>
          <cell r="E23" t="str">
            <v>件</v>
          </cell>
          <cell r="F23">
            <v>11.4</v>
          </cell>
          <cell r="G23">
            <v>11.7879</v>
          </cell>
          <cell r="H23">
            <v>11.7515</v>
          </cell>
          <cell r="I23">
            <v>7758</v>
          </cell>
          <cell r="J23">
            <v>0.38790000000000002</v>
          </cell>
          <cell r="K23" t="str">
            <v>1.供货之日起检具分摊至2万件产品。
2.模具归属荣昌</v>
          </cell>
        </row>
        <row r="24">
          <cell r="D24" t="str">
            <v>02.03.30.158A</v>
          </cell>
          <cell r="E24" t="str">
            <v>件</v>
          </cell>
          <cell r="F24">
            <v>11.4</v>
          </cell>
          <cell r="G24">
            <v>11.7879</v>
          </cell>
          <cell r="H24">
            <v>12.0335</v>
          </cell>
          <cell r="I24">
            <v>7758</v>
          </cell>
          <cell r="J24">
            <v>0.38790000000000002</v>
          </cell>
          <cell r="K24" t="str">
            <v>1.供货之日起检具分摊至2万件产品。
2.模具归属荣昌</v>
          </cell>
        </row>
        <row r="25">
          <cell r="D25" t="str">
            <v>02.03.37.030A</v>
          </cell>
          <cell r="E25" t="str">
            <v>件</v>
          </cell>
          <cell r="F25">
            <v>5.5895000000000001</v>
          </cell>
          <cell r="G25">
            <v>5.8494999999999999</v>
          </cell>
          <cell r="H25">
            <v>5.3630000000000004</v>
          </cell>
          <cell r="I25">
            <v>13000</v>
          </cell>
          <cell r="J25">
            <v>0</v>
          </cell>
          <cell r="K25" t="str">
            <v>供货之日起模具分摊至5万件产品。</v>
          </cell>
        </row>
        <row r="26">
          <cell r="D26" t="str">
            <v>02.03.11.101</v>
          </cell>
          <cell r="E26" t="str">
            <v>件</v>
          </cell>
          <cell r="F26">
            <v>6.6013999999999999</v>
          </cell>
          <cell r="G26">
            <v>7.4614000000000003</v>
          </cell>
          <cell r="H26">
            <v>7.0373999999999999</v>
          </cell>
          <cell r="I26">
            <v>43000</v>
          </cell>
          <cell r="J26">
            <v>0</v>
          </cell>
          <cell r="K26" t="str">
            <v>供货之日起模具分摊至5万件产品，2021年已摊销完毕。</v>
          </cell>
        </row>
        <row r="27">
          <cell r="D27" t="str">
            <v>02.03.11.100</v>
          </cell>
          <cell r="E27" t="str">
            <v>件</v>
          </cell>
          <cell r="F27">
            <v>6.6013999999999999</v>
          </cell>
          <cell r="G27">
            <v>7.4614000000000003</v>
          </cell>
          <cell r="H27">
            <v>7.0373999999999999</v>
          </cell>
          <cell r="I27">
            <v>43000</v>
          </cell>
          <cell r="J27">
            <v>0</v>
          </cell>
          <cell r="K27" t="str">
            <v>供货之日起模具分摊至5万件产品。</v>
          </cell>
        </row>
        <row r="28">
          <cell r="D28" t="str">
            <v>02.03.37.031A</v>
          </cell>
          <cell r="E28" t="str">
            <v>件</v>
          </cell>
          <cell r="G28">
            <v>5.8494999999999999</v>
          </cell>
          <cell r="H28">
            <v>5.3289999999999997</v>
          </cell>
          <cell r="I28">
            <v>13000</v>
          </cell>
          <cell r="J28">
            <v>0</v>
          </cell>
          <cell r="K28" t="str">
            <v>与02.03.37.031供货之日起，模具共计分摊至5万件产品。</v>
          </cell>
        </row>
        <row r="29">
          <cell r="D29" t="str">
            <v>02.03.50.051</v>
          </cell>
          <cell r="E29" t="str">
            <v>件</v>
          </cell>
          <cell r="F29">
            <v>0.4093</v>
          </cell>
          <cell r="G29">
            <v>0.4093</v>
          </cell>
          <cell r="H29">
            <v>0.33029999999999998</v>
          </cell>
          <cell r="I29">
            <v>0</v>
          </cell>
          <cell r="J29">
            <v>0</v>
          </cell>
          <cell r="K29" t="str">
            <v>荣昌提供模具</v>
          </cell>
        </row>
        <row r="30">
          <cell r="D30" t="str">
            <v>02.03.50.053</v>
          </cell>
          <cell r="E30" t="str">
            <v>件</v>
          </cell>
          <cell r="F30">
            <v>2.8026</v>
          </cell>
          <cell r="G30">
            <v>2.8026</v>
          </cell>
          <cell r="H30">
            <v>2.6758000000000002</v>
          </cell>
          <cell r="I30">
            <v>0</v>
          </cell>
          <cell r="J30">
            <v>0</v>
          </cell>
          <cell r="K30" t="str">
            <v>荣昌提供模具</v>
          </cell>
        </row>
        <row r="31">
          <cell r="D31" t="str">
            <v>02.03.50.052</v>
          </cell>
          <cell r="E31" t="str">
            <v>件</v>
          </cell>
          <cell r="F31">
            <v>2.8026</v>
          </cell>
          <cell r="G31">
            <v>2.8026</v>
          </cell>
          <cell r="H31">
            <v>2.6758000000000002</v>
          </cell>
          <cell r="I31">
            <v>0</v>
          </cell>
          <cell r="J31">
            <v>0</v>
          </cell>
          <cell r="K31" t="str">
            <v>荣昌提供模具</v>
          </cell>
        </row>
        <row r="32">
          <cell r="D32" t="str">
            <v>02.03.50.050</v>
          </cell>
          <cell r="E32" t="str">
            <v>件</v>
          </cell>
          <cell r="F32">
            <v>0.27200000000000002</v>
          </cell>
          <cell r="G32">
            <v>0.27200000000000002</v>
          </cell>
          <cell r="H32">
            <v>0.42280000000000001</v>
          </cell>
          <cell r="I32">
            <v>0</v>
          </cell>
          <cell r="J32">
            <v>0</v>
          </cell>
          <cell r="K32" t="str">
            <v>荣昌提供模具</v>
          </cell>
        </row>
        <row r="33">
          <cell r="D33" t="str">
            <v>02.03.11.106</v>
          </cell>
          <cell r="E33" t="str">
            <v>件</v>
          </cell>
          <cell r="F33">
            <v>7.4499999999999993</v>
          </cell>
          <cell r="G33">
            <v>8.18</v>
          </cell>
          <cell r="H33">
            <v>6.6942000000000004</v>
          </cell>
          <cell r="I33">
            <v>36500</v>
          </cell>
          <cell r="J33">
            <v>0</v>
          </cell>
          <cell r="K33" t="str">
            <v>供货之日起模具分摊至5万件产品。</v>
          </cell>
        </row>
        <row r="34">
          <cell r="D34" t="str">
            <v>02.03.30.187</v>
          </cell>
          <cell r="E34" t="str">
            <v>件</v>
          </cell>
          <cell r="F34">
            <v>5.5</v>
          </cell>
          <cell r="G34">
            <v>5.5</v>
          </cell>
          <cell r="H34">
            <v>4.1630000000000003</v>
          </cell>
          <cell r="I34">
            <v>0</v>
          </cell>
          <cell r="J34">
            <v>0</v>
          </cell>
          <cell r="K34" t="str">
            <v>荣昌提供模具</v>
          </cell>
        </row>
        <row r="35">
          <cell r="D35" t="str">
            <v>02.03.30.188</v>
          </cell>
          <cell r="E35" t="str">
            <v>件</v>
          </cell>
          <cell r="F35">
            <v>4.5255999999999998</v>
          </cell>
          <cell r="G35">
            <v>4.5255999999999998</v>
          </cell>
          <cell r="H35">
            <v>4.1630000000000003</v>
          </cell>
          <cell r="I35">
            <v>0</v>
          </cell>
          <cell r="J35">
            <v>0</v>
          </cell>
          <cell r="K35" t="str">
            <v>荣昌提供模具</v>
          </cell>
        </row>
        <row r="36">
          <cell r="D36" t="str">
            <v>02.03.30.189</v>
          </cell>
          <cell r="E36" t="str">
            <v>件</v>
          </cell>
          <cell r="F36">
            <v>4.4470000000000001</v>
          </cell>
          <cell r="G36">
            <v>4.4470000000000001</v>
          </cell>
          <cell r="H36">
            <v>4.8791000000000002</v>
          </cell>
          <cell r="I36">
            <v>0</v>
          </cell>
          <cell r="J36">
            <v>0</v>
          </cell>
          <cell r="K36" t="str">
            <v>荣昌提供模具</v>
          </cell>
        </row>
        <row r="37">
          <cell r="D37" t="str">
            <v>02.03.30.190</v>
          </cell>
          <cell r="E37" t="str">
            <v>件</v>
          </cell>
          <cell r="F37">
            <v>5.4215</v>
          </cell>
          <cell r="G37">
            <v>5.4215</v>
          </cell>
          <cell r="H37">
            <v>4.4612999999999996</v>
          </cell>
          <cell r="I37">
            <v>0</v>
          </cell>
          <cell r="J37">
            <v>0</v>
          </cell>
          <cell r="K37" t="str">
            <v>荣昌提供模具</v>
          </cell>
        </row>
        <row r="38">
          <cell r="D38" t="str">
            <v>02.03.30.160</v>
          </cell>
          <cell r="E38" t="str">
            <v>件</v>
          </cell>
          <cell r="F38">
            <v>3.1806000000000001</v>
          </cell>
          <cell r="G38">
            <v>3.2126000000000001</v>
          </cell>
          <cell r="H38">
            <v>2.3614000000000002</v>
          </cell>
          <cell r="I38">
            <v>1600</v>
          </cell>
          <cell r="J38">
            <v>0</v>
          </cell>
          <cell r="K38" t="str">
            <v>供货之日起模具分摊至5万件产品。</v>
          </cell>
        </row>
        <row r="39">
          <cell r="D39" t="str">
            <v>02.03.30.149</v>
          </cell>
          <cell r="E39" t="str">
            <v>件</v>
          </cell>
          <cell r="F39">
            <v>0.51619999999999999</v>
          </cell>
          <cell r="G39">
            <v>0.51619999999999999</v>
          </cell>
          <cell r="H39">
            <v>0.26879999999999998</v>
          </cell>
          <cell r="I39">
            <v>0</v>
          </cell>
          <cell r="J39">
            <v>0</v>
          </cell>
          <cell r="K39" t="str">
            <v>荣昌提供模具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  <cell r="AG4">
            <v>6.76654</v>
          </cell>
          <cell r="AH4">
            <v>57389</v>
          </cell>
          <cell r="AI4">
            <v>54772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  <cell r="AG10">
            <v>6.76654</v>
          </cell>
          <cell r="AH10">
            <v>57357</v>
          </cell>
          <cell r="AI10">
            <v>54784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5.94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4.4141120800000007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5.6806522544000009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5.6806522544000009</v>
          </cell>
          <cell r="AG16">
            <v>4.9316000000000004</v>
          </cell>
          <cell r="AH16">
            <v>124211</v>
          </cell>
          <cell r="AI16">
            <v>192247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4.4141120800000007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5.94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4.4141120800000007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6.034652254400001</v>
          </cell>
          <cell r="AB20">
            <v>0</v>
          </cell>
          <cell r="AC20">
            <v>0</v>
          </cell>
          <cell r="AD20">
            <v>0</v>
          </cell>
          <cell r="AE20">
            <v>6.034652254400001</v>
          </cell>
          <cell r="AG20">
            <v>5.6814999999999998</v>
          </cell>
          <cell r="AH20">
            <v>0</v>
          </cell>
          <cell r="AI20">
            <v>0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4.4141120800000007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5.94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4.3861120800000002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5.6476122544000003</v>
          </cell>
          <cell r="AB25">
            <v>13000</v>
          </cell>
          <cell r="AC25">
            <v>50000</v>
          </cell>
          <cell r="AD25">
            <v>0.26</v>
          </cell>
          <cell r="AE25">
            <v>5.9076122544</v>
          </cell>
          <cell r="AG25">
            <v>5.0038</v>
          </cell>
          <cell r="AH25">
            <v>125567</v>
          </cell>
          <cell r="AI25">
            <v>192540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4.3861120800000002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5.94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5.8209279699999996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7.1636950045999992</v>
          </cell>
          <cell r="AB29">
            <v>15500</v>
          </cell>
          <cell r="AC29">
            <v>50000</v>
          </cell>
          <cell r="AD29">
            <v>0.31</v>
          </cell>
          <cell r="AE29">
            <v>7.4736950045999988</v>
          </cell>
          <cell r="AG29">
            <v>7.2667000000000002</v>
          </cell>
          <cell r="AH29">
            <v>0</v>
          </cell>
          <cell r="AI29">
            <v>20386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5.8209279699999996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5.94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5.8209279699999996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7.2226950045999994</v>
          </cell>
          <cell r="AB33">
            <v>21500</v>
          </cell>
          <cell r="AC33">
            <v>50000</v>
          </cell>
          <cell r="AD33">
            <v>0.43</v>
          </cell>
          <cell r="AE33">
            <v>7.6526950045999991</v>
          </cell>
          <cell r="AG33">
            <v>7.3197999999999999</v>
          </cell>
          <cell r="AH33">
            <v>0</v>
          </cell>
          <cell r="AI33">
            <v>44751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5.8209279699999996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  <cell r="AG38">
            <v>0.38790000000000002</v>
          </cell>
          <cell r="AH38">
            <v>42370</v>
          </cell>
          <cell r="AI38">
            <v>42336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5.94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1.9689680937500003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2.8661823506250004</v>
          </cell>
          <cell r="AE42">
            <v>2.8661823506250004</v>
          </cell>
          <cell r="AG42">
            <v>2.8026</v>
          </cell>
          <cell r="AH42">
            <v>18180</v>
          </cell>
          <cell r="AI42">
            <v>15392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1.9689680937500003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5.94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1.9689680937500003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2.8661823506250004</v>
          </cell>
          <cell r="AE48">
            <v>2.8661823506250004</v>
          </cell>
          <cell r="AG48">
            <v>2.8026</v>
          </cell>
          <cell r="AH48">
            <v>18257</v>
          </cell>
          <cell r="AI48">
            <v>16151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1.9689680937500003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  <cell r="AG54">
            <v>0.27200000000000002</v>
          </cell>
          <cell r="AH54">
            <v>2923</v>
          </cell>
          <cell r="AI54">
            <v>7881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5.94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1.219760822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1.6753177699599999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2.1313177699599999</v>
          </cell>
          <cell r="AG58">
            <v>1.6684000000000001</v>
          </cell>
          <cell r="AH58">
            <v>158701</v>
          </cell>
          <cell r="AI58">
            <v>152225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1.219760822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1.6753177699599999</v>
          </cell>
          <cell r="S62">
            <v>1.6753177699599999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2.5668749685527996</v>
          </cell>
          <cell r="AB62">
            <v>0</v>
          </cell>
          <cell r="AC62">
            <v>0</v>
          </cell>
          <cell r="AD62">
            <v>0</v>
          </cell>
          <cell r="AE62">
            <v>2.5668749685527996</v>
          </cell>
          <cell r="AG62">
            <v>1.9452</v>
          </cell>
          <cell r="AH62">
            <v>0</v>
          </cell>
          <cell r="AI62">
            <v>0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1.8753177699599999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5.94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5.469637500000001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7.1385722500000011</v>
          </cell>
          <cell r="AB68">
            <v>36500</v>
          </cell>
          <cell r="AC68">
            <v>50000</v>
          </cell>
          <cell r="AD68">
            <v>0.73</v>
          </cell>
          <cell r="AE68">
            <v>7.8685722500000015</v>
          </cell>
          <cell r="AG68">
            <v>7.4499999999999993</v>
          </cell>
          <cell r="AH68">
            <v>53654</v>
          </cell>
          <cell r="AI68">
            <v>96128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5.469637500000001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5.94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2.8787018837500002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4.9966932861849997</v>
          </cell>
          <cell r="AE73">
            <v>4.9966932861849997</v>
          </cell>
          <cell r="AG73">
            <v>4.4470000000000001</v>
          </cell>
          <cell r="AH73">
            <v>15887</v>
          </cell>
          <cell r="AI73">
            <v>21882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3.2244858357500004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5.94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2.8703018837500003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4.4560362228250003</v>
          </cell>
          <cell r="AE81">
            <v>4.4560362228250003</v>
          </cell>
          <cell r="AG81">
            <v>4.5255999999999998</v>
          </cell>
          <cell r="AH81">
            <v>15139</v>
          </cell>
          <cell r="AI81">
            <v>21562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3.0963018837500003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5.94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2.8703018837500003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4.3970362228250002</v>
          </cell>
          <cell r="AE86">
            <v>4.3970362228250002</v>
          </cell>
          <cell r="AG86">
            <v>5.5</v>
          </cell>
          <cell r="AH86">
            <v>16187</v>
          </cell>
          <cell r="AI86">
            <v>22151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3.0963018837500003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5.94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2.8787018837500002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4.9966932861849997</v>
          </cell>
          <cell r="AE91">
            <v>4.9966932861849997</v>
          </cell>
          <cell r="AG91">
            <v>5.4215</v>
          </cell>
          <cell r="AH91">
            <v>14909</v>
          </cell>
          <cell r="AI91">
            <v>21696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3.2244858357500004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5.94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1.8914631687500003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2.5269265391250006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2.5589265391250007</v>
          </cell>
          <cell r="AG99">
            <v>3.1806000000000001</v>
          </cell>
          <cell r="AH99">
            <v>60985</v>
          </cell>
          <cell r="AI99">
            <v>88628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1.8914631687500003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  <cell r="AG104">
            <v>0.51619999999999999</v>
          </cell>
          <cell r="AH104">
            <v>29324</v>
          </cell>
          <cell r="AI104">
            <v>46685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  <cell r="AG108">
            <v>3.4957264957265002</v>
          </cell>
          <cell r="AH108">
            <v>127620</v>
          </cell>
          <cell r="AI108">
            <v>76951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  <cell r="AG114">
            <v>3.4957264957265002</v>
          </cell>
          <cell r="AH114">
            <v>130440</v>
          </cell>
          <cell r="AI114">
            <v>30767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  <cell r="AG120">
            <v>2.2253846153846202</v>
          </cell>
          <cell r="AH120">
            <v>11600</v>
          </cell>
          <cell r="AI120">
            <v>8671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  <cell r="AG124">
            <v>2.5469230769230702</v>
          </cell>
          <cell r="AH124">
            <v>5380</v>
          </cell>
          <cell r="AI124">
            <v>4466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  <cell r="AG129">
            <v>0.45692307692307699</v>
          </cell>
          <cell r="AH129">
            <v>11940</v>
          </cell>
          <cell r="AI129">
            <v>8400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  <cell r="AG134">
            <v>0.44</v>
          </cell>
          <cell r="AH134">
            <v>11200</v>
          </cell>
          <cell r="AI134">
            <v>7937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  <cell r="AG138">
            <v>2.1492307692307699</v>
          </cell>
          <cell r="AH138">
            <v>5881</v>
          </cell>
          <cell r="AI138">
            <v>4151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  <cell r="AG142">
            <v>2.2253846153846202</v>
          </cell>
          <cell r="AH142">
            <v>5881</v>
          </cell>
          <cell r="AI142">
            <v>4171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  <cell r="AG146">
            <v>0.49923076923076898</v>
          </cell>
          <cell r="AH146">
            <v>5163</v>
          </cell>
          <cell r="AI146">
            <v>3000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  <cell r="AG150">
            <v>0.27076923076923098</v>
          </cell>
          <cell r="AH150">
            <v>303727</v>
          </cell>
          <cell r="AI150">
            <v>182430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  <cell r="AG154">
            <v>5.1410999999999998</v>
          </cell>
          <cell r="AH154">
            <v>15450</v>
          </cell>
          <cell r="AI154">
            <v>21767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  <cell r="AF161">
            <v>0.10683760683760685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  <cell r="AG163">
            <v>5.1410999999999998</v>
          </cell>
          <cell r="AH163">
            <v>15800</v>
          </cell>
          <cell r="AI163">
            <v>22422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  <cell r="AF170">
            <v>0.10683760683760685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  <cell r="AG172">
            <v>11.4</v>
          </cell>
          <cell r="AH172">
            <v>30835</v>
          </cell>
          <cell r="AI172">
            <v>44441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  <cell r="AF182">
            <v>0.10683760683760685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  <cell r="AG185">
            <v>11.4</v>
          </cell>
          <cell r="AH185">
            <v>15499</v>
          </cell>
          <cell r="AI185">
            <v>22287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  <cell r="AF196">
            <v>0.10683760683760685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  <cell r="AG198">
            <v>11.4</v>
          </cell>
          <cell r="AH198">
            <v>15343</v>
          </cell>
          <cell r="AI198">
            <v>22219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  <cell r="AF209">
            <v>0.10683760683760685</v>
          </cell>
        </row>
        <row r="210">
          <cell r="S210">
            <v>8.041299774041299</v>
          </cell>
          <cell r="Y210">
            <v>2.35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Sheet1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6.9590704846515479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6.9590704846515479</v>
          </cell>
        </row>
        <row r="5">
          <cell r="E5" t="str">
            <v>M8螺母</v>
          </cell>
          <cell r="G5">
            <v>2</v>
          </cell>
          <cell r="N5">
            <v>4.2000000000000003E-2</v>
          </cell>
          <cell r="Q5">
            <v>0.09</v>
          </cell>
          <cell r="S5">
            <v>8.4000000000000005E-2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4.9313656388274332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6.9590704846515479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6.9590704846515479</v>
          </cell>
        </row>
        <row r="11">
          <cell r="E11" t="str">
            <v>M8螺母</v>
          </cell>
          <cell r="F11" t="str">
            <v>外协</v>
          </cell>
          <cell r="G11">
            <v>2</v>
          </cell>
          <cell r="N11">
            <v>4.2000000000000003E-2</v>
          </cell>
          <cell r="Q11">
            <v>0.09</v>
          </cell>
          <cell r="S11">
            <v>8.4000000000000005E-2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4.9313656388274332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3.2209097321428573</v>
          </cell>
          <cell r="AE108">
            <v>3.2209097321428573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3.2209097321428573</v>
          </cell>
          <cell r="AE114">
            <v>3.2209097321428573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2.2726989999999994</v>
          </cell>
          <cell r="AE120">
            <v>2.2726989999999994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2.4908079999999995</v>
          </cell>
          <cell r="AE124">
            <v>2.4908079999999995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0.37564336000000004</v>
          </cell>
          <cell r="AE129">
            <v>0.37564336000000004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0.41014336000000001</v>
          </cell>
          <cell r="AE134">
            <v>0.41014336000000001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2.3094989999999997</v>
          </cell>
          <cell r="AE138">
            <v>2.3094989999999997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2.3094989999999997</v>
          </cell>
          <cell r="AE142">
            <v>2.3094989999999997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6.8103197815265482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6.8103197815265482</v>
          </cell>
        </row>
        <row r="5">
          <cell r="E5" t="str">
            <v>M8螺母</v>
          </cell>
          <cell r="G5">
            <v>2</v>
          </cell>
          <cell r="N5">
            <v>4.2000000000000003E-2</v>
          </cell>
          <cell r="Q5">
            <v>0.09</v>
          </cell>
          <cell r="S5">
            <v>8.4000000000000005E-2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4.8020172013274331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6.8103197815265482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6.8103197815265482</v>
          </cell>
        </row>
        <row r="11">
          <cell r="E11" t="str">
            <v>M8螺母</v>
          </cell>
          <cell r="F11" t="str">
            <v>外协</v>
          </cell>
          <cell r="G11">
            <v>2</v>
          </cell>
          <cell r="N11">
            <v>4.2000000000000003E-2</v>
          </cell>
          <cell r="Q11">
            <v>0.09</v>
          </cell>
          <cell r="S11">
            <v>8.4000000000000005E-2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4.8020172013274331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5.94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4.3433176800000002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5.4548153319999999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5.4548153319999999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4.3433176800000002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5.94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4.3433176800000002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5.7998153319999997</v>
          </cell>
          <cell r="AB20">
            <v>0</v>
          </cell>
          <cell r="AC20">
            <v>0</v>
          </cell>
          <cell r="AD20">
            <v>0</v>
          </cell>
          <cell r="AE20">
            <v>5.7998153319999997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4.3433176800000002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5.94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4.3133176800000008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5.4203153320000013</v>
          </cell>
          <cell r="AB25">
            <v>13000</v>
          </cell>
          <cell r="AC25">
            <v>50000</v>
          </cell>
          <cell r="AD25">
            <v>0.26</v>
          </cell>
          <cell r="AE25">
            <v>5.680315332000001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4.3133176800000008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5.94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5.7819758700000001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6.9367722504999998</v>
          </cell>
          <cell r="AB29">
            <v>15500</v>
          </cell>
          <cell r="AC29">
            <v>50000</v>
          </cell>
          <cell r="AD29">
            <v>0.31</v>
          </cell>
          <cell r="AE29">
            <v>7.2467722504999994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5.7819758700000001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5.94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5.7819758700000001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6.994272250499999</v>
          </cell>
          <cell r="AB33">
            <v>21500</v>
          </cell>
          <cell r="AC33">
            <v>50000</v>
          </cell>
          <cell r="AD33">
            <v>0.43</v>
          </cell>
          <cell r="AE33">
            <v>7.4242722504999987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5.7819758700000001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5.94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1.9252784062500004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2.7430701671875002</v>
          </cell>
          <cell r="AE42">
            <v>2.7430701671875002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1.9252784062500004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5.94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1.9252784062500004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2.7430701671875002</v>
          </cell>
          <cell r="AE48">
            <v>2.7430701671875002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1.9252784062500004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5.94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1.200712362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1.6108192162999997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2.0668192162999999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1.200712362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1.6108192162999997</v>
          </cell>
          <cell r="S62">
            <v>1.6108192162999997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2.4274420987449994</v>
          </cell>
          <cell r="AB62">
            <v>0</v>
          </cell>
          <cell r="AC62">
            <v>0</v>
          </cell>
          <cell r="AD62">
            <v>0</v>
          </cell>
          <cell r="AE62">
            <v>2.4274420987449994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1.8108192162999996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5.94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5.4023625000000006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6.8797168750000006</v>
          </cell>
          <cell r="AB68">
            <v>36500</v>
          </cell>
          <cell r="AC68">
            <v>50000</v>
          </cell>
          <cell r="AD68">
            <v>0.73</v>
          </cell>
          <cell r="AE68">
            <v>7.6097168750000002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5.4023625000000006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5.94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2.8410074962500005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4.8240153634874998</v>
          </cell>
          <cell r="AE73">
            <v>4.8240153634874998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3.1847959682500004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5.94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2.8320074962500001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4.2987086206875</v>
          </cell>
          <cell r="AE81">
            <v>4.2987086206875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3.0580074962500001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5.94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2.8320074962500001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4.2412086206874999</v>
          </cell>
          <cell r="AE86">
            <v>4.2412086206874999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3.0580074962500001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5.94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2.8410074962500005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4.8240153634874998</v>
          </cell>
          <cell r="AE91">
            <v>4.8240153634874998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3.1847959682500004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5.94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1.8633037312500003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2.4302992909375001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2.4622992909375001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1.8633037312500003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2.3494312500000003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3.0813459375000001</v>
          </cell>
          <cell r="AE108">
            <v>3.0813459375000001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2.3494312500000003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2.3494312500000003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3.0813459375000001</v>
          </cell>
          <cell r="AE114">
            <v>3.0813459375000001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2.3494312500000003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1.6931347999999997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2.1771050199999995</v>
          </cell>
          <cell r="AE120">
            <v>2.1771050199999995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1.6931347999999997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1.7516015999999999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2.3938418399999999</v>
          </cell>
          <cell r="AE124">
            <v>2.3938418399999999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1.7516015999999999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0.24457747199999999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0.36176409279999994</v>
          </cell>
          <cell r="AE129">
            <v>0.36176409279999994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0.24457747199999999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0.24457747199999999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0.39626409279999997</v>
          </cell>
          <cell r="AE134">
            <v>0.39626409279999997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0.24457747199999999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1.7231347999999997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2.2116050199999995</v>
          </cell>
          <cell r="AE138">
            <v>2.2116050199999995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1.7231347999999997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1.7231347999999997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2.2116050199999995</v>
          </cell>
          <cell r="AE142">
            <v>2.2116050199999995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1.7231347999999997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950E-E130-41D5-8A78-F7649AE5D0F1}">
  <dimension ref="A1:S38"/>
  <sheetViews>
    <sheetView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G11" sqref="G11"/>
    </sheetView>
  </sheetViews>
  <sheetFormatPr defaultRowHeight="14.4" x14ac:dyDescent="0.25"/>
  <cols>
    <col min="2" max="2" width="14.6640625" customWidth="1"/>
    <col min="3" max="3" width="17.109375" customWidth="1"/>
    <col min="4" max="4" width="18.88671875" customWidth="1"/>
    <col min="5" max="6" width="11.44140625" style="12" hidden="1" customWidth="1"/>
    <col min="7" max="8" width="13.77734375" customWidth="1"/>
    <col min="9" max="10" width="11" hidden="1" customWidth="1"/>
    <col min="11" max="12" width="13.77734375" hidden="1" customWidth="1"/>
    <col min="13" max="13" width="12.5546875" customWidth="1"/>
    <col min="14" max="15" width="10.33203125" customWidth="1"/>
    <col min="16" max="17" width="11" hidden="1" customWidth="1"/>
    <col min="18" max="19" width="15.109375" hidden="1" customWidth="1"/>
  </cols>
  <sheetData>
    <row r="1" spans="1:19" x14ac:dyDescent="0.25">
      <c r="F1" s="48" t="s">
        <v>106</v>
      </c>
      <c r="G1" s="48"/>
      <c r="H1" s="48"/>
      <c r="I1" s="48"/>
      <c r="J1" s="48"/>
      <c r="K1" s="48"/>
      <c r="L1" s="48"/>
      <c r="M1" s="47" t="s">
        <v>114</v>
      </c>
      <c r="N1" s="47"/>
      <c r="O1" s="47"/>
      <c r="P1" s="47"/>
      <c r="Q1" s="47"/>
      <c r="R1" s="47"/>
      <c r="S1" s="47"/>
    </row>
    <row r="2" spans="1:19" ht="33.6" customHeight="1" x14ac:dyDescent="0.25">
      <c r="A2" s="4" t="s">
        <v>105</v>
      </c>
      <c r="B2" s="1" t="s">
        <v>0</v>
      </c>
      <c r="C2" s="1" t="s">
        <v>58</v>
      </c>
      <c r="D2" s="1" t="s">
        <v>1</v>
      </c>
      <c r="E2" s="14" t="s">
        <v>109</v>
      </c>
      <c r="F2" s="6" t="s">
        <v>107</v>
      </c>
      <c r="G2" s="6" t="s">
        <v>56</v>
      </c>
      <c r="H2" s="6" t="s">
        <v>55</v>
      </c>
      <c r="I2" s="6" t="s">
        <v>110</v>
      </c>
      <c r="J2" s="6" t="s">
        <v>111</v>
      </c>
      <c r="K2" s="15" t="s">
        <v>112</v>
      </c>
      <c r="L2" s="15" t="s">
        <v>113</v>
      </c>
      <c r="M2" s="5" t="s">
        <v>115</v>
      </c>
      <c r="N2" s="2" t="s">
        <v>56</v>
      </c>
      <c r="O2" s="2" t="s">
        <v>55</v>
      </c>
      <c r="P2" s="2" t="s">
        <v>110</v>
      </c>
      <c r="Q2" s="2" t="s">
        <v>111</v>
      </c>
      <c r="R2" s="5" t="s">
        <v>112</v>
      </c>
      <c r="S2" s="5" t="s">
        <v>113</v>
      </c>
    </row>
    <row r="3" spans="1:19" ht="24" x14ac:dyDescent="0.25">
      <c r="A3" s="10">
        <v>1</v>
      </c>
      <c r="B3" s="11" t="s">
        <v>59</v>
      </c>
      <c r="C3" s="11" t="s">
        <v>60</v>
      </c>
      <c r="D3" s="11" t="s">
        <v>2</v>
      </c>
      <c r="E3" s="13">
        <f>VLOOKUP(B3,'[1]天丰 (2021年)2'!$D$9:$F$39,3,0)</f>
        <v>6.6013999999999999</v>
      </c>
      <c r="F3" s="16">
        <f>VLOOKUP(B3,'[2]2021年7-12月'!$B$4:$AI$210,34,0)</f>
        <v>54772</v>
      </c>
      <c r="G3" s="17">
        <f>VLOOKUP(B3,'[3]2021年1-6月'!$B$4:$AA$210,26,0)</f>
        <v>6.9590704846515479</v>
      </c>
      <c r="H3" s="17">
        <f>VLOOKUP(B3,'[2]2021年1-6月'!$B$4:$AA$210,26,0)</f>
        <v>7.2302914538163714</v>
      </c>
      <c r="I3" s="18">
        <f>(G3-E3)/E3</f>
        <v>5.4181004734078823E-2</v>
      </c>
      <c r="J3" s="18">
        <f>(H3-E3)/E3</f>
        <v>9.5266375892442731E-2</v>
      </c>
      <c r="K3" s="17">
        <f t="shared" ref="K3:K37" si="0">(G3-E3)*F3</f>
        <v>19590.327785334583</v>
      </c>
      <c r="L3" s="16">
        <f t="shared" ref="L3:L37" si="1">(H3-E3)*F3</f>
        <v>34445.6427084303</v>
      </c>
      <c r="M3" s="3">
        <v>54772</v>
      </c>
      <c r="N3" s="8">
        <f>VLOOKUP(B3,'[3]2021年7-12月'!$B$4:$AA$210,26,0)</f>
        <v>6.8103197815265482</v>
      </c>
      <c r="O3" s="8">
        <f>VLOOKUP(B3,'[2]2021年7-12月'!$B$4:$AA$210,26,0)</f>
        <v>7.1864194225663711</v>
      </c>
      <c r="P3" s="9">
        <f>(N3-E3)/E3</f>
        <v>3.1647799182983646E-2</v>
      </c>
      <c r="Q3" s="9">
        <f>(O3-E3)/E3</f>
        <v>8.8620508159840516E-2</v>
      </c>
      <c r="R3" s="8">
        <f>(N3-E3)*M3</f>
        <v>11442.954273772099</v>
      </c>
      <c r="S3" s="3">
        <f>(O3-E3)*M3</f>
        <v>32042.683812805284</v>
      </c>
    </row>
    <row r="4" spans="1:19" ht="24" x14ac:dyDescent="0.25">
      <c r="A4" s="10">
        <v>2</v>
      </c>
      <c r="B4" s="11" t="s">
        <v>61</v>
      </c>
      <c r="C4" s="11" t="s">
        <v>62</v>
      </c>
      <c r="D4" s="11" t="s">
        <v>3</v>
      </c>
      <c r="E4" s="13">
        <f>VLOOKUP(B4,'[1]天丰 (2021年)2'!$D$9:$F$39,3,0)</f>
        <v>6.6013999999999999</v>
      </c>
      <c r="F4" s="16">
        <f>VLOOKUP(B4,'[2]2021年7-12月'!$B$4:$AI$210,34,0)</f>
        <v>54784</v>
      </c>
      <c r="G4" s="17">
        <f>VLOOKUP(B4,'[3]2021年1-6月'!$B$4:$AA$210,26,0)</f>
        <v>6.9590704846515479</v>
      </c>
      <c r="H4" s="17">
        <f>VLOOKUP(B4,'[2]2021年1-6月'!$B$4:$AA$210,26,0)</f>
        <v>7.2302914538163714</v>
      </c>
      <c r="I4" s="18">
        <f t="shared" ref="I4:I37" si="2">(G4-E4)/E4</f>
        <v>5.4181004734078823E-2</v>
      </c>
      <c r="J4" s="18">
        <f t="shared" ref="J4:J37" si="3">(H4-E4)/E4</f>
        <v>9.5266375892442731E-2</v>
      </c>
      <c r="K4" s="17">
        <f t="shared" si="0"/>
        <v>19594.619831150401</v>
      </c>
      <c r="L4" s="16">
        <f t="shared" si="1"/>
        <v>34453.189405876095</v>
      </c>
      <c r="M4" s="3">
        <v>54784</v>
      </c>
      <c r="N4" s="8">
        <f>VLOOKUP(B4,'[3]2021年7-12月'!$B$4:$AA$210,26,0)</f>
        <v>6.8103197815265482</v>
      </c>
      <c r="O4" s="8">
        <f>VLOOKUP(B4,'[2]2021年7-12月'!$B$4:$AA$210,26,0)</f>
        <v>7.1864194225663711</v>
      </c>
      <c r="P4" s="9">
        <f t="shared" ref="P4:P37" si="4">(N4-E4)/E4</f>
        <v>3.1647799182983646E-2</v>
      </c>
      <c r="Q4" s="9">
        <f t="shared" ref="Q4:Q37" si="5">(O4-E4)/E4</f>
        <v>8.8620508159840516E-2</v>
      </c>
      <c r="R4" s="8">
        <f t="shared" ref="R4:R37" si="6">(N4-E4)*M4</f>
        <v>11445.461311150419</v>
      </c>
      <c r="S4" s="3">
        <f t="shared" ref="S4:S37" si="7">(O4-E4)*M4</f>
        <v>32049.704045876078</v>
      </c>
    </row>
    <row r="5" spans="1:19" x14ac:dyDescent="0.25">
      <c r="A5" s="10">
        <v>3</v>
      </c>
      <c r="B5" s="11" t="s">
        <v>63</v>
      </c>
      <c r="C5" s="11" t="s">
        <v>64</v>
      </c>
      <c r="D5" s="11" t="s">
        <v>4</v>
      </c>
      <c r="E5" s="13">
        <f>VLOOKUP(B5,'[1]天丰 (2021年)2'!$D$9:$F$39,3,0)</f>
        <v>5.5895000000000001</v>
      </c>
      <c r="F5" s="16">
        <f>VLOOKUP(B5,'[2]2021年7-12月'!$B$4:$AI$210,34,0)</f>
        <v>192247</v>
      </c>
      <c r="G5" s="17">
        <f>VLOOKUP(B5,'[3]2021年1-6月'!$B$4:$AA$210,26,0)</f>
        <v>5.3001490260000006</v>
      </c>
      <c r="H5" s="17">
        <f>VLOOKUP(B5,'[2]2021年1-6月'!$B$4:$AA$210,26,0)</f>
        <v>5.4384137832000006</v>
      </c>
      <c r="I5" s="18">
        <f t="shared" si="2"/>
        <v>-5.1766879685123807E-2</v>
      </c>
      <c r="J5" s="18">
        <f t="shared" si="3"/>
        <v>-2.7030363502996611E-2</v>
      </c>
      <c r="K5" s="17">
        <f t="shared" si="0"/>
        <v>-55626.856698577911</v>
      </c>
      <c r="L5" s="16">
        <f t="shared" si="1"/>
        <v>-29045.871921149515</v>
      </c>
      <c r="M5" s="3">
        <v>192247</v>
      </c>
      <c r="N5" s="8">
        <f>VLOOKUP(B5,'[3]2021年7-12月'!$B$4:$AA$210,26,0)</f>
        <v>5.4548153319999999</v>
      </c>
      <c r="O5" s="8">
        <f>VLOOKUP(B5,'[2]2021年7-12月'!$B$4:$AA$210,26,0)</f>
        <v>5.6806522544000009</v>
      </c>
      <c r="P5" s="9">
        <f t="shared" si="4"/>
        <v>-2.409601359692284E-2</v>
      </c>
      <c r="Q5" s="9">
        <f t="shared" si="5"/>
        <v>1.6307765345737676E-2</v>
      </c>
      <c r="R5" s="8">
        <f t="shared" si="6"/>
        <v>-25892.723368996045</v>
      </c>
      <c r="S5" s="3">
        <f t="shared" si="7"/>
        <v>17523.747451636944</v>
      </c>
    </row>
    <row r="6" spans="1:19" x14ac:dyDescent="0.25">
      <c r="A6" s="10">
        <v>4</v>
      </c>
      <c r="B6" s="11" t="s">
        <v>57</v>
      </c>
      <c r="C6" s="11" t="s">
        <v>64</v>
      </c>
      <c r="D6" s="11" t="s">
        <v>4</v>
      </c>
      <c r="E6" s="13">
        <v>5.6814999999999998</v>
      </c>
      <c r="F6" s="16">
        <f>VLOOKUP(B6,'[2]2021年7-12月'!$B$4:$AI$210,34,0)</f>
        <v>0</v>
      </c>
      <c r="G6" s="17">
        <f>VLOOKUP(B6,'[3]2021年1-6月'!$B$4:$AA$210,26,0)</f>
        <v>5.6451490260000003</v>
      </c>
      <c r="H6" s="17">
        <f>VLOOKUP(B6,'[2]2021年1-6月'!$B$4:$AA$210,26,0)</f>
        <v>5.7924137832000007</v>
      </c>
      <c r="I6" s="18">
        <f t="shared" si="2"/>
        <v>-6.3981297192641775E-3</v>
      </c>
      <c r="J6" s="18">
        <f t="shared" si="3"/>
        <v>1.9521919070668116E-2</v>
      </c>
      <c r="K6" s="17">
        <f t="shared" si="0"/>
        <v>0</v>
      </c>
      <c r="L6" s="16">
        <f t="shared" si="1"/>
        <v>0</v>
      </c>
      <c r="M6" s="3">
        <v>0</v>
      </c>
      <c r="N6" s="8">
        <f>VLOOKUP(B6,'[3]2021年7-12月'!$B$4:$AA$210,26,0)</f>
        <v>5.7998153319999997</v>
      </c>
      <c r="O6" s="8">
        <f>VLOOKUP(B6,'[2]2021年7-12月'!$B$4:$AA$210,26,0)</f>
        <v>6.034652254400001</v>
      </c>
      <c r="P6" s="9">
        <f t="shared" si="4"/>
        <v>2.082466461321832E-2</v>
      </c>
      <c r="Q6" s="9">
        <f t="shared" si="5"/>
        <v>6.2158277637947935E-2</v>
      </c>
      <c r="R6" s="8">
        <f t="shared" si="6"/>
        <v>0</v>
      </c>
      <c r="S6" s="3">
        <f t="shared" si="7"/>
        <v>0</v>
      </c>
    </row>
    <row r="7" spans="1:19" x14ac:dyDescent="0.25">
      <c r="A7" s="10">
        <v>5</v>
      </c>
      <c r="B7" s="11" t="s">
        <v>65</v>
      </c>
      <c r="C7" s="11" t="s">
        <v>66</v>
      </c>
      <c r="D7" s="11" t="s">
        <v>5</v>
      </c>
      <c r="E7" s="19">
        <v>5.2637999999999998</v>
      </c>
      <c r="F7" s="16">
        <f>VLOOKUP(B7,'[2]2021年7-12月'!$B$4:$AI$210,34,0)</f>
        <v>192540</v>
      </c>
      <c r="G7" s="17">
        <f>VLOOKUP(B7,'[3]2021年1-6月'!$B$4:$AA$210,26,0)</f>
        <v>5.2633490260000002</v>
      </c>
      <c r="H7" s="17">
        <f>VLOOKUP(B7,'[2]2021年1-6月'!$B$4:$AA$210,26,0)</f>
        <v>5.4006537832000001</v>
      </c>
      <c r="I7" s="18">
        <f t="shared" si="2"/>
        <v>-8.5674607697785695E-5</v>
      </c>
      <c r="J7" s="18">
        <f t="shared" si="3"/>
        <v>2.5999046924275297E-2</v>
      </c>
      <c r="K7" s="17">
        <f t="shared" si="0"/>
        <v>-86.830533959923812</v>
      </c>
      <c r="L7" s="16">
        <f t="shared" si="1"/>
        <v>26349.827417328059</v>
      </c>
      <c r="M7" s="3">
        <v>192540</v>
      </c>
      <c r="N7" s="8">
        <f>VLOOKUP(B7,'[3]2021年7-12月'!$B$4:$AA$210,26,0)</f>
        <v>5.4203153320000013</v>
      </c>
      <c r="O7" s="8">
        <f>VLOOKUP(B7,'[2]2021年7-12月'!$B$4:$AA$210,26,0)</f>
        <v>5.6476122544000003</v>
      </c>
      <c r="P7" s="9">
        <f t="shared" si="4"/>
        <v>2.9734285497169621E-2</v>
      </c>
      <c r="Q7" s="9">
        <f t="shared" si="5"/>
        <v>7.29154326532164E-2</v>
      </c>
      <c r="R7" s="8">
        <f t="shared" si="6"/>
        <v>30135.462023280281</v>
      </c>
      <c r="S7" s="3">
        <f t="shared" si="7"/>
        <v>73899.211462176085</v>
      </c>
    </row>
    <row r="8" spans="1:19" x14ac:dyDescent="0.25">
      <c r="A8" s="10">
        <v>6</v>
      </c>
      <c r="B8" s="11" t="s">
        <v>67</v>
      </c>
      <c r="C8" s="11" t="s">
        <v>68</v>
      </c>
      <c r="D8" s="11" t="s">
        <v>6</v>
      </c>
      <c r="E8" s="13">
        <v>7.2667000000000002</v>
      </c>
      <c r="F8" s="16">
        <f>VLOOKUP(B8,'[2]2021年7-12月'!$B$4:$AI$210,34,0)</f>
        <v>20386</v>
      </c>
      <c r="G8" s="17">
        <f>VLOOKUP(B8,'[3]2021年1-6月'!$B$4:$AA$210,26,0)</f>
        <v>6.8057006152499993</v>
      </c>
      <c r="H8" s="17">
        <f>VLOOKUP(B8,'[2]2021年1-6月'!$B$4:$AA$210,26,0)</f>
        <v>6.9832406312999993</v>
      </c>
      <c r="I8" s="18">
        <f t="shared" si="2"/>
        <v>-6.3439991295911616E-2</v>
      </c>
      <c r="J8" s="18">
        <f t="shared" si="3"/>
        <v>-3.9007991068848426E-2</v>
      </c>
      <c r="K8" s="17">
        <f t="shared" si="0"/>
        <v>-9397.9334575135181</v>
      </c>
      <c r="L8" s="16">
        <f t="shared" si="1"/>
        <v>-5778.6026903182183</v>
      </c>
      <c r="M8" s="3">
        <v>20386</v>
      </c>
      <c r="N8" s="8">
        <f>VLOOKUP(B8,'[3]2021年7-12月'!$B$4:$AA$210,26,0)</f>
        <v>6.9367722504999998</v>
      </c>
      <c r="O8" s="8">
        <f>VLOOKUP(B8,'[2]2021年7-12月'!$B$4:$AA$210,26,0)</f>
        <v>7.1636950045999992</v>
      </c>
      <c r="P8" s="9">
        <f t="shared" si="4"/>
        <v>-4.5402693038105381E-2</v>
      </c>
      <c r="Q8" s="9">
        <f t="shared" si="5"/>
        <v>-1.4174934344338003E-2</v>
      </c>
      <c r="R8" s="8">
        <f t="shared" si="6"/>
        <v>-6725.9071013070079</v>
      </c>
      <c r="S8" s="3">
        <f t="shared" si="7"/>
        <v>-2099.8598362244197</v>
      </c>
    </row>
    <row r="9" spans="1:19" x14ac:dyDescent="0.25">
      <c r="A9" s="10">
        <v>7</v>
      </c>
      <c r="B9" s="11" t="s">
        <v>69</v>
      </c>
      <c r="C9" s="11" t="s">
        <v>70</v>
      </c>
      <c r="D9" s="11" t="s">
        <v>6</v>
      </c>
      <c r="E9" s="13">
        <v>7.3197999999999999</v>
      </c>
      <c r="F9" s="16">
        <f>VLOOKUP(B9,'[2]2021年7-12月'!$B$4:$AI$210,34,0)</f>
        <v>44751</v>
      </c>
      <c r="G9" s="17">
        <f>VLOOKUP(B9,'[3]2021年1-6月'!$B$4:$AA$210,26,0)</f>
        <v>6.8632006152499994</v>
      </c>
      <c r="H9" s="17">
        <f>VLOOKUP(B9,'[2]2021年1-6月'!$B$4:$AA$210,26,0)</f>
        <v>7.0422406312999994</v>
      </c>
      <c r="I9" s="18">
        <f t="shared" si="2"/>
        <v>-6.2378669465012776E-2</v>
      </c>
      <c r="J9" s="18">
        <f t="shared" si="3"/>
        <v>-3.7918982581491359E-2</v>
      </c>
      <c r="K9" s="17">
        <f t="shared" si="0"/>
        <v>-20433.279066947274</v>
      </c>
      <c r="L9" s="16">
        <f t="shared" si="1"/>
        <v>-12421.059308693719</v>
      </c>
      <c r="M9" s="3">
        <v>44751</v>
      </c>
      <c r="N9" s="8">
        <f>VLOOKUP(B9,'[3]2021年7-12月'!$B$4:$AA$210,26,0)</f>
        <v>6.994272250499999</v>
      </c>
      <c r="O9" s="8">
        <f>VLOOKUP(B9,'[2]2021年7-12月'!$B$4:$AA$210,26,0)</f>
        <v>7.2226950045999994</v>
      </c>
      <c r="P9" s="9">
        <f t="shared" si="4"/>
        <v>-4.4472219118008804E-2</v>
      </c>
      <c r="Q9" s="9">
        <f t="shared" si="5"/>
        <v>-1.3266072215087913E-2</v>
      </c>
      <c r="R9" s="8">
        <f t="shared" si="6"/>
        <v>-14567.692317874538</v>
      </c>
      <c r="S9" s="3">
        <f t="shared" si="7"/>
        <v>-4345.5456491454224</v>
      </c>
    </row>
    <row r="10" spans="1:19" ht="24" x14ac:dyDescent="0.25">
      <c r="A10" s="10">
        <v>8</v>
      </c>
      <c r="B10" s="11" t="s">
        <v>71</v>
      </c>
      <c r="C10" s="11" t="s">
        <v>72</v>
      </c>
      <c r="D10" s="11" t="s">
        <v>7</v>
      </c>
      <c r="E10" s="13">
        <f>VLOOKUP(B10,'[1]天丰 (2021年)2'!$D$9:$F$39,3,0)</f>
        <v>0.4093</v>
      </c>
      <c r="F10" s="16">
        <f>VLOOKUP(B10,'[2]2021年7-12月'!$B$4:$AI$210,34,0)</f>
        <v>42336</v>
      </c>
      <c r="G10" s="17">
        <f>VLOOKUP(B10,'[3]2021年1-6月'!$B$4:$AA$210,26,0)</f>
        <v>0.34563513075221236</v>
      </c>
      <c r="H10" s="17">
        <f>VLOOKUP(B10,'[2]2021年1-6月'!$B$4:$AA$210,26,0)</f>
        <v>0.35465169938053098</v>
      </c>
      <c r="I10" s="18">
        <f t="shared" si="2"/>
        <v>-0.15554573478570152</v>
      </c>
      <c r="J10" s="18">
        <f t="shared" si="3"/>
        <v>-0.13351649308445887</v>
      </c>
      <c r="K10" s="17">
        <f t="shared" si="0"/>
        <v>-2695.3159044743375</v>
      </c>
      <c r="L10" s="16">
        <f t="shared" si="1"/>
        <v>-2313.5904550258401</v>
      </c>
      <c r="M10" s="3">
        <v>42336</v>
      </c>
      <c r="N10" s="8">
        <f>VLOOKUP(B10,'[3]2021年7-12月'!$B$4:$AA$210,26,0)</f>
        <v>0.35213895575221243</v>
      </c>
      <c r="O10" s="8">
        <f>VLOOKUP(B10,'[2]2021年7-12月'!$B$4:$AA$210,26,0)</f>
        <v>0.36799867938053099</v>
      </c>
      <c r="P10" s="9">
        <f t="shared" si="4"/>
        <v>-0.13965561751230776</v>
      </c>
      <c r="Q10" s="9">
        <f t="shared" si="5"/>
        <v>-0.10090720894079894</v>
      </c>
      <c r="R10" s="8">
        <f t="shared" si="6"/>
        <v>-2419.9699692743343</v>
      </c>
      <c r="S10" s="3">
        <f t="shared" si="7"/>
        <v>-1748.5327097458398</v>
      </c>
    </row>
    <row r="11" spans="1:19" ht="24" x14ac:dyDescent="0.25">
      <c r="A11" s="10">
        <v>9</v>
      </c>
      <c r="B11" s="11" t="s">
        <v>73</v>
      </c>
      <c r="C11" s="11" t="s">
        <v>74</v>
      </c>
      <c r="D11" s="11" t="s">
        <v>8</v>
      </c>
      <c r="E11" s="13">
        <f>VLOOKUP(B11,'[1]天丰 (2021年)2'!$D$9:$F$39,3,0)</f>
        <v>2.8026</v>
      </c>
      <c r="F11" s="16">
        <f>VLOOKUP(B11,'[2]2021年7-12月'!$B$4:$AI$210,34,0)</f>
        <v>15392</v>
      </c>
      <c r="G11" s="17">
        <f>VLOOKUP(B11,'[3]2021年1-6月'!$B$4:$AA$210,26,0)</f>
        <v>2.6578539273437496</v>
      </c>
      <c r="H11" s="17">
        <f>VLOOKUP(B11,'[2]2021年1-6月'!$B$4:$AA$210,26,0)</f>
        <v>2.7271892471874999</v>
      </c>
      <c r="I11" s="18">
        <f t="shared" si="2"/>
        <v>-5.1647067956986509E-2</v>
      </c>
      <c r="J11" s="18">
        <f t="shared" si="3"/>
        <v>-2.6907426251516483E-2</v>
      </c>
      <c r="K11" s="17">
        <f t="shared" si="0"/>
        <v>-2227.9315503250059</v>
      </c>
      <c r="L11" s="16">
        <f t="shared" si="1"/>
        <v>-1160.7223072900015</v>
      </c>
      <c r="M11" s="3">
        <v>15392</v>
      </c>
      <c r="N11" s="8">
        <f>VLOOKUP(B11,'[3]2021年7-12月'!$B$4:$AA$210,26,0)</f>
        <v>2.7430701671875002</v>
      </c>
      <c r="O11" s="8">
        <f>VLOOKUP(B11,'[2]2021年7-12月'!$B$4:$AA$210,26,0)</f>
        <v>2.8661823506250004</v>
      </c>
      <c r="P11" s="9">
        <f t="shared" si="4"/>
        <v>-2.1240930854385141E-2</v>
      </c>
      <c r="Q11" s="9">
        <f t="shared" si="5"/>
        <v>2.2686915944123455E-2</v>
      </c>
      <c r="R11" s="8">
        <f t="shared" si="6"/>
        <v>-916.28318664999688</v>
      </c>
      <c r="S11" s="3">
        <f t="shared" si="7"/>
        <v>978.6595408200061</v>
      </c>
    </row>
    <row r="12" spans="1:19" ht="24" x14ac:dyDescent="0.25">
      <c r="A12" s="10">
        <v>10</v>
      </c>
      <c r="B12" s="11" t="s">
        <v>75</v>
      </c>
      <c r="C12" s="11" t="s">
        <v>76</v>
      </c>
      <c r="D12" s="11" t="s">
        <v>9</v>
      </c>
      <c r="E12" s="13">
        <f>VLOOKUP(B12,'[1]天丰 (2021年)2'!$D$9:$F$39,3,0)</f>
        <v>2.8026</v>
      </c>
      <c r="F12" s="16">
        <f>VLOOKUP(B12,'[2]2021年7-12月'!$B$4:$AI$210,34,0)</f>
        <v>16151</v>
      </c>
      <c r="G12" s="17">
        <f>VLOOKUP(B12,'[3]2021年1-6月'!$B$4:$AA$210,26,0)</f>
        <v>2.6578539273437496</v>
      </c>
      <c r="H12" s="17">
        <f>VLOOKUP(B12,'[2]2021年1-6月'!$B$4:$AA$210,26,0)</f>
        <v>2.7271892471874999</v>
      </c>
      <c r="I12" s="18">
        <f t="shared" si="2"/>
        <v>-5.1647067956986509E-2</v>
      </c>
      <c r="J12" s="18">
        <f t="shared" si="3"/>
        <v>-2.6907426251516483E-2</v>
      </c>
      <c r="K12" s="17">
        <f t="shared" si="0"/>
        <v>-2337.7938194711001</v>
      </c>
      <c r="L12" s="16">
        <f t="shared" si="1"/>
        <v>-1217.959068674689</v>
      </c>
      <c r="M12" s="3">
        <v>16151</v>
      </c>
      <c r="N12" s="8">
        <f>VLOOKUP(B12,'[3]2021年7-12月'!$B$4:$AA$210,26,0)</f>
        <v>2.7430701671875002</v>
      </c>
      <c r="O12" s="8">
        <f>VLOOKUP(B12,'[2]2021年7-12月'!$B$4:$AA$210,26,0)</f>
        <v>2.8661823506250004</v>
      </c>
      <c r="P12" s="9">
        <f t="shared" si="4"/>
        <v>-2.1240930854385141E-2</v>
      </c>
      <c r="Q12" s="9">
        <f t="shared" si="5"/>
        <v>2.2686915944123455E-2</v>
      </c>
      <c r="R12" s="8">
        <f t="shared" si="6"/>
        <v>-961.46632975468412</v>
      </c>
      <c r="S12" s="3">
        <f t="shared" si="7"/>
        <v>1026.9185449443814</v>
      </c>
    </row>
    <row r="13" spans="1:19" x14ac:dyDescent="0.25">
      <c r="A13" s="10">
        <v>11</v>
      </c>
      <c r="B13" s="11" t="s">
        <v>77</v>
      </c>
      <c r="C13" s="11" t="s">
        <v>78</v>
      </c>
      <c r="D13" s="11" t="s">
        <v>10</v>
      </c>
      <c r="E13" s="13">
        <f>VLOOKUP(B13,'[1]天丰 (2021年)2'!$D$9:$F$39,3,0)</f>
        <v>0.27200000000000002</v>
      </c>
      <c r="F13" s="16">
        <f>VLOOKUP(B13,'[2]2021年7-12月'!$B$4:$AI$210,34,0)</f>
        <v>7881</v>
      </c>
      <c r="G13" s="17">
        <f>VLOOKUP(B13,'[3]2021年1-6月'!$B$4:$AA$210,26,0)</f>
        <v>0.3731507535221239</v>
      </c>
      <c r="H13" s="17">
        <f>VLOOKUP(B13,'[2]2021年1-6月'!$B$4:$AA$210,26,0)</f>
        <v>0.38288512100530975</v>
      </c>
      <c r="I13" s="18">
        <f t="shared" si="2"/>
        <v>0.37187777030192604</v>
      </c>
      <c r="J13" s="18">
        <f t="shared" si="3"/>
        <v>0.40766588604893278</v>
      </c>
      <c r="K13" s="17">
        <f t="shared" si="0"/>
        <v>797.16908850785831</v>
      </c>
      <c r="L13" s="16">
        <f t="shared" si="1"/>
        <v>873.88563864284595</v>
      </c>
      <c r="M13" s="3">
        <v>7881</v>
      </c>
      <c r="N13" s="8">
        <f>VLOOKUP(B13,'[3]2021年7-12月'!$B$4:$AA$210,26,0)</f>
        <v>0.36985742952212386</v>
      </c>
      <c r="O13" s="8">
        <f>VLOOKUP(B13,'[2]2021年7-12月'!$B$4:$AA$210,26,0)</f>
        <v>0.38266262020530978</v>
      </c>
      <c r="P13" s="9">
        <f t="shared" si="4"/>
        <v>0.35976996147839646</v>
      </c>
      <c r="Q13" s="9">
        <f t="shared" si="5"/>
        <v>0.40684786840187409</v>
      </c>
      <c r="R13" s="8">
        <f t="shared" si="6"/>
        <v>771.21440206385796</v>
      </c>
      <c r="S13" s="3">
        <f t="shared" si="7"/>
        <v>872.13210983804618</v>
      </c>
    </row>
    <row r="14" spans="1:19" ht="24" x14ac:dyDescent="0.25">
      <c r="A14" s="10">
        <v>12</v>
      </c>
      <c r="B14" s="11" t="s">
        <v>79</v>
      </c>
      <c r="C14" s="11" t="s">
        <v>80</v>
      </c>
      <c r="D14" s="11" t="s">
        <v>11</v>
      </c>
      <c r="E14" s="13">
        <f>VLOOKUP(B14,'[1]天丰 (2021年)2'!$D$9:$F$39,3,0)</f>
        <v>1.7010999999999998</v>
      </c>
      <c r="F14" s="16">
        <f>VLOOKUP(B14,'[2]2021年7-12月'!$B$4:$AI$210,34,0)</f>
        <v>152225</v>
      </c>
      <c r="G14" s="17">
        <f>VLOOKUP(B14,'[3]2021年1-6月'!$B$4:$AA$210,26,0)</f>
        <v>1.5687689821499997</v>
      </c>
      <c r="H14" s="17">
        <f>VLOOKUP(B14,'[2]2021年1-6月'!$B$4:$AA$210,26,0)</f>
        <v>1.6096933903799997</v>
      </c>
      <c r="I14" s="18">
        <f t="shared" si="2"/>
        <v>-7.7791439568514573E-2</v>
      </c>
      <c r="J14" s="18">
        <f t="shared" si="3"/>
        <v>-5.3733824948562776E-2</v>
      </c>
      <c r="K14" s="17">
        <f t="shared" si="0"/>
        <v>-20144.08919221627</v>
      </c>
      <c r="L14" s="16">
        <f t="shared" si="1"/>
        <v>-13914.37114940452</v>
      </c>
      <c r="M14" s="3">
        <v>152225</v>
      </c>
      <c r="N14" s="8">
        <f>VLOOKUP(B14,'[3]2021年7-12月'!$B$4:$AA$210,26,0)</f>
        <v>1.6108192162999997</v>
      </c>
      <c r="O14" s="8">
        <f>VLOOKUP(B14,'[2]2021年7-12月'!$B$4:$AA$210,26,0)</f>
        <v>1.6753177699599999</v>
      </c>
      <c r="P14" s="9">
        <f t="shared" si="4"/>
        <v>-5.307200264534722E-2</v>
      </c>
      <c r="Q14" s="9">
        <f t="shared" si="5"/>
        <v>-1.5156210710716543E-2</v>
      </c>
      <c r="R14" s="8">
        <f t="shared" si="6"/>
        <v>-13742.992298732523</v>
      </c>
      <c r="S14" s="3">
        <f t="shared" si="7"/>
        <v>-3924.6999678389861</v>
      </c>
    </row>
    <row r="15" spans="1:19" ht="24" x14ac:dyDescent="0.25">
      <c r="A15" s="10">
        <v>13</v>
      </c>
      <c r="B15" s="11" t="s">
        <v>81</v>
      </c>
      <c r="C15" s="11" t="s">
        <v>80</v>
      </c>
      <c r="D15" s="11" t="s">
        <v>12</v>
      </c>
      <c r="E15" s="13">
        <v>1.9452</v>
      </c>
      <c r="F15" s="16">
        <f>VLOOKUP(B15,'[2]2021年7-12月'!$B$4:$AI$210,34,0)</f>
        <v>0</v>
      </c>
      <c r="G15" s="17">
        <f>VLOOKUP(B15,'[3]2021年1-6月'!$B$4:$AA$210,26,0)</f>
        <v>2.3790843294724993</v>
      </c>
      <c r="H15" s="17">
        <f>VLOOKUP(B15,'[2]2021年1-6月'!$B$4:$AA$210,26,0)</f>
        <v>2.489438200648399</v>
      </c>
      <c r="I15" s="18">
        <f t="shared" si="2"/>
        <v>0.22305383995090439</v>
      </c>
      <c r="J15" s="18">
        <f t="shared" si="3"/>
        <v>0.2797852152212621</v>
      </c>
      <c r="K15" s="17">
        <f t="shared" si="0"/>
        <v>0</v>
      </c>
      <c r="L15" s="16">
        <f t="shared" si="1"/>
        <v>0</v>
      </c>
      <c r="M15" s="3">
        <v>0</v>
      </c>
      <c r="N15" s="8">
        <f>VLOOKUP(B15,'[3]2021年7-12月'!$B$4:$AA$210,26,0)</f>
        <v>2.4274420987449994</v>
      </c>
      <c r="O15" s="8">
        <f>VLOOKUP(B15,'[2]2021年7-12月'!$B$4:$AA$210,26,0)</f>
        <v>2.5668749685527996</v>
      </c>
      <c r="P15" s="9">
        <f t="shared" si="4"/>
        <v>0.24791388995733052</v>
      </c>
      <c r="Q15" s="9">
        <f t="shared" si="5"/>
        <v>0.31959437001480545</v>
      </c>
      <c r="R15" s="8">
        <f t="shared" si="6"/>
        <v>0</v>
      </c>
      <c r="S15" s="3">
        <f t="shared" si="7"/>
        <v>0</v>
      </c>
    </row>
    <row r="16" spans="1:19" x14ac:dyDescent="0.25">
      <c r="A16" s="10">
        <v>14</v>
      </c>
      <c r="B16" s="11" t="s">
        <v>13</v>
      </c>
      <c r="C16" s="11" t="s">
        <v>82</v>
      </c>
      <c r="D16" s="11" t="s">
        <v>14</v>
      </c>
      <c r="E16" s="13">
        <f>VLOOKUP(B16,'[1]天丰 (2021年)2'!$D$9:$F$39,3,0)</f>
        <v>7.4499999999999993</v>
      </c>
      <c r="F16" s="16">
        <f>VLOOKUP(B16,'[2]2021年7-12月'!$B$4:$AI$210,34,0)</f>
        <v>96128</v>
      </c>
      <c r="G16" s="17">
        <f>VLOOKUP(B16,'[3]2021年1-6月'!$B$4:$AA$210,26,0)</f>
        <v>6.7154609374999996</v>
      </c>
      <c r="H16" s="17">
        <f>VLOOKUP(B16,'[2]2021年1-6月'!$B$4:$AA$210,26,0)</f>
        <v>6.8906468749999998</v>
      </c>
      <c r="I16" s="18">
        <f t="shared" si="2"/>
        <v>-9.8595847315436205E-2</v>
      </c>
      <c r="J16" s="18">
        <f t="shared" si="3"/>
        <v>-7.5080956375838864E-2</v>
      </c>
      <c r="K16" s="17">
        <f t="shared" si="0"/>
        <v>-70609.770999999964</v>
      </c>
      <c r="L16" s="16">
        <f t="shared" si="1"/>
        <v>-53769.497199999947</v>
      </c>
      <c r="M16" s="3">
        <v>96128</v>
      </c>
      <c r="N16" s="8">
        <f>VLOOKUP(B16,'[3]2021年7-12月'!$B$4:$AA$210,26,0)</f>
        <v>6.8797168750000006</v>
      </c>
      <c r="O16" s="8">
        <f>VLOOKUP(B16,'[2]2021年7-12月'!$B$4:$AA$210,26,0)</f>
        <v>7.1385722500000011</v>
      </c>
      <c r="P16" s="9">
        <f t="shared" si="4"/>
        <v>-7.6548070469798488E-2</v>
      </c>
      <c r="Q16" s="9">
        <f t="shared" si="5"/>
        <v>-4.1802382550335339E-2</v>
      </c>
      <c r="R16" s="8">
        <f t="shared" si="6"/>
        <v>-54820.17623999987</v>
      </c>
      <c r="S16" s="3">
        <f t="shared" si="7"/>
        <v>-29936.926751999828</v>
      </c>
    </row>
    <row r="17" spans="1:19" ht="24" x14ac:dyDescent="0.25">
      <c r="A17" s="10">
        <v>15</v>
      </c>
      <c r="B17" s="11" t="s">
        <v>15</v>
      </c>
      <c r="C17" s="11" t="s">
        <v>83</v>
      </c>
      <c r="D17" s="11" t="s">
        <v>16</v>
      </c>
      <c r="E17" s="13">
        <f>VLOOKUP(B17,'[1]天丰 (2021年)2'!$D$9:$F$39,3,0)</f>
        <v>4.4470000000000001</v>
      </c>
      <c r="F17" s="16">
        <f>VLOOKUP(B17,'[2]2021年7-12月'!$B$4:$AI$210,34,0)</f>
        <v>21882</v>
      </c>
      <c r="G17" s="17">
        <f>VLOOKUP(B17,'[3]2021年1-6月'!$B$4:$AA$210,26,0)</f>
        <v>4.7389640669937503</v>
      </c>
      <c r="H17" s="17">
        <f>VLOOKUP(B17,'[2]2021年1-6月'!$B$4:$AA$210,26,0)</f>
        <v>4.8625892165674998</v>
      </c>
      <c r="I17" s="18">
        <f t="shared" si="2"/>
        <v>6.565416392933443E-2</v>
      </c>
      <c r="J17" s="18">
        <f t="shared" si="3"/>
        <v>9.345383777096912E-2</v>
      </c>
      <c r="K17" s="17">
        <f t="shared" si="0"/>
        <v>6388.7577139572422</v>
      </c>
      <c r="L17" s="16">
        <f t="shared" si="1"/>
        <v>9093.923236930028</v>
      </c>
      <c r="M17" s="3">
        <v>21882</v>
      </c>
      <c r="N17" s="8">
        <f>VLOOKUP(B17,'[3]2021年7-12月'!$B$4:$AA$210,26,0)</f>
        <v>4.8240153634874998</v>
      </c>
      <c r="O17" s="8">
        <f>VLOOKUP(B17,'[2]2021年7-12月'!$B$4:$AA$210,26,0)</f>
        <v>4.9966932861849997</v>
      </c>
      <c r="P17" s="9">
        <f t="shared" si="4"/>
        <v>8.4779708452327351E-2</v>
      </c>
      <c r="Q17" s="9">
        <f t="shared" si="5"/>
        <v>0.12360991369125246</v>
      </c>
      <c r="R17" s="8">
        <f t="shared" si="6"/>
        <v>8249.8501838334705</v>
      </c>
      <c r="S17" s="3">
        <f t="shared" si="7"/>
        <v>12028.388488300163</v>
      </c>
    </row>
    <row r="18" spans="1:19" ht="24" x14ac:dyDescent="0.25">
      <c r="A18" s="10">
        <v>16</v>
      </c>
      <c r="B18" s="11" t="s">
        <v>17</v>
      </c>
      <c r="C18" s="11" t="s">
        <v>84</v>
      </c>
      <c r="D18" s="11" t="s">
        <v>18</v>
      </c>
      <c r="E18" s="13">
        <f>VLOOKUP(B18,'[1]天丰 (2021年)2'!$D$9:$F$39,3,0)</f>
        <v>4.5255999999999998</v>
      </c>
      <c r="F18" s="16">
        <f>VLOOKUP(B18,'[2]2021年7-12月'!$B$4:$AI$210,34,0)</f>
        <v>21562</v>
      </c>
      <c r="G18" s="17">
        <f>VLOOKUP(B18,'[3]2021年1-6月'!$B$4:$AA$210,26,0)</f>
        <v>4.20850558409375</v>
      </c>
      <c r="H18" s="17">
        <f>VLOOKUP(B18,'[2]2021年1-6月'!$B$4:$AA$210,26,0)</f>
        <v>4.3182926862875002</v>
      </c>
      <c r="I18" s="18">
        <f t="shared" si="2"/>
        <v>-7.0066823383915913E-2</v>
      </c>
      <c r="J18" s="18">
        <f t="shared" si="3"/>
        <v>-4.5807697037409334E-2</v>
      </c>
      <c r="K18" s="17">
        <f t="shared" si="0"/>
        <v>-6837.1897957705596</v>
      </c>
      <c r="L18" s="16">
        <f t="shared" si="1"/>
        <v>-4469.9602982689175</v>
      </c>
      <c r="M18" s="3">
        <v>21562</v>
      </c>
      <c r="N18" s="8">
        <f>VLOOKUP(B18,'[3]2021年7-12月'!$B$4:$AA$210,26,0)</f>
        <v>4.2987086206875</v>
      </c>
      <c r="O18" s="8">
        <f>VLOOKUP(B18,'[2]2021年7-12月'!$B$4:$AA$210,26,0)</f>
        <v>4.4560362228250003</v>
      </c>
      <c r="P18" s="9">
        <f t="shared" si="4"/>
        <v>-5.0135093537320978E-2</v>
      </c>
      <c r="Q18" s="9">
        <f t="shared" si="5"/>
        <v>-1.5371172258926886E-2</v>
      </c>
      <c r="R18" s="8">
        <f t="shared" si="6"/>
        <v>-4892.2319207361206</v>
      </c>
      <c r="S18" s="3">
        <f t="shared" si="7"/>
        <v>-1499.9341634473394</v>
      </c>
    </row>
    <row r="19" spans="1:19" ht="36" x14ac:dyDescent="0.25">
      <c r="A19" s="10">
        <v>17</v>
      </c>
      <c r="B19" s="11" t="s">
        <v>19</v>
      </c>
      <c r="C19" s="11" t="s">
        <v>85</v>
      </c>
      <c r="D19" s="11" t="s">
        <v>20</v>
      </c>
      <c r="E19" s="13">
        <f>VLOOKUP(B19,'[1]天丰 (2021年)2'!$D$9:$F$39,3,0)</f>
        <v>5.5</v>
      </c>
      <c r="F19" s="16">
        <f>VLOOKUP(B19,'[2]2021年7-12月'!$B$4:$AI$210,34,0)</f>
        <v>22151</v>
      </c>
      <c r="G19" s="17">
        <f>VLOOKUP(B19,'[3]2021年1-6月'!$B$4:$AA$210,26,0)</f>
        <v>4.1510055840937499</v>
      </c>
      <c r="H19" s="17">
        <f>VLOOKUP(B19,'[2]2021年1-6月'!$B$4:$AA$210,26,0)</f>
        <v>4.2592926862875</v>
      </c>
      <c r="I19" s="18">
        <f t="shared" si="2"/>
        <v>-0.24527171198295458</v>
      </c>
      <c r="J19" s="18">
        <f t="shared" si="3"/>
        <v>-0.22558314794772727</v>
      </c>
      <c r="K19" s="17">
        <f t="shared" si="0"/>
        <v>-29881.575306739345</v>
      </c>
      <c r="L19" s="16">
        <f t="shared" si="1"/>
        <v>-27482.907706045586</v>
      </c>
      <c r="M19" s="3">
        <v>22151</v>
      </c>
      <c r="N19" s="8">
        <f>VLOOKUP(B19,'[3]2021年7-12月'!$B$4:$AA$210,26,0)</f>
        <v>4.2412086206874999</v>
      </c>
      <c r="O19" s="8">
        <f>VLOOKUP(B19,'[2]2021年7-12月'!$B$4:$AA$210,26,0)</f>
        <v>4.3970362228250002</v>
      </c>
      <c r="P19" s="9">
        <f t="shared" si="4"/>
        <v>-0.22887115987500001</v>
      </c>
      <c r="Q19" s="9">
        <f t="shared" si="5"/>
        <v>-0.20053886857727268</v>
      </c>
      <c r="R19" s="8">
        <f t="shared" si="6"/>
        <v>-27883.48784315119</v>
      </c>
      <c r="S19" s="3">
        <f t="shared" si="7"/>
        <v>-24431.750628203423</v>
      </c>
    </row>
    <row r="20" spans="1:19" ht="24" x14ac:dyDescent="0.25">
      <c r="A20" s="10">
        <v>18</v>
      </c>
      <c r="B20" s="11" t="s">
        <v>21</v>
      </c>
      <c r="C20" s="11" t="s">
        <v>86</v>
      </c>
      <c r="D20" s="11" t="s">
        <v>22</v>
      </c>
      <c r="E20" s="13">
        <f>VLOOKUP(B20,'[1]天丰 (2021年)2'!$D$9:$F$39,3,0)</f>
        <v>5.4215</v>
      </c>
      <c r="F20" s="16">
        <f>VLOOKUP(B20,'[2]2021年7-12月'!$B$4:$AI$210,34,0)</f>
        <v>21696</v>
      </c>
      <c r="G20" s="17">
        <f>VLOOKUP(B20,'[3]2021年1-6月'!$B$4:$AA$210,26,0)</f>
        <v>4.7389640669937503</v>
      </c>
      <c r="H20" s="17">
        <f>VLOOKUP(B20,'[2]2021年1-6月'!$B$4:$AA$210,26,0)</f>
        <v>4.8625892165674998</v>
      </c>
      <c r="I20" s="18">
        <f t="shared" si="2"/>
        <v>-0.12589429733583873</v>
      </c>
      <c r="J20" s="18">
        <f t="shared" si="3"/>
        <v>-0.10309153987503462</v>
      </c>
      <c r="K20" s="17">
        <f t="shared" si="0"/>
        <v>-14808.299602503594</v>
      </c>
      <c r="L20" s="16">
        <f t="shared" si="1"/>
        <v>-12126.128357351525</v>
      </c>
      <c r="M20" s="3">
        <v>21696</v>
      </c>
      <c r="N20" s="8">
        <f>VLOOKUP(B20,'[3]2021年7-12月'!$B$4:$AA$210,26,0)</f>
        <v>4.8240153634874998</v>
      </c>
      <c r="O20" s="8">
        <f>VLOOKUP(B20,'[2]2021年7-12月'!$B$4:$AA$210,26,0)</f>
        <v>4.9966932861849997</v>
      </c>
      <c r="P20" s="9">
        <f t="shared" si="4"/>
        <v>-0.11020651784792035</v>
      </c>
      <c r="Q20" s="9">
        <f t="shared" si="5"/>
        <v>-7.8355937252605409E-2</v>
      </c>
      <c r="R20" s="8">
        <f t="shared" si="6"/>
        <v>-12963.026673775204</v>
      </c>
      <c r="S20" s="3">
        <f t="shared" si="7"/>
        <v>-9216.6064629302455</v>
      </c>
    </row>
    <row r="21" spans="1:19" x14ac:dyDescent="0.25">
      <c r="A21" s="10">
        <v>19</v>
      </c>
      <c r="B21" s="11" t="s">
        <v>23</v>
      </c>
      <c r="C21" s="11" t="s">
        <v>87</v>
      </c>
      <c r="D21" s="11" t="s">
        <v>24</v>
      </c>
      <c r="E21" s="13">
        <f>VLOOKUP(B21,'[1]天丰 (2021年)2'!$D$9:$F$39,3,0)</f>
        <v>3.1806000000000001</v>
      </c>
      <c r="F21" s="16">
        <f>VLOOKUP(B21,'[2]2021年7-12月'!$B$4:$AI$210,34,0)</f>
        <v>88628</v>
      </c>
      <c r="G21" s="17">
        <f>VLOOKUP(B21,'[3]2021年1-6月'!$B$4:$AA$210,26,0)</f>
        <v>2.3669397642187495</v>
      </c>
      <c r="H21" s="17">
        <f>VLOOKUP(B21,'[2]2021年1-6月'!$B$4:$AA$210,26,0)</f>
        <v>2.4286860189374995</v>
      </c>
      <c r="I21" s="18">
        <f t="shared" si="2"/>
        <v>-0.25581973079961345</v>
      </c>
      <c r="J21" s="18">
        <f t="shared" si="3"/>
        <v>-0.23640633247264686</v>
      </c>
      <c r="K21" s="17">
        <f t="shared" si="0"/>
        <v>-72113.079376820679</v>
      </c>
      <c r="L21" s="16">
        <f t="shared" si="1"/>
        <v>-66640.632313607304</v>
      </c>
      <c r="M21" s="3">
        <v>88628</v>
      </c>
      <c r="N21" s="8">
        <f>VLOOKUP(B21,'[3]2021年7-12月'!$B$4:$AA$210,26,0)</f>
        <v>2.4302992909375001</v>
      </c>
      <c r="O21" s="8">
        <f>VLOOKUP(B21,'[2]2021年7-12月'!$B$4:$AA$210,26,0)</f>
        <v>2.5269265391250006</v>
      </c>
      <c r="P21" s="9">
        <f t="shared" si="4"/>
        <v>-0.23589910993601837</v>
      </c>
      <c r="Q21" s="9">
        <f t="shared" si="5"/>
        <v>-0.20551891494529317</v>
      </c>
      <c r="R21" s="8">
        <f t="shared" si="6"/>
        <v>-66497.651242791253</v>
      </c>
      <c r="S21" s="3">
        <f t="shared" si="7"/>
        <v>-57933.771490429448</v>
      </c>
    </row>
    <row r="22" spans="1:19" x14ac:dyDescent="0.25">
      <c r="A22" s="10">
        <v>20</v>
      </c>
      <c r="B22" s="11" t="s">
        <v>25</v>
      </c>
      <c r="C22" s="11" t="s">
        <v>88</v>
      </c>
      <c r="D22" s="11" t="s">
        <v>26</v>
      </c>
      <c r="E22" s="13">
        <f>VLOOKUP(B22,'[1]天丰 (2021年)2'!$D$9:$F$39,3,0)</f>
        <v>0.51619999999999999</v>
      </c>
      <c r="F22" s="16">
        <f>VLOOKUP(B22,'[2]2021年7-12月'!$B$4:$AI$210,34,0)</f>
        <v>46685</v>
      </c>
      <c r="G22" s="17">
        <f>VLOOKUP(B22,'[3]2021年1-6月'!$B$4:$AA$210,26,0)</f>
        <v>0.27060935158928567</v>
      </c>
      <c r="H22" s="17">
        <f>VLOOKUP(B22,'[2]2021年1-6月'!$B$4:$AA$210,26,0)</f>
        <v>0.2776687259785714</v>
      </c>
      <c r="I22" s="18">
        <f t="shared" si="2"/>
        <v>-0.47576646340704054</v>
      </c>
      <c r="J22" s="18">
        <f t="shared" si="3"/>
        <v>-0.46209080593070245</v>
      </c>
      <c r="K22" s="17">
        <f t="shared" si="0"/>
        <v>-11465.399421054199</v>
      </c>
      <c r="L22" s="16">
        <f t="shared" si="1"/>
        <v>-11135.832527690394</v>
      </c>
      <c r="M22" s="3">
        <v>46685</v>
      </c>
      <c r="N22" s="8">
        <f>VLOOKUP(B22,'[3]2021年7-12月'!$B$4:$AA$210,26,0)</f>
        <v>0.26602887407142856</v>
      </c>
      <c r="O22" s="8">
        <f>VLOOKUP(B22,'[2]2021年7-12月'!$B$4:$AA$210,26,0)</f>
        <v>0.27776012245714282</v>
      </c>
      <c r="P22" s="9">
        <f t="shared" si="4"/>
        <v>-0.48463991849781374</v>
      </c>
      <c r="Q22" s="9">
        <f t="shared" si="5"/>
        <v>-0.46191374959871595</v>
      </c>
      <c r="R22" s="8">
        <f t="shared" si="6"/>
        <v>-11679.239013975357</v>
      </c>
      <c r="S22" s="3">
        <f t="shared" si="7"/>
        <v>-11131.565683088287</v>
      </c>
    </row>
    <row r="23" spans="1:19" x14ac:dyDescent="0.25">
      <c r="A23" s="10">
        <v>21</v>
      </c>
      <c r="B23" s="11" t="s">
        <v>108</v>
      </c>
      <c r="C23" s="11" t="s">
        <v>89</v>
      </c>
      <c r="D23" s="11" t="s">
        <v>90</v>
      </c>
      <c r="E23" s="13">
        <f>VLOOKUP(B23,'[1]天丰 (2021年)2'!$D$9:$F$39,3,0)</f>
        <v>3.4957264957265002</v>
      </c>
      <c r="F23" s="16">
        <f>VLOOKUP(B23,'[2]2021年7-12月'!$B$4:$AI$210,34,0)</f>
        <v>76951</v>
      </c>
      <c r="G23" s="17">
        <f>VLOOKUP(B23,'[3]2021年1-6月'!$B$4:$AA$210,26,0)</f>
        <v>3.2209097321428573</v>
      </c>
      <c r="H23" s="17">
        <f>VLOOKUP(B23,'[2]2021年1-6月'!$B$4:$AA$210,26,0)</f>
        <v>3.3049334642857144</v>
      </c>
      <c r="I23" s="18">
        <f t="shared" si="2"/>
        <v>-7.8615064399232715E-2</v>
      </c>
      <c r="J23" s="18">
        <f t="shared" si="3"/>
        <v>-5.4578935644430081E-2</v>
      </c>
      <c r="K23" s="17">
        <f t="shared" si="0"/>
        <v>-21147.424774524909</v>
      </c>
      <c r="L23" s="16">
        <f t="shared" si="1"/>
        <v>-14681.714562399904</v>
      </c>
      <c r="M23" s="3">
        <v>76951</v>
      </c>
      <c r="N23" s="8">
        <f>VLOOKUP(B23,'[3]2021年7-12月'!$B$4:$AA$210,26,0)</f>
        <v>3.0813459375000001</v>
      </c>
      <c r="O23" s="8">
        <f>VLOOKUP(B23,'[2]2021年7-12月'!$B$4:$AA$210,26,0)</f>
        <v>3.2204907678571431</v>
      </c>
      <c r="P23" s="9">
        <f t="shared" si="4"/>
        <v>-0.11853918169315514</v>
      </c>
      <c r="Q23" s="9">
        <f t="shared" si="5"/>
        <v>-7.8734914818373455E-2</v>
      </c>
      <c r="R23" s="8">
        <f t="shared" si="6"/>
        <v>-31886.99833608741</v>
      </c>
      <c r="S23" s="3">
        <f t="shared" si="7"/>
        <v>-21179.664495274901</v>
      </c>
    </row>
    <row r="24" spans="1:19" x14ac:dyDescent="0.25">
      <c r="A24" s="10">
        <v>22</v>
      </c>
      <c r="B24" s="11" t="s">
        <v>27</v>
      </c>
      <c r="C24" s="11" t="s">
        <v>91</v>
      </c>
      <c r="D24" s="11" t="s">
        <v>28</v>
      </c>
      <c r="E24" s="13">
        <f>VLOOKUP(B24,'[1]天丰 (2021年)2'!$D$9:$F$39,3,0)</f>
        <v>3.4957264957265002</v>
      </c>
      <c r="F24" s="16">
        <f>VLOOKUP(B24,'[2]2021年7-12月'!$B$4:$AI$210,34,0)</f>
        <v>30767</v>
      </c>
      <c r="G24" s="17">
        <f>VLOOKUP(B24,'[3]2021年1-6月'!$B$4:$AA$210,26,0)</f>
        <v>3.2209097321428573</v>
      </c>
      <c r="H24" s="17">
        <f>VLOOKUP(B24,'[2]2021年1-6月'!$B$4:$AA$210,26,0)</f>
        <v>3.3049334642857144</v>
      </c>
      <c r="I24" s="18">
        <f t="shared" si="2"/>
        <v>-7.8615064399232715E-2</v>
      </c>
      <c r="J24" s="18">
        <f t="shared" si="3"/>
        <v>-5.4578935644430081E-2</v>
      </c>
      <c r="K24" s="17">
        <f t="shared" si="0"/>
        <v>-8455.2873651779428</v>
      </c>
      <c r="L24" s="16">
        <f t="shared" si="1"/>
        <v>-5870.1291983386545</v>
      </c>
      <c r="M24" s="3">
        <v>30767</v>
      </c>
      <c r="N24" s="8">
        <f>VLOOKUP(B24,'[3]2021年7-12月'!$B$4:$AA$210,26,0)</f>
        <v>3.0813459375000001</v>
      </c>
      <c r="O24" s="8">
        <f>VLOOKUP(B24,'[2]2021年7-12月'!$B$4:$AA$210,26,0)</f>
        <v>3.2204907678571431</v>
      </c>
      <c r="P24" s="9">
        <f t="shared" si="4"/>
        <v>-0.11853918169315514</v>
      </c>
      <c r="Q24" s="9">
        <f t="shared" si="5"/>
        <v>-7.8734914818373455E-2</v>
      </c>
      <c r="R24" s="8">
        <f t="shared" si="6"/>
        <v>-12749.246634954729</v>
      </c>
      <c r="S24" s="3">
        <f t="shared" si="7"/>
        <v>-8468.1776393565106</v>
      </c>
    </row>
    <row r="25" spans="1:19" x14ac:dyDescent="0.25">
      <c r="A25" s="10">
        <v>23</v>
      </c>
      <c r="B25" s="11" t="s">
        <v>29</v>
      </c>
      <c r="C25" s="11" t="s">
        <v>92</v>
      </c>
      <c r="D25" s="11" t="s">
        <v>30</v>
      </c>
      <c r="E25" s="13">
        <f>VLOOKUP(B25,'[1]天丰 (2021年)2'!$D$9:$F$39,3,0)</f>
        <v>2.2253846153846202</v>
      </c>
      <c r="F25" s="16">
        <f>VLOOKUP(B25,'[2]2021年7-12月'!$B$4:$AI$210,34,0)</f>
        <v>8671</v>
      </c>
      <c r="G25" s="17">
        <f>VLOOKUP(B25,'[3]2021年1-6月'!$B$4:$AA$210,26,0)</f>
        <v>2.2726989999999994</v>
      </c>
      <c r="H25" s="17">
        <f>VLOOKUP(B25,'[2]2021年1-6月'!$B$4:$AA$210,26,0)</f>
        <v>2.3319867999999997</v>
      </c>
      <c r="I25" s="18">
        <f t="shared" si="2"/>
        <v>2.1261216730035535E-2</v>
      </c>
      <c r="J25" s="18">
        <f t="shared" si="3"/>
        <v>4.7902813688210533E-2</v>
      </c>
      <c r="K25" s="17">
        <f t="shared" si="0"/>
        <v>410.26302899995284</v>
      </c>
      <c r="L25" s="16">
        <f t="shared" si="1"/>
        <v>924.34754279995582</v>
      </c>
      <c r="M25" s="3">
        <v>8671</v>
      </c>
      <c r="N25" s="8">
        <f>VLOOKUP(B25,'[3]2021年7-12月'!$B$4:$AA$210,26,0)</f>
        <v>2.1771050199999995</v>
      </c>
      <c r="O25" s="8">
        <f>VLOOKUP(B25,'[2]2021年7-12月'!$B$4:$AA$210,26,0)</f>
        <v>2.3061764239999998</v>
      </c>
      <c r="P25" s="9">
        <f t="shared" si="4"/>
        <v>-2.1694944348429571E-2</v>
      </c>
      <c r="Q25" s="9">
        <f t="shared" si="5"/>
        <v>3.630464956792024E-2</v>
      </c>
      <c r="R25" s="8">
        <f t="shared" si="6"/>
        <v>-418.63237158004591</v>
      </c>
      <c r="S25" s="3">
        <f t="shared" si="7"/>
        <v>700.54577250395653</v>
      </c>
    </row>
    <row r="26" spans="1:19" x14ac:dyDescent="0.25">
      <c r="A26" s="10">
        <v>24</v>
      </c>
      <c r="B26" s="11" t="s">
        <v>31</v>
      </c>
      <c r="C26" s="11" t="s">
        <v>93</v>
      </c>
      <c r="D26" s="11" t="s">
        <v>32</v>
      </c>
      <c r="E26" s="13">
        <f>VLOOKUP(B26,'[1]天丰 (2021年)2'!$D$9:$F$39,3,0)</f>
        <v>2.5469230769230702</v>
      </c>
      <c r="F26" s="16">
        <f>VLOOKUP(B26,'[2]2021年7-12月'!$B$4:$AI$210,34,0)</f>
        <v>4466</v>
      </c>
      <c r="G26" s="17">
        <f>VLOOKUP(B26,'[3]2021年1-6月'!$B$4:$AA$210,26,0)</f>
        <v>2.4908079999999995</v>
      </c>
      <c r="H26" s="17">
        <f>VLOOKUP(B26,'[2]2021年1-6月'!$B$4:$AA$210,26,0)</f>
        <v>2.5557855999999997</v>
      </c>
      <c r="I26" s="18">
        <f t="shared" si="2"/>
        <v>-2.2032497734820938E-2</v>
      </c>
      <c r="J26" s="18">
        <f t="shared" si="3"/>
        <v>3.4796979764446833E-3</v>
      </c>
      <c r="K26" s="17">
        <f t="shared" si="0"/>
        <v>-250.60993353843384</v>
      </c>
      <c r="L26" s="16">
        <f t="shared" si="1"/>
        <v>39.580028061567027</v>
      </c>
      <c r="M26" s="3">
        <v>4466</v>
      </c>
      <c r="N26" s="8">
        <f>VLOOKUP(B26,'[3]2021年7-12月'!$B$4:$AA$210,26,0)</f>
        <v>2.3938418399999999</v>
      </c>
      <c r="O26" s="8">
        <f>VLOOKUP(B26,'[2]2021年7-12月'!$B$4:$AA$210,26,0)</f>
        <v>2.5426470079999999</v>
      </c>
      <c r="P26" s="9">
        <f t="shared" si="4"/>
        <v>-6.0104381757774661E-2</v>
      </c>
      <c r="Q26" s="9">
        <f t="shared" si="5"/>
        <v>-1.6789156146153476E-3</v>
      </c>
      <c r="R26" s="8">
        <f t="shared" si="6"/>
        <v>-683.66080409843198</v>
      </c>
      <c r="S26" s="3">
        <f t="shared" si="7"/>
        <v>-19.096923810431999</v>
      </c>
    </row>
    <row r="27" spans="1:19" x14ac:dyDescent="0.25">
      <c r="A27" s="10">
        <v>25</v>
      </c>
      <c r="B27" s="11" t="s">
        <v>33</v>
      </c>
      <c r="C27" s="11" t="s">
        <v>94</v>
      </c>
      <c r="D27" s="11" t="s">
        <v>34</v>
      </c>
      <c r="E27" s="13">
        <f>VLOOKUP(B27,'[1]天丰 (2021年)2'!$D$9:$F$39,3,0)</f>
        <v>0.45692307692307699</v>
      </c>
      <c r="F27" s="16">
        <f>VLOOKUP(B27,'[2]2021年7-12月'!$B$4:$AI$210,34,0)</f>
        <v>8400</v>
      </c>
      <c r="G27" s="17">
        <f>VLOOKUP(B27,'[3]2021年1-6月'!$B$4:$AA$210,26,0)</f>
        <v>0.37564336000000004</v>
      </c>
      <c r="H27" s="17">
        <f>VLOOKUP(B27,'[2]2021年1-6月'!$B$4:$AA$210,26,0)</f>
        <v>0.38544275200000006</v>
      </c>
      <c r="I27" s="18">
        <f t="shared" si="2"/>
        <v>-0.17788490235690238</v>
      </c>
      <c r="J27" s="18">
        <f t="shared" si="3"/>
        <v>-0.15643842154882154</v>
      </c>
      <c r="K27" s="17">
        <f t="shared" si="0"/>
        <v>-682.74962215384642</v>
      </c>
      <c r="L27" s="16">
        <f t="shared" si="1"/>
        <v>-600.43472935384625</v>
      </c>
      <c r="M27" s="3">
        <v>8400</v>
      </c>
      <c r="N27" s="8">
        <f>VLOOKUP(B27,'[3]2021年7-12月'!$B$4:$AA$210,26,0)</f>
        <v>0.36176409279999994</v>
      </c>
      <c r="O27" s="8">
        <f>VLOOKUP(B27,'[2]2021年7-12月'!$B$4:$AA$210,26,0)</f>
        <v>0.38121876735999999</v>
      </c>
      <c r="P27" s="9">
        <f t="shared" si="4"/>
        <v>-0.20826040296296322</v>
      </c>
      <c r="Q27" s="9">
        <f t="shared" si="5"/>
        <v>-0.16568283237710452</v>
      </c>
      <c r="R27" s="8">
        <f t="shared" si="6"/>
        <v>-799.3354666338472</v>
      </c>
      <c r="S27" s="3">
        <f t="shared" si="7"/>
        <v>-635.91620032984679</v>
      </c>
    </row>
    <row r="28" spans="1:19" x14ac:dyDescent="0.25">
      <c r="A28" s="10">
        <v>26</v>
      </c>
      <c r="B28" s="11" t="s">
        <v>35</v>
      </c>
      <c r="C28" s="11" t="s">
        <v>95</v>
      </c>
      <c r="D28" s="11" t="s">
        <v>36</v>
      </c>
      <c r="E28" s="13">
        <f>VLOOKUP(B28,'[1]天丰 (2021年)2'!$D$9:$F$39,3,0)</f>
        <v>0.44</v>
      </c>
      <c r="F28" s="16">
        <f>VLOOKUP(B28,'[2]2021年7-12月'!$B$4:$AI$210,34,0)</f>
        <v>7937</v>
      </c>
      <c r="G28" s="17">
        <f>VLOOKUP(B28,'[3]2021年1-6月'!$B$4:$AA$210,26,0)</f>
        <v>0.41014336000000001</v>
      </c>
      <c r="H28" s="17">
        <f>VLOOKUP(B28,'[2]2021年1-6月'!$B$4:$AA$210,26,0)</f>
        <v>0.42084275199999999</v>
      </c>
      <c r="I28" s="18">
        <f t="shared" si="2"/>
        <v>-6.7855999999999972E-2</v>
      </c>
      <c r="J28" s="18">
        <f t="shared" si="3"/>
        <v>-4.3539200000000035E-2</v>
      </c>
      <c r="K28" s="17">
        <f t="shared" si="0"/>
        <v>-236.97215167999991</v>
      </c>
      <c r="L28" s="16">
        <f t="shared" si="1"/>
        <v>-152.05107737600014</v>
      </c>
      <c r="M28" s="3">
        <v>7937</v>
      </c>
      <c r="N28" s="8">
        <f>VLOOKUP(B28,'[3]2021年7-12月'!$B$4:$AA$210,26,0)</f>
        <v>0.39626409279999997</v>
      </c>
      <c r="O28" s="8">
        <f>VLOOKUP(B28,'[2]2021年7-12月'!$B$4:$AA$210,26,0)</f>
        <v>0.41661876736000003</v>
      </c>
      <c r="P28" s="9">
        <f t="shared" si="4"/>
        <v>-9.9399789090909171E-2</v>
      </c>
      <c r="Q28" s="9">
        <f t="shared" si="5"/>
        <v>-5.3139165090909025E-2</v>
      </c>
      <c r="R28" s="8">
        <f t="shared" si="6"/>
        <v>-347.13189544640028</v>
      </c>
      <c r="S28" s="3">
        <f t="shared" si="7"/>
        <v>-185.57684346367978</v>
      </c>
    </row>
    <row r="29" spans="1:19" x14ac:dyDescent="0.25">
      <c r="A29" s="10">
        <v>27</v>
      </c>
      <c r="B29" s="11" t="s">
        <v>37</v>
      </c>
      <c r="C29" s="11" t="s">
        <v>96</v>
      </c>
      <c r="D29" s="11" t="s">
        <v>38</v>
      </c>
      <c r="E29" s="13">
        <f>VLOOKUP(B29,'[1]天丰 (2021年)2'!$D$9:$F$39,3,0)</f>
        <v>2.1492307692307699</v>
      </c>
      <c r="F29" s="16">
        <f>VLOOKUP(B29,'[2]2021年7-12月'!$B$4:$AI$210,34,0)</f>
        <v>4151</v>
      </c>
      <c r="G29" s="17">
        <f>VLOOKUP(B29,'[3]2021年1-6月'!$B$4:$AA$210,26,0)</f>
        <v>2.3094989999999997</v>
      </c>
      <c r="H29" s="17">
        <f>VLOOKUP(B29,'[2]2021年1-6月'!$B$4:$AA$210,26,0)</f>
        <v>2.3697467999999997</v>
      </c>
      <c r="I29" s="18">
        <f t="shared" si="2"/>
        <v>7.4570042949176338E-2</v>
      </c>
      <c r="J29" s="18">
        <f t="shared" si="3"/>
        <v>0.10260230493915483</v>
      </c>
      <c r="K29" s="17">
        <f t="shared" si="0"/>
        <v>665.27342592307286</v>
      </c>
      <c r="L29" s="16">
        <f t="shared" si="1"/>
        <v>915.3620437230727</v>
      </c>
      <c r="M29" s="3">
        <v>4151</v>
      </c>
      <c r="N29" s="8">
        <f>VLOOKUP(B29,'[3]2021年7-12月'!$B$4:$AA$210,26,0)</f>
        <v>2.2116050199999995</v>
      </c>
      <c r="O29" s="8">
        <f>VLOOKUP(B29,'[2]2021年7-12月'!$B$4:$AA$210,26,0)</f>
        <v>2.3392164239999995</v>
      </c>
      <c r="P29" s="9">
        <f t="shared" si="4"/>
        <v>2.9021662848961478E-2</v>
      </c>
      <c r="Q29" s="9">
        <f t="shared" si="5"/>
        <v>8.8397047673585666E-2</v>
      </c>
      <c r="R29" s="8">
        <f t="shared" si="6"/>
        <v>258.9155149430718</v>
      </c>
      <c r="S29" s="3">
        <f t="shared" si="7"/>
        <v>788.63045294707194</v>
      </c>
    </row>
    <row r="30" spans="1:19" x14ac:dyDescent="0.25">
      <c r="A30" s="10">
        <v>28</v>
      </c>
      <c r="B30" s="11" t="s">
        <v>39</v>
      </c>
      <c r="C30" s="11" t="s">
        <v>97</v>
      </c>
      <c r="D30" s="11" t="s">
        <v>40</v>
      </c>
      <c r="E30" s="13">
        <f>VLOOKUP(B30,'[1]天丰 (2021年)2'!$D$9:$F$39,3,0)</f>
        <v>2.2253846153846202</v>
      </c>
      <c r="F30" s="16">
        <f>VLOOKUP(B30,'[2]2021年7-12月'!$B$4:$AI$210,34,0)</f>
        <v>4171</v>
      </c>
      <c r="G30" s="17">
        <f>VLOOKUP(B30,'[3]2021年1-6月'!$B$4:$AA$210,26,0)</f>
        <v>2.3094989999999997</v>
      </c>
      <c r="H30" s="17">
        <f>VLOOKUP(B30,'[2]2021年1-6月'!$B$4:$AA$210,26,0)</f>
        <v>2.3697467999999997</v>
      </c>
      <c r="I30" s="18">
        <f t="shared" si="2"/>
        <v>3.7797684064982094E-2</v>
      </c>
      <c r="J30" s="18">
        <f t="shared" si="3"/>
        <v>6.4870667127546827E-2</v>
      </c>
      <c r="K30" s="17">
        <f t="shared" si="0"/>
        <v>350.84109823074817</v>
      </c>
      <c r="L30" s="16">
        <f t="shared" si="1"/>
        <v>602.13467203074799</v>
      </c>
      <c r="M30" s="3">
        <v>4171</v>
      </c>
      <c r="N30" s="8">
        <f>VLOOKUP(B30,'[3]2021年7-12月'!$B$4:$AA$210,26,0)</f>
        <v>2.2116050199999995</v>
      </c>
      <c r="O30" s="8">
        <f>VLOOKUP(B30,'[2]2021年7-12月'!$B$4:$AA$210,26,0)</f>
        <v>2.3392164239999995</v>
      </c>
      <c r="P30" s="9">
        <f t="shared" si="4"/>
        <v>-6.1920062219173429E-3</v>
      </c>
      <c r="Q30" s="9">
        <f t="shared" si="5"/>
        <v>5.1151521327339376E-2</v>
      </c>
      <c r="R30" s="8">
        <f t="shared" si="6"/>
        <v>-57.474692349252948</v>
      </c>
      <c r="S30" s="3">
        <f t="shared" si="7"/>
        <v>474.7924737347472</v>
      </c>
    </row>
    <row r="31" spans="1:19" x14ac:dyDescent="0.25">
      <c r="A31" s="10">
        <v>29</v>
      </c>
      <c r="B31" s="11" t="s">
        <v>41</v>
      </c>
      <c r="C31" s="11" t="s">
        <v>98</v>
      </c>
      <c r="D31" s="11" t="s">
        <v>42</v>
      </c>
      <c r="E31" s="13">
        <f>VLOOKUP(B31,'[1]天丰 (2021年)2'!$D$9:$F$39,3,0)</f>
        <v>0.49923076923076898</v>
      </c>
      <c r="F31" s="16">
        <f>VLOOKUP(B31,'[2]2021年7-12月'!$B$4:$AI$210,34,0)</f>
        <v>3000</v>
      </c>
      <c r="G31" s="17">
        <f>VLOOKUP(B31,'[3]2021年1-6月'!$B$4:$AA$210,26,0)</f>
        <v>0.71903462499999993</v>
      </c>
      <c r="H31" s="17">
        <f>VLOOKUP(B31,'[2]2021年1-6月'!$B$4:$AA$210,26,0)</f>
        <v>0.73779204999999992</v>
      </c>
      <c r="I31" s="18">
        <f t="shared" si="2"/>
        <v>0.44028507318952292</v>
      </c>
      <c r="J31" s="18">
        <f t="shared" si="3"/>
        <v>0.47785772727272785</v>
      </c>
      <c r="K31" s="17">
        <f t="shared" si="0"/>
        <v>659.41156730769285</v>
      </c>
      <c r="L31" s="16">
        <f t="shared" si="1"/>
        <v>715.68384230769288</v>
      </c>
      <c r="M31" s="3">
        <v>3000</v>
      </c>
      <c r="N31" s="8">
        <f>VLOOKUP(B31,'[3]2021年7-12月'!$B$4:$AA$210,26,0)</f>
        <v>0.6985905</v>
      </c>
      <c r="O31" s="8">
        <f>VLOOKUP(B31,'[2]2021年7-12月'!$B$4:$AA$210,26,0)</f>
        <v>0.72501560000000009</v>
      </c>
      <c r="P31" s="9">
        <f t="shared" si="4"/>
        <v>0.39933382126348299</v>
      </c>
      <c r="Q31" s="9">
        <f t="shared" si="5"/>
        <v>0.45226545454545547</v>
      </c>
      <c r="R31" s="8">
        <f t="shared" si="6"/>
        <v>598.07919230769312</v>
      </c>
      <c r="S31" s="3">
        <f t="shared" si="7"/>
        <v>677.35449230769336</v>
      </c>
    </row>
    <row r="32" spans="1:19" x14ac:dyDescent="0.25">
      <c r="A32" s="10">
        <v>30</v>
      </c>
      <c r="B32" s="11" t="s">
        <v>43</v>
      </c>
      <c r="C32" s="11" t="s">
        <v>99</v>
      </c>
      <c r="D32" s="11" t="s">
        <v>44</v>
      </c>
      <c r="E32" s="13">
        <f>VLOOKUP(B32,'[1]天丰 (2021年)2'!$D$9:$F$39,3,0)</f>
        <v>0.27076923076923098</v>
      </c>
      <c r="F32" s="16">
        <f>VLOOKUP(B32,'[2]2021年7-12月'!$B$4:$AI$210,34,0)</f>
        <v>182430</v>
      </c>
      <c r="G32" s="17">
        <f>VLOOKUP(B32,'[3]2021年1-6月'!$B$4:$AA$210,26,0)</f>
        <v>0.35071831175000001</v>
      </c>
      <c r="H32" s="17">
        <f>VLOOKUP(B32,'[2]2021年1-6月'!$B$4:$AA$210,26,0)</f>
        <v>0.35986748510000005</v>
      </c>
      <c r="I32" s="18">
        <f t="shared" si="2"/>
        <v>0.29526649225852175</v>
      </c>
      <c r="J32" s="18">
        <f t="shared" si="3"/>
        <v>0.32905605292613549</v>
      </c>
      <c r="K32" s="17">
        <f t="shared" si="0"/>
        <v>14585.110843321694</v>
      </c>
      <c r="L32" s="16">
        <f t="shared" si="1"/>
        <v>16254.194537562202</v>
      </c>
      <c r="M32" s="3">
        <v>182430</v>
      </c>
      <c r="N32" s="8">
        <f>VLOOKUP(B32,'[3]2021年7-12月'!$B$4:$AA$210,26,0)</f>
        <v>0.34455465100000005</v>
      </c>
      <c r="O32" s="8">
        <f>VLOOKUP(B32,'[2]2021年7-12月'!$B$4:$AA$210,26,0)</f>
        <v>0.36108807119999997</v>
      </c>
      <c r="P32" s="9">
        <f t="shared" si="4"/>
        <v>0.272502972443181</v>
      </c>
      <c r="Q32" s="9">
        <f t="shared" si="5"/>
        <v>0.33356389931818065</v>
      </c>
      <c r="R32" s="8">
        <f t="shared" si="6"/>
        <v>13460.674212699199</v>
      </c>
      <c r="S32" s="3">
        <f t="shared" si="7"/>
        <v>16476.866059785185</v>
      </c>
    </row>
    <row r="33" spans="1:19" ht="36" x14ac:dyDescent="0.25">
      <c r="A33" s="10">
        <v>31</v>
      </c>
      <c r="B33" s="11" t="s">
        <v>45</v>
      </c>
      <c r="C33" s="11" t="s">
        <v>100</v>
      </c>
      <c r="D33" s="11" t="s">
        <v>46</v>
      </c>
      <c r="E33" s="13">
        <f>VLOOKUP(B33,'[1]天丰 (2021年)2'!$D$9:$F$39,3,0)</f>
        <v>5.1410999999999998</v>
      </c>
      <c r="F33" s="16">
        <f>VLOOKUP(B33,'[2]2021年7-12月'!$B$4:$AI$210,34,0)</f>
        <v>21767</v>
      </c>
      <c r="G33" s="17">
        <f>VLOOKUP(B33,'[3]2021年1-6月'!$B$4:$AA$210,26,0)</f>
        <v>4.9130569114629425</v>
      </c>
      <c r="H33" s="17">
        <f>VLOOKUP(B33,'[2]2021年1-6月'!$B$4:$AA$210,26,0)</f>
        <v>5.0412236135011064</v>
      </c>
      <c r="I33" s="18">
        <f t="shared" si="2"/>
        <v>-4.435686692284866E-2</v>
      </c>
      <c r="J33" s="18">
        <f t="shared" si="3"/>
        <v>-1.9427046059966431E-2</v>
      </c>
      <c r="K33" s="17">
        <f t="shared" si="0"/>
        <v>-4963.8139081861245</v>
      </c>
      <c r="L33" s="16">
        <f t="shared" si="1"/>
        <v>-2174.0093049214129</v>
      </c>
      <c r="M33" s="3">
        <v>21767</v>
      </c>
      <c r="N33" s="8">
        <f>VLOOKUP(B33,'[3]2021年7-12月'!$B$4:$AA$210,26,0)</f>
        <v>4.8115245974004415</v>
      </c>
      <c r="O33" s="8">
        <f>VLOOKUP(B33,'[2]2021年7-12月'!$B$4:$AA$210,26,0)</f>
        <v>5.048174292876106</v>
      </c>
      <c r="P33" s="9">
        <f t="shared" si="4"/>
        <v>-6.4106008947415596E-2</v>
      </c>
      <c r="Q33" s="9">
        <f t="shared" si="5"/>
        <v>-1.8075063142886504E-2</v>
      </c>
      <c r="R33" s="8">
        <f t="shared" si="6"/>
        <v>-7173.8677883845858</v>
      </c>
      <c r="S33" s="3">
        <f t="shared" si="7"/>
        <v>-2022.7138669657966</v>
      </c>
    </row>
    <row r="34" spans="1:19" ht="36" x14ac:dyDescent="0.25">
      <c r="A34" s="10">
        <v>32</v>
      </c>
      <c r="B34" s="11" t="s">
        <v>47</v>
      </c>
      <c r="C34" s="11" t="s">
        <v>101</v>
      </c>
      <c r="D34" s="11" t="s">
        <v>48</v>
      </c>
      <c r="E34" s="13">
        <f>VLOOKUP(B34,'[1]天丰 (2021年)2'!$D$9:$F$39,3,0)</f>
        <v>5.1410999999999998</v>
      </c>
      <c r="F34" s="16">
        <f>VLOOKUP(B34,'[2]2021年7-12月'!$B$4:$AI$210,34,0)</f>
        <v>22422</v>
      </c>
      <c r="G34" s="17">
        <f>VLOOKUP(B34,'[3]2021年1-6月'!$B$4:$AA$210,26,0)</f>
        <v>4.9130569114629425</v>
      </c>
      <c r="H34" s="17">
        <f>VLOOKUP(B34,'[2]2021年1-6月'!$B$4:$AA$210,26,0)</f>
        <v>5.0412236135011064</v>
      </c>
      <c r="I34" s="18">
        <f t="shared" si="2"/>
        <v>-4.435686692284866E-2</v>
      </c>
      <c r="J34" s="18">
        <f t="shared" si="3"/>
        <v>-1.9427046059966431E-2</v>
      </c>
      <c r="K34" s="17">
        <f t="shared" si="0"/>
        <v>-5113.1821311778976</v>
      </c>
      <c r="L34" s="16">
        <f t="shared" si="1"/>
        <v>-2239.4283380781881</v>
      </c>
      <c r="M34" s="3">
        <v>22422</v>
      </c>
      <c r="N34" s="8">
        <f>VLOOKUP(B34,'[3]2021年7-12月'!$B$4:$AA$210,26,0)</f>
        <v>4.8115245974004415</v>
      </c>
      <c r="O34" s="8">
        <f>VLOOKUP(B34,'[2]2021年7-12月'!$B$4:$AA$210,26,0)</f>
        <v>5.048174292876106</v>
      </c>
      <c r="P34" s="9">
        <f t="shared" si="4"/>
        <v>-6.4106008947415596E-2</v>
      </c>
      <c r="Q34" s="9">
        <f t="shared" si="5"/>
        <v>-1.8075063142886504E-2</v>
      </c>
      <c r="R34" s="8">
        <f t="shared" si="6"/>
        <v>-7389.7396770872965</v>
      </c>
      <c r="S34" s="3">
        <f t="shared" si="7"/>
        <v>-2083.580205131947</v>
      </c>
    </row>
    <row r="35" spans="1:19" ht="36" x14ac:dyDescent="0.25">
      <c r="A35" s="10">
        <v>33</v>
      </c>
      <c r="B35" s="11" t="s">
        <v>49</v>
      </c>
      <c r="C35" s="11" t="s">
        <v>102</v>
      </c>
      <c r="D35" s="11" t="s">
        <v>50</v>
      </c>
      <c r="E35" s="13">
        <f>VLOOKUP(B35,'[1]天丰 (2021年)2'!$D$9:$F$39,3,0)</f>
        <v>11.4</v>
      </c>
      <c r="F35" s="16">
        <f>VLOOKUP(B35,'[2]2021年7-12月'!$B$4:$AI$210,34,0)</f>
        <v>44441</v>
      </c>
      <c r="G35" s="17">
        <f>VLOOKUP(B35,'[3]2021年1-6月'!$B$4:$AA$210,26,0)</f>
        <v>11.670935347230825</v>
      </c>
      <c r="H35" s="17">
        <f>VLOOKUP(B35,'[2]2021年1-6月'!$B$4:$AA$210,26,0)</f>
        <v>11.975394530202065</v>
      </c>
      <c r="I35" s="18">
        <f t="shared" si="2"/>
        <v>2.3766258529019747E-2</v>
      </c>
      <c r="J35" s="18">
        <f t="shared" si="3"/>
        <v>5.0473204403689881E-2</v>
      </c>
      <c r="K35" s="17">
        <f t="shared" si="0"/>
        <v>12040.637766285099</v>
      </c>
      <c r="L35" s="16">
        <f t="shared" si="1"/>
        <v>25571.108316709957</v>
      </c>
      <c r="M35" s="3">
        <v>44441</v>
      </c>
      <c r="N35" s="8">
        <f>VLOOKUP(B35,'[3]2021年7-12月'!$B$4:$AA$210,26,0)</f>
        <v>11.412496431814159</v>
      </c>
      <c r="O35" s="8">
        <f>VLOOKUP(B35,'[2]2021年7-12月'!$B$4:$AA$210,26,0)</f>
        <v>11.928973733368732</v>
      </c>
      <c r="P35" s="9">
        <f t="shared" si="4"/>
        <v>1.0961782293121289E-3</v>
      </c>
      <c r="Q35" s="9">
        <f t="shared" si="5"/>
        <v>4.6401204681467689E-2</v>
      </c>
      <c r="R35" s="8">
        <f t="shared" si="6"/>
        <v>555.35392625300767</v>
      </c>
      <c r="S35" s="3">
        <f t="shared" si="7"/>
        <v>23508.121684639802</v>
      </c>
    </row>
    <row r="36" spans="1:19" ht="36" x14ac:dyDescent="0.25">
      <c r="A36" s="10">
        <v>34</v>
      </c>
      <c r="B36" s="11" t="s">
        <v>51</v>
      </c>
      <c r="C36" s="11" t="s">
        <v>103</v>
      </c>
      <c r="D36" s="11" t="s">
        <v>52</v>
      </c>
      <c r="E36" s="13">
        <f>VLOOKUP(B36,'[1]天丰 (2021年)2'!$D$9:$F$39,3,0)</f>
        <v>11.4</v>
      </c>
      <c r="F36" s="16">
        <f>VLOOKUP(B36,'[2]2021年7-12月'!$B$4:$AI$210,34,0)</f>
        <v>22287</v>
      </c>
      <c r="G36" s="17">
        <f>VLOOKUP(B36,'[3]2021年1-6月'!$B$4:$AA$210,26,0)</f>
        <v>11.696695347230827</v>
      </c>
      <c r="H36" s="17">
        <f>VLOOKUP(B36,'[2]2021年1-6月'!$B$4:$AA$210,26,0)</f>
        <v>12.001826530202067</v>
      </c>
      <c r="I36" s="18">
        <f t="shared" si="2"/>
        <v>2.602590765182692E-2</v>
      </c>
      <c r="J36" s="18">
        <f t="shared" si="3"/>
        <v>5.2791800894918091E-2</v>
      </c>
      <c r="K36" s="17">
        <f t="shared" si="0"/>
        <v>6612.4492037334394</v>
      </c>
      <c r="L36" s="16">
        <f t="shared" si="1"/>
        <v>13412.907878613451</v>
      </c>
      <c r="M36" s="3">
        <v>22287</v>
      </c>
      <c r="N36" s="8">
        <f>VLOOKUP(B36,'[3]2021年7-12月'!$B$4:$AA$210,26,0)</f>
        <v>11.453896431814158</v>
      </c>
      <c r="O36" s="8">
        <f>VLOOKUP(B36,'[2]2021年7-12月'!$B$4:$AA$210,26,0)</f>
        <v>11.987501733368731</v>
      </c>
      <c r="P36" s="9">
        <f t="shared" si="4"/>
        <v>4.7277571766805009E-3</v>
      </c>
      <c r="Q36" s="9">
        <f t="shared" si="5"/>
        <v>5.1535239769186898E-2</v>
      </c>
      <c r="R36" s="8">
        <f t="shared" si="6"/>
        <v>1201.1897758421328</v>
      </c>
      <c r="S36" s="3">
        <f t="shared" si="7"/>
        <v>13093.6511315889</v>
      </c>
    </row>
    <row r="37" spans="1:19" ht="36" x14ac:dyDescent="0.25">
      <c r="A37" s="10">
        <v>35</v>
      </c>
      <c r="B37" s="11" t="s">
        <v>53</v>
      </c>
      <c r="C37" s="11" t="s">
        <v>104</v>
      </c>
      <c r="D37" s="11" t="s">
        <v>54</v>
      </c>
      <c r="E37" s="13">
        <f>VLOOKUP(B37,'[1]天丰 (2021年)2'!$D$9:$F$39,3,0)</f>
        <v>11.4</v>
      </c>
      <c r="F37" s="16">
        <f>VLOOKUP(B37,'[2]2021年7-12月'!$B$4:$AI$210,34,0)</f>
        <v>22219</v>
      </c>
      <c r="G37" s="17">
        <f>VLOOKUP(B37,'[3]2021年1-6月'!$B$4:$AA$210,26,0)</f>
        <v>12.002135347230826</v>
      </c>
      <c r="H37" s="17">
        <f>VLOOKUP(B37,'[2]2021年1-6月'!$B$4:$AA$210,26,0)</f>
        <v>12.315234530202064</v>
      </c>
      <c r="I37" s="18">
        <f t="shared" si="2"/>
        <v>5.2818890107967184E-2</v>
      </c>
      <c r="J37" s="18">
        <f t="shared" si="3"/>
        <v>8.0283730719479252E-2</v>
      </c>
      <c r="K37" s="17">
        <f t="shared" si="0"/>
        <v>13378.845280121723</v>
      </c>
      <c r="L37" s="16">
        <f t="shared" si="1"/>
        <v>20335.596026559648</v>
      </c>
      <c r="M37" s="3">
        <v>22219</v>
      </c>
      <c r="N37" s="8">
        <f>VLOOKUP(B37,'[3]2021年7-12月'!$B$4:$AA$210,26,0)</f>
        <v>11.740246431814159</v>
      </c>
      <c r="O37" s="8">
        <f>VLOOKUP(B37,'[2]2021年7-12月'!$B$4:$AA$210,26,0)</f>
        <v>12.261733733368732</v>
      </c>
      <c r="P37" s="9">
        <f t="shared" si="4"/>
        <v>2.9846178229312126E-2</v>
      </c>
      <c r="Q37" s="9">
        <f t="shared" si="5"/>
        <v>7.5590678365678246E-2</v>
      </c>
      <c r="R37" s="8">
        <f t="shared" si="6"/>
        <v>7559.9354684787822</v>
      </c>
      <c r="S37" s="3">
        <f t="shared" si="7"/>
        <v>19146.861821719856</v>
      </c>
    </row>
    <row r="38" spans="1:19" x14ac:dyDescent="0.25">
      <c r="K38" s="7">
        <f>SUM(K3:K37)</f>
        <v>-264441.67797993933</v>
      </c>
      <c r="L38" s="7">
        <f>SUM(L3:L37)</f>
        <v>-83207.519218412577</v>
      </c>
      <c r="M38" s="7"/>
      <c r="R38" s="7">
        <f>SUM(R3:R37)</f>
        <v>-219789.84488901615</v>
      </c>
      <c r="S38" s="7">
        <f>SUM(S3:S37)</f>
        <v>64424.349828237842</v>
      </c>
    </row>
  </sheetData>
  <mergeCells count="2">
    <mergeCell ref="M1:S1"/>
    <mergeCell ref="F1:L1"/>
  </mergeCells>
  <phoneticPr fontId="3" type="noConversion"/>
  <conditionalFormatting sqref="B5 D5">
    <cfRule type="duplicateValues" dxfId="71" priority="35"/>
  </conditionalFormatting>
  <conditionalFormatting sqref="B12 D12">
    <cfRule type="duplicateValues" dxfId="70" priority="34"/>
  </conditionalFormatting>
  <conditionalFormatting sqref="B3:C4">
    <cfRule type="duplicateValues" dxfId="69" priority="36"/>
  </conditionalFormatting>
  <conditionalFormatting sqref="C5">
    <cfRule type="duplicateValues" dxfId="68" priority="33"/>
  </conditionalFormatting>
  <conditionalFormatting sqref="C6">
    <cfRule type="duplicateValues" dxfId="67" priority="32"/>
  </conditionalFormatting>
  <conditionalFormatting sqref="C7">
    <cfRule type="duplicateValues" dxfId="66" priority="31"/>
  </conditionalFormatting>
  <conditionalFormatting sqref="C8">
    <cfRule type="duplicateValues" dxfId="65" priority="30"/>
  </conditionalFormatting>
  <conditionalFormatting sqref="C9">
    <cfRule type="duplicateValues" dxfId="64" priority="29"/>
  </conditionalFormatting>
  <conditionalFormatting sqref="C10">
    <cfRule type="duplicateValues" dxfId="63" priority="28"/>
  </conditionalFormatting>
  <conditionalFormatting sqref="C11">
    <cfRule type="duplicateValues" dxfId="62" priority="27"/>
  </conditionalFormatting>
  <conditionalFormatting sqref="C12">
    <cfRule type="duplicateValues" dxfId="61" priority="26"/>
  </conditionalFormatting>
  <conditionalFormatting sqref="C13">
    <cfRule type="duplicateValues" dxfId="60" priority="25"/>
  </conditionalFormatting>
  <conditionalFormatting sqref="C14">
    <cfRule type="duplicateValues" dxfId="59" priority="24"/>
  </conditionalFormatting>
  <conditionalFormatting sqref="C15">
    <cfRule type="duplicateValues" dxfId="58" priority="23"/>
  </conditionalFormatting>
  <conditionalFormatting sqref="C16">
    <cfRule type="duplicateValues" dxfId="57" priority="22"/>
  </conditionalFormatting>
  <conditionalFormatting sqref="C17">
    <cfRule type="duplicateValues" dxfId="56" priority="21"/>
  </conditionalFormatting>
  <conditionalFormatting sqref="C18">
    <cfRule type="duplicateValues" dxfId="55" priority="20"/>
  </conditionalFormatting>
  <conditionalFormatting sqref="C19">
    <cfRule type="duplicateValues" dxfId="54" priority="19"/>
  </conditionalFormatting>
  <conditionalFormatting sqref="C20">
    <cfRule type="duplicateValues" dxfId="53" priority="18"/>
  </conditionalFormatting>
  <conditionalFormatting sqref="C21">
    <cfRule type="duplicateValues" dxfId="52" priority="17"/>
  </conditionalFormatting>
  <conditionalFormatting sqref="C22">
    <cfRule type="duplicateValues" dxfId="51" priority="16"/>
  </conditionalFormatting>
  <conditionalFormatting sqref="C23">
    <cfRule type="duplicateValues" dxfId="50" priority="15"/>
  </conditionalFormatting>
  <conditionalFormatting sqref="C24">
    <cfRule type="duplicateValues" dxfId="49" priority="14"/>
  </conditionalFormatting>
  <conditionalFormatting sqref="C25">
    <cfRule type="duplicateValues" dxfId="48" priority="13"/>
  </conditionalFormatting>
  <conditionalFormatting sqref="C26">
    <cfRule type="duplicateValues" dxfId="47" priority="12"/>
  </conditionalFormatting>
  <conditionalFormatting sqref="C27">
    <cfRule type="duplicateValues" dxfId="46" priority="11"/>
  </conditionalFormatting>
  <conditionalFormatting sqref="C28">
    <cfRule type="duplicateValues" dxfId="45" priority="10"/>
  </conditionalFormatting>
  <conditionalFormatting sqref="C29">
    <cfRule type="duplicateValues" dxfId="44" priority="9"/>
  </conditionalFormatting>
  <conditionalFormatting sqref="C30">
    <cfRule type="duplicateValues" dxfId="43" priority="8"/>
  </conditionalFormatting>
  <conditionalFormatting sqref="C31">
    <cfRule type="duplicateValues" dxfId="42" priority="7"/>
  </conditionalFormatting>
  <conditionalFormatting sqref="C32">
    <cfRule type="duplicateValues" dxfId="41" priority="6"/>
  </conditionalFormatting>
  <conditionalFormatting sqref="C33">
    <cfRule type="duplicateValues" dxfId="40" priority="5"/>
  </conditionalFormatting>
  <conditionalFormatting sqref="C34">
    <cfRule type="duplicateValues" dxfId="39" priority="4"/>
  </conditionalFormatting>
  <conditionalFormatting sqref="C35">
    <cfRule type="duplicateValues" dxfId="38" priority="3"/>
  </conditionalFormatting>
  <conditionalFormatting sqref="C36">
    <cfRule type="duplicateValues" dxfId="37" priority="2"/>
  </conditionalFormatting>
  <conditionalFormatting sqref="C37">
    <cfRule type="duplicateValues" dxfId="3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41EB6-4C51-4A5E-8E3D-B43FD494F6C5}">
  <dimension ref="A1:T40"/>
  <sheetViews>
    <sheetView tabSelected="1" view="pageBreakPreview" zoomScaleNormal="100" zoomScaleSheetLayoutView="100" workbookViewId="0">
      <selection activeCell="O9" sqref="O9"/>
    </sheetView>
  </sheetViews>
  <sheetFormatPr defaultRowHeight="14.4" x14ac:dyDescent="0.25"/>
  <cols>
    <col min="2" max="2" width="18.88671875" customWidth="1"/>
    <col min="3" max="3" width="17.109375" customWidth="1"/>
    <col min="4" max="4" width="18.88671875" customWidth="1"/>
    <col min="5" max="5" width="11.109375" style="12" hidden="1" customWidth="1"/>
    <col min="6" max="6" width="11.44140625" style="12" hidden="1" customWidth="1"/>
    <col min="7" max="7" width="13.77734375" style="43" customWidth="1"/>
    <col min="8" max="8" width="10.21875" style="40" customWidth="1"/>
    <col min="9" max="10" width="7.5546875" hidden="1" customWidth="1"/>
    <col min="11" max="12" width="17.88671875" hidden="1" customWidth="1"/>
    <col min="13" max="13" width="15" hidden="1" customWidth="1"/>
    <col min="14" max="14" width="12.44140625" style="43" customWidth="1"/>
    <col min="15" max="15" width="12.44140625" customWidth="1"/>
    <col min="16" max="17" width="11" hidden="1" customWidth="1"/>
    <col min="18" max="19" width="15.109375" hidden="1" customWidth="1"/>
    <col min="20" max="20" width="62" style="21" customWidth="1"/>
  </cols>
  <sheetData>
    <row r="1" spans="1:20" x14ac:dyDescent="0.25">
      <c r="A1" s="49" t="s">
        <v>105</v>
      </c>
      <c r="B1" s="51" t="s">
        <v>0</v>
      </c>
      <c r="C1" s="51" t="s">
        <v>58</v>
      </c>
      <c r="D1" s="51" t="s">
        <v>1</v>
      </c>
      <c r="E1" s="44"/>
      <c r="F1" s="50" t="s">
        <v>106</v>
      </c>
      <c r="G1" s="50"/>
      <c r="H1" s="50"/>
      <c r="I1" s="50"/>
      <c r="J1" s="50"/>
      <c r="K1" s="50"/>
      <c r="L1" s="50"/>
      <c r="M1" s="49" t="s">
        <v>114</v>
      </c>
      <c r="N1" s="49"/>
      <c r="O1" s="49"/>
      <c r="P1" s="49"/>
      <c r="Q1" s="49"/>
      <c r="R1" s="49"/>
      <c r="S1" s="49"/>
      <c r="T1" s="45"/>
    </row>
    <row r="2" spans="1:20" ht="33.6" customHeight="1" x14ac:dyDescent="0.25">
      <c r="A2" s="49"/>
      <c r="B2" s="51"/>
      <c r="C2" s="51"/>
      <c r="D2" s="51"/>
      <c r="E2" s="14" t="s">
        <v>109</v>
      </c>
      <c r="F2" s="6" t="s">
        <v>107</v>
      </c>
      <c r="G2" s="41" t="s">
        <v>56</v>
      </c>
      <c r="H2" s="20" t="s">
        <v>55</v>
      </c>
      <c r="I2" s="15" t="s">
        <v>110</v>
      </c>
      <c r="J2" s="15" t="s">
        <v>111</v>
      </c>
      <c r="K2" s="6" t="s">
        <v>112</v>
      </c>
      <c r="L2" s="6" t="s">
        <v>113</v>
      </c>
      <c r="M2" s="5" t="s">
        <v>115</v>
      </c>
      <c r="N2" s="41" t="s">
        <v>56</v>
      </c>
      <c r="O2" s="2" t="s">
        <v>55</v>
      </c>
      <c r="P2" s="2" t="s">
        <v>110</v>
      </c>
      <c r="Q2" s="2" t="s">
        <v>111</v>
      </c>
      <c r="R2" s="5" t="s">
        <v>112</v>
      </c>
      <c r="S2" s="5" t="s">
        <v>113</v>
      </c>
      <c r="T2" s="20" t="s">
        <v>116</v>
      </c>
    </row>
    <row r="3" spans="1:20" s="33" customFormat="1" ht="40.200000000000003" customHeight="1" x14ac:dyDescent="0.25">
      <c r="A3" s="22">
        <v>1</v>
      </c>
      <c r="B3" s="23" t="s">
        <v>59</v>
      </c>
      <c r="C3" s="23" t="s">
        <v>60</v>
      </c>
      <c r="D3" s="23" t="s">
        <v>2</v>
      </c>
      <c r="E3" s="24">
        <f>VLOOKUP(B3,'[1]天丰 (2021年)2'!$D$9:$G$39,4,0)</f>
        <v>7.4614000000000003</v>
      </c>
      <c r="F3" s="25">
        <f>VLOOKUP(B3,'[2]2021年7-12月'!$B$4:$AI$210,34,0)</f>
        <v>54772</v>
      </c>
      <c r="G3" s="42">
        <f>VLOOKUP(B3,'[3]2021年1-6月'!$B$4:$AE$210,30,0)</f>
        <v>6.9590704846515479</v>
      </c>
      <c r="H3" s="38">
        <f>VLOOKUP(B3,'[2]2021年1-6月'!$B$4:$AE$210,30,0)</f>
        <v>7.2302914538163714</v>
      </c>
      <c r="I3" s="27">
        <f>(G3-E3)/E3</f>
        <v>-6.7323761673205071E-2</v>
      </c>
      <c r="J3" s="27">
        <f>(H3-E3)/E3</f>
        <v>-3.0973885086395161E-2</v>
      </c>
      <c r="K3" s="26">
        <f t="shared" ref="K3:K37" si="0">(G3-E3)*F3</f>
        <v>-27513.592214665434</v>
      </c>
      <c r="L3" s="25">
        <f t="shared" ref="L3:L37" si="1">(H3-E3)*F3</f>
        <v>-12658.277291569721</v>
      </c>
      <c r="M3" s="28">
        <v>54772</v>
      </c>
      <c r="N3" s="42">
        <f>VLOOKUP(B3,'[3]2021年7-12月'!$B$4:$AE$210,30,0)</f>
        <v>6.8103197815265482</v>
      </c>
      <c r="O3" s="29">
        <f>VLOOKUP(B3,'[2]2021年7-12月'!$B$4:$AA$210,26,0)</f>
        <v>7.1864194225663711</v>
      </c>
      <c r="P3" s="30">
        <f>(N3-E3)/E3</f>
        <v>-8.7259792863732283E-2</v>
      </c>
      <c r="Q3" s="30">
        <f>(O3-E3)/E3</f>
        <v>-3.6853750962772283E-2</v>
      </c>
      <c r="R3" s="31">
        <f>(N3-E3)*M3</f>
        <v>-35660.965726227922</v>
      </c>
      <c r="S3" s="31">
        <f>(O3-E3)*M3</f>
        <v>-15061.236187194734</v>
      </c>
      <c r="T3" s="32" t="str">
        <f>VLOOKUP(B3,'[1]天丰 (2021年)2'!$D$9:$K$39,8,0)</f>
        <v>供货之日起模具分摊至5万件产品，2021年已摊销完毕。</v>
      </c>
    </row>
    <row r="4" spans="1:20" s="33" customFormat="1" ht="40.200000000000003" customHeight="1" x14ac:dyDescent="0.25">
      <c r="A4" s="22">
        <v>2</v>
      </c>
      <c r="B4" s="23" t="s">
        <v>61</v>
      </c>
      <c r="C4" s="23" t="s">
        <v>62</v>
      </c>
      <c r="D4" s="23" t="s">
        <v>3</v>
      </c>
      <c r="E4" s="24">
        <f>VLOOKUP(B4,'[1]天丰 (2021年)2'!$D$9:$G$39,4,0)</f>
        <v>7.4614000000000003</v>
      </c>
      <c r="F4" s="25">
        <f>VLOOKUP(B4,'[2]2021年7-12月'!$B$4:$AI$210,34,0)</f>
        <v>54784</v>
      </c>
      <c r="G4" s="42">
        <f>VLOOKUP(B4,'[3]2021年1-6月'!$B$4:$AE$210,30,0)</f>
        <v>6.9590704846515479</v>
      </c>
      <c r="H4" s="38">
        <f>VLOOKUP(B4,'[2]2021年1-6月'!$B$4:$AE$210,30,0)</f>
        <v>7.2302914538163714</v>
      </c>
      <c r="I4" s="27">
        <f t="shared" ref="I4:I37" si="2">(G4-E4)/E4</f>
        <v>-6.7323761673205071E-2</v>
      </c>
      <c r="J4" s="27">
        <f t="shared" ref="J4:J37" si="3">(H4-E4)/E4</f>
        <v>-3.0973885086395161E-2</v>
      </c>
      <c r="K4" s="26">
        <f t="shared" si="0"/>
        <v>-27519.620168849615</v>
      </c>
      <c r="L4" s="25">
        <f t="shared" si="1"/>
        <v>-12661.050594123924</v>
      </c>
      <c r="M4" s="28">
        <v>54784</v>
      </c>
      <c r="N4" s="42">
        <f>VLOOKUP(B4,'[3]2021年7-12月'!$B$4:$AE$210,30,0)</f>
        <v>6.8103197815265482</v>
      </c>
      <c r="O4" s="29">
        <f>VLOOKUP(B4,'[2]2021年7-12月'!$B$4:$AA$210,26,0)</f>
        <v>7.1864194225663711</v>
      </c>
      <c r="P4" s="30">
        <f t="shared" ref="P4:P37" si="4">(N4-E4)/E4</f>
        <v>-8.7259792863732283E-2</v>
      </c>
      <c r="Q4" s="30">
        <f t="shared" ref="Q4:Q37" si="5">(O4-E4)/E4</f>
        <v>-3.6853750962772283E-2</v>
      </c>
      <c r="R4" s="31">
        <f t="shared" ref="R4:R37" si="6">(N4-E4)*M4</f>
        <v>-35668.778688849598</v>
      </c>
      <c r="S4" s="31">
        <f t="shared" ref="S4:S37" si="7">(O4-E4)*M4</f>
        <v>-15064.535954123938</v>
      </c>
      <c r="T4" s="32" t="str">
        <f>VLOOKUP(B4,'[1]天丰 (2021年)2'!$D$9:$K$39,8,0)</f>
        <v>供货之日起模具分摊至5万件产品。</v>
      </c>
    </row>
    <row r="5" spans="1:20" s="33" customFormat="1" ht="40.200000000000003" customHeight="1" x14ac:dyDescent="0.25">
      <c r="A5" s="22">
        <v>3</v>
      </c>
      <c r="B5" s="23" t="s">
        <v>63</v>
      </c>
      <c r="C5" s="23" t="s">
        <v>64</v>
      </c>
      <c r="D5" s="23" t="s">
        <v>4</v>
      </c>
      <c r="E5" s="24">
        <f>VLOOKUP(B5,'[1]天丰 (2021年)2'!$D$9:$G$39,4,0)</f>
        <v>5.8494999999999999</v>
      </c>
      <c r="F5" s="25">
        <f>VLOOKUP(B5,'[2]2021年7-12月'!$B$4:$AI$210,34,0)</f>
        <v>192247</v>
      </c>
      <c r="G5" s="42">
        <f>VLOOKUP(B5,'[3]2021年1-6月'!$B$4:$AE$210,30,0)</f>
        <v>5.3001490260000006</v>
      </c>
      <c r="H5" s="38">
        <f>VLOOKUP(B5,'[2]2021年1-6月'!$B$4:$AE$210,30,0)</f>
        <v>5.4384137832000006</v>
      </c>
      <c r="I5" s="27">
        <f t="shared" si="2"/>
        <v>-9.3914176254380602E-2</v>
      </c>
      <c r="J5" s="27">
        <f t="shared" si="3"/>
        <v>-7.0277154765364447E-2</v>
      </c>
      <c r="K5" s="26">
        <f t="shared" si="0"/>
        <v>-105611.07669857788</v>
      </c>
      <c r="L5" s="25">
        <f t="shared" si="1"/>
        <v>-79030.091921149477</v>
      </c>
      <c r="M5" s="28">
        <v>192247</v>
      </c>
      <c r="N5" s="42">
        <f>VLOOKUP(B5,'[3]2021年7-12月'!$B$4:$AE$210,30,0)</f>
        <v>5.4548153319999999</v>
      </c>
      <c r="O5" s="29">
        <f>VLOOKUP(B5,'[2]2021年7-12月'!$B$4:$AA$210,26,0)</f>
        <v>5.6806522544000009</v>
      </c>
      <c r="P5" s="30">
        <f t="shared" si="4"/>
        <v>-6.7473231558252841E-2</v>
      </c>
      <c r="Q5" s="30">
        <f t="shared" si="5"/>
        <v>-2.8865329617915898E-2</v>
      </c>
      <c r="R5" s="31">
        <f t="shared" si="6"/>
        <v>-75876.943368995999</v>
      </c>
      <c r="S5" s="31">
        <f t="shared" si="7"/>
        <v>-32460.472548363017</v>
      </c>
      <c r="T5" s="32" t="str">
        <f>VLOOKUP(B5,'[1]天丰 (2021年)2'!$D$9:$K$39,8,0)</f>
        <v>供货之日起模具分摊至5万件产品。</v>
      </c>
    </row>
    <row r="6" spans="1:20" s="33" customFormat="1" ht="40.200000000000003" customHeight="1" x14ac:dyDescent="0.25">
      <c r="A6" s="22">
        <v>4</v>
      </c>
      <c r="B6" s="23" t="s">
        <v>57</v>
      </c>
      <c r="C6" s="23" t="s">
        <v>64</v>
      </c>
      <c r="D6" s="23" t="s">
        <v>4</v>
      </c>
      <c r="E6" s="34">
        <v>5.6814999999999998</v>
      </c>
      <c r="F6" s="25">
        <f>VLOOKUP(B6,'[2]2021年7-12月'!$B$4:$AI$210,34,0)</f>
        <v>0</v>
      </c>
      <c r="G6" s="42">
        <f>VLOOKUP(B6,'[3]2021年1-6月'!$B$4:$AE$210,30,0)</f>
        <v>5.6451490260000003</v>
      </c>
      <c r="H6" s="38">
        <f>VLOOKUP(B6,'[2]2021年1-6月'!$B$4:$AE$210,30,0)</f>
        <v>5.7924137832000007</v>
      </c>
      <c r="I6" s="27">
        <f t="shared" si="2"/>
        <v>-6.3981297192641775E-3</v>
      </c>
      <c r="J6" s="27">
        <f t="shared" si="3"/>
        <v>1.9521919070668116E-2</v>
      </c>
      <c r="K6" s="26">
        <f t="shared" si="0"/>
        <v>0</v>
      </c>
      <c r="L6" s="25">
        <f t="shared" si="1"/>
        <v>0</v>
      </c>
      <c r="M6" s="28">
        <v>0</v>
      </c>
      <c r="N6" s="42">
        <f>VLOOKUP(B6,'[3]2021年7-12月'!$B$4:$AE$210,30,0)</f>
        <v>5.7998153319999997</v>
      </c>
      <c r="O6" s="29">
        <f>VLOOKUP(B6,'[2]2021年7-12月'!$B$4:$AA$210,26,0)</f>
        <v>6.034652254400001</v>
      </c>
      <c r="P6" s="30">
        <f t="shared" si="4"/>
        <v>2.082466461321832E-2</v>
      </c>
      <c r="Q6" s="30">
        <f t="shared" si="5"/>
        <v>6.2158277637947935E-2</v>
      </c>
      <c r="R6" s="31">
        <f t="shared" si="6"/>
        <v>0</v>
      </c>
      <c r="S6" s="31">
        <f t="shared" si="7"/>
        <v>0</v>
      </c>
      <c r="T6" s="32" t="s">
        <v>117</v>
      </c>
    </row>
    <row r="7" spans="1:20" s="33" customFormat="1" ht="40.200000000000003" customHeight="1" x14ac:dyDescent="0.25">
      <c r="A7" s="22">
        <v>5</v>
      </c>
      <c r="B7" s="23" t="s">
        <v>65</v>
      </c>
      <c r="C7" s="23" t="s">
        <v>66</v>
      </c>
      <c r="D7" s="23" t="s">
        <v>5</v>
      </c>
      <c r="E7" s="24">
        <f>VLOOKUP(B7,'[1]天丰 (2021年)2'!$D$9:$G$39,4,0)</f>
        <v>5.8494999999999999</v>
      </c>
      <c r="F7" s="25">
        <f>VLOOKUP(B7,'[2]2021年7-12月'!$B$4:$AI$210,34,0)</f>
        <v>192540</v>
      </c>
      <c r="G7" s="42">
        <f>VLOOKUP(B7,'[3]2021年1-6月'!$B$4:$AE$210,30,0)</f>
        <v>5.523349026</v>
      </c>
      <c r="H7" s="38">
        <f>VLOOKUP(B7,'[2]2021年1-6月'!$B$4:$AE$210,30,0)</f>
        <v>5.6606537831999999</v>
      </c>
      <c r="I7" s="27">
        <f t="shared" si="2"/>
        <v>-5.5757068809299926E-2</v>
      </c>
      <c r="J7" s="27">
        <f t="shared" si="3"/>
        <v>-3.2284163911445424E-2</v>
      </c>
      <c r="K7" s="26">
        <f t="shared" si="0"/>
        <v>-62797.108533959989</v>
      </c>
      <c r="L7" s="25">
        <f t="shared" si="1"/>
        <v>-36360.450582672005</v>
      </c>
      <c r="M7" s="28">
        <v>192540</v>
      </c>
      <c r="N7" s="42">
        <f>VLOOKUP(B7,'[3]2021年7-12月'!$B$4:$AE$210,30,0)</f>
        <v>5.680315332000001</v>
      </c>
      <c r="O7" s="29">
        <f>VLOOKUP(B7,'[2]2021年7-12月'!$B$4:$AA$210,26,0)</f>
        <v>5.6476122544000003</v>
      </c>
      <c r="P7" s="30">
        <f t="shared" si="4"/>
        <v>-2.8922928113513782E-2</v>
      </c>
      <c r="Q7" s="30">
        <f t="shared" si="5"/>
        <v>-3.4513675630395702E-2</v>
      </c>
      <c r="R7" s="31">
        <f t="shared" si="6"/>
        <v>-32574.815976719783</v>
      </c>
      <c r="S7" s="31">
        <f t="shared" si="7"/>
        <v>-38871.466537823937</v>
      </c>
      <c r="T7" s="32" t="str">
        <f>VLOOKUP(B7,'[1]天丰 (2021年)2'!$D$9:$K$39,8,0)</f>
        <v>与02.03.37.031供货之日起，模具共计分摊至5万件产品。</v>
      </c>
    </row>
    <row r="8" spans="1:20" s="33" customFormat="1" ht="40.200000000000003" customHeight="1" x14ac:dyDescent="0.25">
      <c r="A8" s="22">
        <v>6</v>
      </c>
      <c r="B8" s="23" t="s">
        <v>67</v>
      </c>
      <c r="C8" s="23" t="s">
        <v>68</v>
      </c>
      <c r="D8" s="23" t="s">
        <v>6</v>
      </c>
      <c r="E8" s="34">
        <v>7.5766999999999998</v>
      </c>
      <c r="F8" s="25">
        <f>VLOOKUP(B8,'[2]2021年7-12月'!$B$4:$AI$210,34,0)</f>
        <v>20386</v>
      </c>
      <c r="G8" s="42">
        <f>VLOOKUP(B8,'[3]2021年1-6月'!$B$4:$AE$210,30,0)</f>
        <v>7.1157006152499989</v>
      </c>
      <c r="H8" s="38">
        <f>VLOOKUP(B8,'[2]2021年1-6月'!$B$4:$AE$210,30,0)</f>
        <v>7.2932406312999989</v>
      </c>
      <c r="I8" s="27">
        <f t="shared" si="2"/>
        <v>-6.0844349749891238E-2</v>
      </c>
      <c r="J8" s="27">
        <f t="shared" si="3"/>
        <v>-3.741198261776247E-2</v>
      </c>
      <c r="K8" s="26">
        <f t="shared" si="0"/>
        <v>-9397.9334575135181</v>
      </c>
      <c r="L8" s="25">
        <f t="shared" si="1"/>
        <v>-5778.6026903182183</v>
      </c>
      <c r="M8" s="28">
        <v>20386</v>
      </c>
      <c r="N8" s="42">
        <f>VLOOKUP(B8,'[3]2021年7-12月'!$B$4:$AE$210,30,0)</f>
        <v>7.2467722504999994</v>
      </c>
      <c r="O8" s="29">
        <f>VLOOKUP(B8,'[2]2021年7-12月'!$B$4:$AA$210,26,0)</f>
        <v>7.1636950045999992</v>
      </c>
      <c r="P8" s="30">
        <f t="shared" si="4"/>
        <v>-4.3545045930286325E-2</v>
      </c>
      <c r="Q8" s="30">
        <f t="shared" si="5"/>
        <v>-5.4509878363931605E-2</v>
      </c>
      <c r="R8" s="31">
        <f t="shared" si="6"/>
        <v>-6725.9071013070079</v>
      </c>
      <c r="S8" s="31">
        <f t="shared" si="7"/>
        <v>-8419.5198362244118</v>
      </c>
      <c r="T8" s="32" t="s">
        <v>118</v>
      </c>
    </row>
    <row r="9" spans="1:20" s="33" customFormat="1" ht="72" customHeight="1" x14ac:dyDescent="0.25">
      <c r="A9" s="22">
        <v>7</v>
      </c>
      <c r="B9" s="23" t="s">
        <v>69</v>
      </c>
      <c r="C9" s="23" t="s">
        <v>70</v>
      </c>
      <c r="D9" s="23" t="s">
        <v>6</v>
      </c>
      <c r="E9" s="34">
        <v>7.7497999999999996</v>
      </c>
      <c r="F9" s="25">
        <f>VLOOKUP(B9,'[2]2021年7-12月'!$B$4:$AI$210,34,0)</f>
        <v>44751</v>
      </c>
      <c r="G9" s="42">
        <f>VLOOKUP(B9,'[3]2021年1-6月'!$B$4:$AE$210,30,0)</f>
        <v>7.2932006152499991</v>
      </c>
      <c r="H9" s="38">
        <f>VLOOKUP(B9,'[2]2021年1-6月'!$B$4:$AE$210,30,0)</f>
        <v>7.4722406312999992</v>
      </c>
      <c r="I9" s="27">
        <f t="shared" si="2"/>
        <v>-5.8917570098583255E-2</v>
      </c>
      <c r="J9" s="27">
        <f t="shared" si="3"/>
        <v>-3.5815036349325202E-2</v>
      </c>
      <c r="K9" s="26">
        <f t="shared" si="0"/>
        <v>-20433.279066947274</v>
      </c>
      <c r="L9" s="25">
        <f t="shared" si="1"/>
        <v>-12421.059308693719</v>
      </c>
      <c r="M9" s="28">
        <v>44751</v>
      </c>
      <c r="N9" s="42">
        <f>VLOOKUP(B9,'[3]2021年7-12月'!$B$4:$AE$210,30,0)</f>
        <v>7.4242722504999987</v>
      </c>
      <c r="O9" s="29">
        <f>VLOOKUP(B9,'[2]2021年7-12月'!$B$4:$AA$210,26,0)</f>
        <v>7.2226950045999994</v>
      </c>
      <c r="P9" s="30">
        <f t="shared" si="4"/>
        <v>-4.2004664571989064E-2</v>
      </c>
      <c r="Q9" s="30">
        <f t="shared" si="5"/>
        <v>-6.8015303027174928E-2</v>
      </c>
      <c r="R9" s="31">
        <f t="shared" si="6"/>
        <v>-14567.692317874538</v>
      </c>
      <c r="S9" s="31">
        <f t="shared" si="7"/>
        <v>-23588.47564914541</v>
      </c>
      <c r="T9" s="32" t="s">
        <v>119</v>
      </c>
    </row>
    <row r="10" spans="1:20" s="33" customFormat="1" ht="40.200000000000003" customHeight="1" x14ac:dyDescent="0.25">
      <c r="A10" s="22">
        <v>8</v>
      </c>
      <c r="B10" s="23" t="s">
        <v>71</v>
      </c>
      <c r="C10" s="23" t="s">
        <v>72</v>
      </c>
      <c r="D10" s="23" t="s">
        <v>7</v>
      </c>
      <c r="E10" s="24">
        <f>VLOOKUP(B10,'[1]天丰 (2021年)2'!$D$9:$G$39,4,0)</f>
        <v>0.4093</v>
      </c>
      <c r="F10" s="25">
        <f>VLOOKUP(B10,'[2]2021年7-12月'!$B$4:$AI$210,34,0)</f>
        <v>42336</v>
      </c>
      <c r="G10" s="42">
        <f>VLOOKUP(B10,'[3]2021年1-6月'!$B$4:$AE$210,30,0)</f>
        <v>0.34563513075221236</v>
      </c>
      <c r="H10" s="38">
        <f>VLOOKUP(B10,'[2]2021年1-6月'!$B$4:$AE$210,30,0)</f>
        <v>0.35465169938053098</v>
      </c>
      <c r="I10" s="27">
        <f t="shared" si="2"/>
        <v>-0.15554573478570152</v>
      </c>
      <c r="J10" s="27">
        <f t="shared" si="3"/>
        <v>-0.13351649308445887</v>
      </c>
      <c r="K10" s="26">
        <f t="shared" si="0"/>
        <v>-2695.3159044743375</v>
      </c>
      <c r="L10" s="25">
        <f t="shared" si="1"/>
        <v>-2313.5904550258401</v>
      </c>
      <c r="M10" s="28">
        <v>42336</v>
      </c>
      <c r="N10" s="42">
        <f>VLOOKUP(B10,'[3]2021年7-12月'!$B$4:$AE$210,30,0)</f>
        <v>0.35213895575221243</v>
      </c>
      <c r="O10" s="29">
        <f>VLOOKUP(B10,'[2]2021年7-12月'!$B$4:$AA$210,26,0)</f>
        <v>0.36799867938053099</v>
      </c>
      <c r="P10" s="30">
        <f t="shared" si="4"/>
        <v>-0.13965561751230776</v>
      </c>
      <c r="Q10" s="30">
        <f t="shared" si="5"/>
        <v>-0.10090720894079894</v>
      </c>
      <c r="R10" s="31">
        <f t="shared" si="6"/>
        <v>-2419.9699692743343</v>
      </c>
      <c r="S10" s="31">
        <f t="shared" si="7"/>
        <v>-1748.5327097458398</v>
      </c>
      <c r="T10" s="32" t="str">
        <f>VLOOKUP(B10,'[1]天丰 (2021年)2'!$D$9:$K$39,8,0)</f>
        <v>荣昌提供模具</v>
      </c>
    </row>
    <row r="11" spans="1:20" s="33" customFormat="1" ht="40.200000000000003" customHeight="1" x14ac:dyDescent="0.25">
      <c r="A11" s="22">
        <v>9</v>
      </c>
      <c r="B11" s="23" t="s">
        <v>73</v>
      </c>
      <c r="C11" s="23" t="s">
        <v>74</v>
      </c>
      <c r="D11" s="23" t="s">
        <v>8</v>
      </c>
      <c r="E11" s="24">
        <f>VLOOKUP(B11,'[1]天丰 (2021年)2'!$D$9:$G$39,4,0)</f>
        <v>2.8026</v>
      </c>
      <c r="F11" s="25">
        <f>VLOOKUP(B11,'[2]2021年7-12月'!$B$4:$AI$210,34,0)</f>
        <v>15392</v>
      </c>
      <c r="G11" s="42">
        <f>VLOOKUP(B11,'[3]2021年1-6月'!$B$4:$AE$210,30,0)</f>
        <v>2.6578539273437496</v>
      </c>
      <c r="H11" s="38">
        <f>VLOOKUP(B11,'[2]2021年1-6月'!$B$4:$AE$210,30,0)</f>
        <v>2.7271892471874999</v>
      </c>
      <c r="I11" s="27">
        <f t="shared" si="2"/>
        <v>-5.1647067956986509E-2</v>
      </c>
      <c r="J11" s="27">
        <f t="shared" si="3"/>
        <v>-2.6907426251516483E-2</v>
      </c>
      <c r="K11" s="26">
        <f t="shared" si="0"/>
        <v>-2227.9315503250059</v>
      </c>
      <c r="L11" s="25">
        <f t="shared" si="1"/>
        <v>-1160.7223072900015</v>
      </c>
      <c r="M11" s="28">
        <v>15392</v>
      </c>
      <c r="N11" s="42">
        <f>VLOOKUP(B11,'[3]2021年7-12月'!$B$4:$AE$210,30,0)</f>
        <v>2.7430701671875002</v>
      </c>
      <c r="O11" s="29">
        <f>VLOOKUP(B11,'[2]2021年7-12月'!$B$4:$AA$210,26,0)</f>
        <v>2.8661823506250004</v>
      </c>
      <c r="P11" s="30">
        <f t="shared" si="4"/>
        <v>-2.1240930854385141E-2</v>
      </c>
      <c r="Q11" s="30">
        <f t="shared" si="5"/>
        <v>2.2686915944123455E-2</v>
      </c>
      <c r="R11" s="31">
        <f t="shared" si="6"/>
        <v>-916.28318664999688</v>
      </c>
      <c r="S11" s="31">
        <f t="shared" si="7"/>
        <v>978.6595408200061</v>
      </c>
      <c r="T11" s="32" t="str">
        <f>VLOOKUP(B11,'[1]天丰 (2021年)2'!$D$9:$K$39,8,0)</f>
        <v>荣昌提供模具</v>
      </c>
    </row>
    <row r="12" spans="1:20" s="33" customFormat="1" ht="40.200000000000003" customHeight="1" x14ac:dyDescent="0.25">
      <c r="A12" s="22">
        <v>10</v>
      </c>
      <c r="B12" s="23" t="s">
        <v>75</v>
      </c>
      <c r="C12" s="23" t="s">
        <v>76</v>
      </c>
      <c r="D12" s="23" t="s">
        <v>9</v>
      </c>
      <c r="E12" s="24">
        <f>VLOOKUP(B12,'[1]天丰 (2021年)2'!$D$9:$G$39,4,0)</f>
        <v>2.8026</v>
      </c>
      <c r="F12" s="25">
        <f>VLOOKUP(B12,'[2]2021年7-12月'!$B$4:$AI$210,34,0)</f>
        <v>16151</v>
      </c>
      <c r="G12" s="42">
        <f>VLOOKUP(B12,'[3]2021年1-6月'!$B$4:$AE$210,30,0)</f>
        <v>2.6578539273437496</v>
      </c>
      <c r="H12" s="38">
        <f>VLOOKUP(B12,'[2]2021年1-6月'!$B$4:$AE$210,30,0)</f>
        <v>2.7271892471874999</v>
      </c>
      <c r="I12" s="27">
        <f t="shared" si="2"/>
        <v>-5.1647067956986509E-2</v>
      </c>
      <c r="J12" s="27">
        <f t="shared" si="3"/>
        <v>-2.6907426251516483E-2</v>
      </c>
      <c r="K12" s="26">
        <f t="shared" si="0"/>
        <v>-2337.7938194711001</v>
      </c>
      <c r="L12" s="25">
        <f t="shared" si="1"/>
        <v>-1217.959068674689</v>
      </c>
      <c r="M12" s="28">
        <v>16151</v>
      </c>
      <c r="N12" s="42">
        <f>VLOOKUP(B12,'[3]2021年7-12月'!$B$4:$AE$210,30,0)</f>
        <v>2.7430701671875002</v>
      </c>
      <c r="O12" s="29">
        <f>VLOOKUP(B12,'[2]2021年7-12月'!$B$4:$AA$210,26,0)</f>
        <v>2.8661823506250004</v>
      </c>
      <c r="P12" s="30">
        <f t="shared" si="4"/>
        <v>-2.1240930854385141E-2</v>
      </c>
      <c r="Q12" s="30">
        <f t="shared" si="5"/>
        <v>2.2686915944123455E-2</v>
      </c>
      <c r="R12" s="31">
        <f t="shared" si="6"/>
        <v>-961.46632975468412</v>
      </c>
      <c r="S12" s="31">
        <f t="shared" si="7"/>
        <v>1026.9185449443814</v>
      </c>
      <c r="T12" s="32" t="str">
        <f>VLOOKUP(B12,'[1]天丰 (2021年)2'!$D$9:$K$39,8,0)</f>
        <v>荣昌提供模具</v>
      </c>
    </row>
    <row r="13" spans="1:20" s="33" customFormat="1" ht="40.200000000000003" customHeight="1" x14ac:dyDescent="0.25">
      <c r="A13" s="22">
        <v>11</v>
      </c>
      <c r="B13" s="23" t="s">
        <v>77</v>
      </c>
      <c r="C13" s="23" t="s">
        <v>78</v>
      </c>
      <c r="D13" s="23" t="s">
        <v>10</v>
      </c>
      <c r="E13" s="24">
        <f>VLOOKUP(B13,'[1]天丰 (2021年)2'!$D$9:$G$39,4,0)</f>
        <v>0.27200000000000002</v>
      </c>
      <c r="F13" s="25">
        <f>VLOOKUP(B13,'[2]2021年7-12月'!$B$4:$AI$210,34,0)</f>
        <v>7881</v>
      </c>
      <c r="G13" s="42">
        <f>VLOOKUP(B13,'[3]2021年1-6月'!$B$4:$AE$210,30,0)</f>
        <v>0.3731507535221239</v>
      </c>
      <c r="H13" s="38">
        <f>VLOOKUP(B13,'[2]2021年1-6月'!$B$4:$AE$210,30,0)</f>
        <v>0.38288512100530975</v>
      </c>
      <c r="I13" s="27">
        <f t="shared" si="2"/>
        <v>0.37187777030192604</v>
      </c>
      <c r="J13" s="27">
        <f t="shared" si="3"/>
        <v>0.40766588604893278</v>
      </c>
      <c r="K13" s="26">
        <f t="shared" si="0"/>
        <v>797.16908850785831</v>
      </c>
      <c r="L13" s="25">
        <f t="shared" si="1"/>
        <v>873.88563864284595</v>
      </c>
      <c r="M13" s="28">
        <v>7881</v>
      </c>
      <c r="N13" s="42">
        <f>VLOOKUP(B13,'[3]2021年7-12月'!$B$4:$AE$210,30,0)</f>
        <v>0.36985742952212386</v>
      </c>
      <c r="O13" s="29">
        <f>VLOOKUP(B13,'[2]2021年7-12月'!$B$4:$AA$210,26,0)</f>
        <v>0.38266262020530978</v>
      </c>
      <c r="P13" s="30">
        <f t="shared" si="4"/>
        <v>0.35976996147839646</v>
      </c>
      <c r="Q13" s="30">
        <f t="shared" si="5"/>
        <v>0.40684786840187409</v>
      </c>
      <c r="R13" s="31">
        <f t="shared" si="6"/>
        <v>771.21440206385796</v>
      </c>
      <c r="S13" s="31">
        <f t="shared" si="7"/>
        <v>872.13210983804618</v>
      </c>
      <c r="T13" s="32" t="str">
        <f>VLOOKUP(B13,'[1]天丰 (2021年)2'!$D$9:$K$39,8,0)</f>
        <v>荣昌提供模具</v>
      </c>
    </row>
    <row r="14" spans="1:20" s="33" customFormat="1" ht="40.200000000000003" customHeight="1" x14ac:dyDescent="0.25">
      <c r="A14" s="22">
        <v>12</v>
      </c>
      <c r="B14" s="23" t="s">
        <v>79</v>
      </c>
      <c r="C14" s="23" t="s">
        <v>80</v>
      </c>
      <c r="D14" s="23" t="s">
        <v>11</v>
      </c>
      <c r="E14" s="24">
        <f>VLOOKUP(B14,'[1]天丰 (2021年)2'!$D$9:$G$39,4,0)</f>
        <v>2.1610999999999998</v>
      </c>
      <c r="F14" s="25">
        <f>VLOOKUP(B14,'[2]2021年7-12月'!$B$4:$AI$210,34,0)</f>
        <v>152225</v>
      </c>
      <c r="G14" s="42">
        <f>VLOOKUP(B14,'[3]2021年1-6月'!$B$4:$AE$210,30,0)</f>
        <v>2.0247689821499999</v>
      </c>
      <c r="H14" s="38">
        <f>VLOOKUP(B14,'[2]2021年1-6月'!$B$4:$AE$210,30,0)</f>
        <v>2.0656933903799999</v>
      </c>
      <c r="I14" s="27">
        <f t="shared" si="2"/>
        <v>-6.3084085812780494E-2</v>
      </c>
      <c r="J14" s="27">
        <f t="shared" si="3"/>
        <v>-4.414724428300399E-2</v>
      </c>
      <c r="K14" s="26">
        <f t="shared" si="0"/>
        <v>-20752.989192216235</v>
      </c>
      <c r="L14" s="25">
        <f t="shared" si="1"/>
        <v>-14523.271149404487</v>
      </c>
      <c r="M14" s="28">
        <v>152225</v>
      </c>
      <c r="N14" s="42">
        <f>VLOOKUP(B14,'[3]2021年7-12月'!$B$4:$AE$210,30,0)</f>
        <v>2.0668192162999999</v>
      </c>
      <c r="O14" s="29">
        <f>VLOOKUP(B14,'[2]2021年7-12月'!$B$4:$AA$210,26,0)</f>
        <v>1.6753177699599999</v>
      </c>
      <c r="P14" s="30">
        <f t="shared" si="4"/>
        <v>-4.3626293878117596E-2</v>
      </c>
      <c r="Q14" s="30">
        <f t="shared" si="5"/>
        <v>-0.22478470688075514</v>
      </c>
      <c r="R14" s="31">
        <f t="shared" si="6"/>
        <v>-14351.89229873249</v>
      </c>
      <c r="S14" s="31">
        <f t="shared" si="7"/>
        <v>-73948.199967838984</v>
      </c>
      <c r="T14" s="32" t="str">
        <f>VLOOKUP(B14,'[1]天丰 (2021年)2'!$D$9:$K$39,8,0)</f>
        <v>供货之日起模具分摊至5万件产品。</v>
      </c>
    </row>
    <row r="15" spans="1:20" s="33" customFormat="1" ht="40.200000000000003" customHeight="1" x14ac:dyDescent="0.25">
      <c r="A15" s="22">
        <v>13</v>
      </c>
      <c r="B15" s="23" t="s">
        <v>81</v>
      </c>
      <c r="C15" s="23" t="s">
        <v>80</v>
      </c>
      <c r="D15" s="23" t="s">
        <v>12</v>
      </c>
      <c r="E15" s="34">
        <v>1.9452</v>
      </c>
      <c r="F15" s="25">
        <f>VLOOKUP(B15,'[2]2021年7-12月'!$B$4:$AI$210,34,0)</f>
        <v>0</v>
      </c>
      <c r="G15" s="42">
        <f>VLOOKUP(B15,'[3]2021年1-6月'!$B$4:$AE$210,30,0)</f>
        <v>2.3790843294724993</v>
      </c>
      <c r="H15" s="38">
        <f>VLOOKUP(B15,'[2]2021年1-6月'!$B$4:$AE$210,30,0)</f>
        <v>2.489438200648399</v>
      </c>
      <c r="I15" s="27">
        <f t="shared" si="2"/>
        <v>0.22305383995090439</v>
      </c>
      <c r="J15" s="27">
        <f t="shared" si="3"/>
        <v>0.2797852152212621</v>
      </c>
      <c r="K15" s="26">
        <f t="shared" si="0"/>
        <v>0</v>
      </c>
      <c r="L15" s="25">
        <f t="shared" si="1"/>
        <v>0</v>
      </c>
      <c r="M15" s="28">
        <v>0</v>
      </c>
      <c r="N15" s="42">
        <f>VLOOKUP(B15,'[3]2021年7-12月'!$B$4:$AE$210,30,0)</f>
        <v>2.4274420987449994</v>
      </c>
      <c r="O15" s="29">
        <f>VLOOKUP(B15,'[2]2021年7-12月'!$B$4:$AA$210,26,0)</f>
        <v>2.5668749685527996</v>
      </c>
      <c r="P15" s="30">
        <f t="shared" si="4"/>
        <v>0.24791388995733052</v>
      </c>
      <c r="Q15" s="30">
        <f t="shared" si="5"/>
        <v>0.31959437001480545</v>
      </c>
      <c r="R15" s="31">
        <f t="shared" si="6"/>
        <v>0</v>
      </c>
      <c r="S15" s="31">
        <f t="shared" si="7"/>
        <v>0</v>
      </c>
      <c r="T15" s="32" t="s">
        <v>120</v>
      </c>
    </row>
    <row r="16" spans="1:20" s="33" customFormat="1" ht="40.200000000000003" customHeight="1" x14ac:dyDescent="0.25">
      <c r="A16" s="22">
        <v>14</v>
      </c>
      <c r="B16" s="23" t="s">
        <v>13</v>
      </c>
      <c r="C16" s="23" t="s">
        <v>82</v>
      </c>
      <c r="D16" s="23" t="s">
        <v>14</v>
      </c>
      <c r="E16" s="24">
        <f>VLOOKUP(B16,'[1]天丰 (2021年)2'!$D$9:$G$39,4,0)</f>
        <v>8.18</v>
      </c>
      <c r="F16" s="25">
        <f>VLOOKUP(B16,'[2]2021年7-12月'!$B$4:$AI$210,34,0)</f>
        <v>96128</v>
      </c>
      <c r="G16" s="42">
        <f>VLOOKUP(B16,'[3]2021年1-6月'!$B$4:$AE$210,30,0)</f>
        <v>7.4454609375</v>
      </c>
      <c r="H16" s="38">
        <f>VLOOKUP(B16,'[2]2021年1-6月'!$B$4:$AE$210,30,0)</f>
        <v>7.6206468750000003</v>
      </c>
      <c r="I16" s="27">
        <f t="shared" si="2"/>
        <v>-8.9796951405867936E-2</v>
      </c>
      <c r="J16" s="27">
        <f t="shared" si="3"/>
        <v>-6.8380577628361791E-2</v>
      </c>
      <c r="K16" s="26">
        <f t="shared" si="0"/>
        <v>-70609.770999999964</v>
      </c>
      <c r="L16" s="25">
        <f t="shared" si="1"/>
        <v>-53769.497199999947</v>
      </c>
      <c r="M16" s="28">
        <v>96128</v>
      </c>
      <c r="N16" s="42">
        <f>VLOOKUP(B16,'[3]2021年7-12月'!$B$4:$AE$210,30,0)</f>
        <v>7.6097168750000002</v>
      </c>
      <c r="O16" s="29">
        <f>VLOOKUP(B16,'[2]2021年7-12月'!$B$4:$AA$210,26,0)</f>
        <v>7.1385722500000011</v>
      </c>
      <c r="P16" s="30">
        <f t="shared" si="4"/>
        <v>-6.9716763447432717E-2</v>
      </c>
      <c r="Q16" s="30">
        <f t="shared" si="5"/>
        <v>-0.12731390586797051</v>
      </c>
      <c r="R16" s="31">
        <f t="shared" si="6"/>
        <v>-54820.176239999957</v>
      </c>
      <c r="S16" s="31">
        <f t="shared" si="7"/>
        <v>-100110.36675199987</v>
      </c>
      <c r="T16" s="32" t="str">
        <f>VLOOKUP(B16,'[1]天丰 (2021年)2'!$D$9:$K$39,8,0)</f>
        <v>供货之日起模具分摊至5万件产品。</v>
      </c>
    </row>
    <row r="17" spans="1:20" s="33" customFormat="1" ht="40.200000000000003" customHeight="1" x14ac:dyDescent="0.25">
      <c r="A17" s="22">
        <v>15</v>
      </c>
      <c r="B17" s="23" t="s">
        <v>15</v>
      </c>
      <c r="C17" s="23" t="s">
        <v>83</v>
      </c>
      <c r="D17" s="23" t="s">
        <v>16</v>
      </c>
      <c r="E17" s="24">
        <f>VLOOKUP(B17,'[1]天丰 (2021年)2'!$D$9:$G$39,4,0)</f>
        <v>4.4470000000000001</v>
      </c>
      <c r="F17" s="25">
        <f>VLOOKUP(B17,'[2]2021年7-12月'!$B$4:$AI$210,34,0)</f>
        <v>21882</v>
      </c>
      <c r="G17" s="42">
        <f>VLOOKUP(B17,'[3]2021年1-6月'!$B$4:$AE$210,30,0)</f>
        <v>4.7389640669937503</v>
      </c>
      <c r="H17" s="38">
        <f>VLOOKUP(B17,'[2]2021年1-6月'!$B$4:$AE$210,30,0)</f>
        <v>4.8625892165674998</v>
      </c>
      <c r="I17" s="27">
        <f t="shared" si="2"/>
        <v>6.565416392933443E-2</v>
      </c>
      <c r="J17" s="27">
        <f t="shared" si="3"/>
        <v>9.345383777096912E-2</v>
      </c>
      <c r="K17" s="26">
        <f t="shared" si="0"/>
        <v>6388.7577139572422</v>
      </c>
      <c r="L17" s="25">
        <f t="shared" si="1"/>
        <v>9093.923236930028</v>
      </c>
      <c r="M17" s="28">
        <v>21882</v>
      </c>
      <c r="N17" s="42">
        <f>VLOOKUP(B17,'[3]2021年7-12月'!$B$4:$AE$210,30,0)</f>
        <v>4.8240153634874998</v>
      </c>
      <c r="O17" s="29">
        <f>VLOOKUP(B17,'[2]2021年7-12月'!$B$4:$AA$210,26,0)</f>
        <v>4.9966932861849997</v>
      </c>
      <c r="P17" s="30">
        <f t="shared" si="4"/>
        <v>8.4779708452327351E-2</v>
      </c>
      <c r="Q17" s="30">
        <f t="shared" si="5"/>
        <v>0.12360991369125246</v>
      </c>
      <c r="R17" s="31">
        <f t="shared" si="6"/>
        <v>8249.8501838334705</v>
      </c>
      <c r="S17" s="31">
        <f t="shared" si="7"/>
        <v>12028.388488300163</v>
      </c>
      <c r="T17" s="32" t="str">
        <f>VLOOKUP(B17,'[1]天丰 (2021年)2'!$D$9:$K$39,8,0)</f>
        <v>荣昌提供模具</v>
      </c>
    </row>
    <row r="18" spans="1:20" s="33" customFormat="1" ht="40.200000000000003" customHeight="1" x14ac:dyDescent="0.25">
      <c r="A18" s="22">
        <v>16</v>
      </c>
      <c r="B18" s="23" t="s">
        <v>17</v>
      </c>
      <c r="C18" s="23" t="s">
        <v>84</v>
      </c>
      <c r="D18" s="23" t="s">
        <v>18</v>
      </c>
      <c r="E18" s="24">
        <f>VLOOKUP(B18,'[1]天丰 (2021年)2'!$D$9:$G$39,4,0)</f>
        <v>4.5255999999999998</v>
      </c>
      <c r="F18" s="25">
        <f>VLOOKUP(B18,'[2]2021年7-12月'!$B$4:$AI$210,34,0)</f>
        <v>21562</v>
      </c>
      <c r="G18" s="42">
        <f>VLOOKUP(B18,'[3]2021年1-6月'!$B$4:$AE$210,30,0)</f>
        <v>4.20850558409375</v>
      </c>
      <c r="H18" s="38">
        <f>VLOOKUP(B18,'[2]2021年1-6月'!$B$4:$AE$210,30,0)</f>
        <v>4.3182926862875002</v>
      </c>
      <c r="I18" s="27">
        <f t="shared" si="2"/>
        <v>-7.0066823383915913E-2</v>
      </c>
      <c r="J18" s="27">
        <f t="shared" si="3"/>
        <v>-4.5807697037409334E-2</v>
      </c>
      <c r="K18" s="26">
        <f t="shared" si="0"/>
        <v>-6837.1897957705596</v>
      </c>
      <c r="L18" s="25">
        <f t="shared" si="1"/>
        <v>-4469.9602982689175</v>
      </c>
      <c r="M18" s="28">
        <v>21562</v>
      </c>
      <c r="N18" s="42">
        <f>VLOOKUP(B18,'[3]2021年7-12月'!$B$4:$AE$210,30,0)</f>
        <v>4.2987086206875</v>
      </c>
      <c r="O18" s="29">
        <f>VLOOKUP(B18,'[2]2021年7-12月'!$B$4:$AA$210,26,0)</f>
        <v>4.4560362228250003</v>
      </c>
      <c r="P18" s="30">
        <f t="shared" si="4"/>
        <v>-5.0135093537320978E-2</v>
      </c>
      <c r="Q18" s="30">
        <f t="shared" si="5"/>
        <v>-1.5371172258926886E-2</v>
      </c>
      <c r="R18" s="31">
        <f t="shared" si="6"/>
        <v>-4892.2319207361206</v>
      </c>
      <c r="S18" s="31">
        <f t="shared" si="7"/>
        <v>-1499.9341634473394</v>
      </c>
      <c r="T18" s="32" t="str">
        <f>VLOOKUP(B18,'[1]天丰 (2021年)2'!$D$9:$K$39,8,0)</f>
        <v>荣昌提供模具</v>
      </c>
    </row>
    <row r="19" spans="1:20" s="33" customFormat="1" ht="40.200000000000003" customHeight="1" x14ac:dyDescent="0.25">
      <c r="A19" s="22">
        <v>17</v>
      </c>
      <c r="B19" s="23" t="s">
        <v>19</v>
      </c>
      <c r="C19" s="23" t="s">
        <v>85</v>
      </c>
      <c r="D19" s="23" t="s">
        <v>20</v>
      </c>
      <c r="E19" s="24">
        <f>VLOOKUP(B19,'[1]天丰 (2021年)2'!$D$9:$G$39,4,0)</f>
        <v>5.5</v>
      </c>
      <c r="F19" s="25">
        <f>VLOOKUP(B19,'[2]2021年7-12月'!$B$4:$AI$210,34,0)</f>
        <v>22151</v>
      </c>
      <c r="G19" s="42">
        <f>VLOOKUP(B19,'[3]2021年1-6月'!$B$4:$AE$210,30,0)</f>
        <v>4.1510055840937499</v>
      </c>
      <c r="H19" s="38">
        <f>VLOOKUP(B19,'[2]2021年1-6月'!$B$4:$AE$210,30,0)</f>
        <v>4.2592926862875</v>
      </c>
      <c r="I19" s="27">
        <f t="shared" si="2"/>
        <v>-0.24527171198295458</v>
      </c>
      <c r="J19" s="27">
        <f t="shared" si="3"/>
        <v>-0.22558314794772727</v>
      </c>
      <c r="K19" s="26">
        <f t="shared" si="0"/>
        <v>-29881.575306739345</v>
      </c>
      <c r="L19" s="25">
        <f t="shared" si="1"/>
        <v>-27482.907706045586</v>
      </c>
      <c r="M19" s="28">
        <v>22151</v>
      </c>
      <c r="N19" s="42">
        <f>VLOOKUP(B19,'[3]2021年7-12月'!$B$4:$AE$210,30,0)</f>
        <v>4.2412086206874999</v>
      </c>
      <c r="O19" s="29">
        <f>VLOOKUP(B19,'[2]2021年7-12月'!$B$4:$AA$210,26,0)</f>
        <v>4.3970362228250002</v>
      </c>
      <c r="P19" s="30">
        <f t="shared" si="4"/>
        <v>-0.22887115987500001</v>
      </c>
      <c r="Q19" s="30">
        <f t="shared" si="5"/>
        <v>-0.20053886857727268</v>
      </c>
      <c r="R19" s="31">
        <f t="shared" si="6"/>
        <v>-27883.48784315119</v>
      </c>
      <c r="S19" s="31">
        <f t="shared" si="7"/>
        <v>-24431.750628203423</v>
      </c>
      <c r="T19" s="32" t="str">
        <f>VLOOKUP(B19,'[1]天丰 (2021年)2'!$D$9:$K$39,8,0)</f>
        <v>荣昌提供模具</v>
      </c>
    </row>
    <row r="20" spans="1:20" s="33" customFormat="1" ht="40.200000000000003" customHeight="1" x14ac:dyDescent="0.25">
      <c r="A20" s="22">
        <v>18</v>
      </c>
      <c r="B20" s="23" t="s">
        <v>21</v>
      </c>
      <c r="C20" s="23" t="s">
        <v>86</v>
      </c>
      <c r="D20" s="23" t="s">
        <v>22</v>
      </c>
      <c r="E20" s="24">
        <f>VLOOKUP(B20,'[1]天丰 (2021年)2'!$D$9:$G$39,4,0)</f>
        <v>5.4215</v>
      </c>
      <c r="F20" s="25">
        <f>VLOOKUP(B20,'[2]2021年7-12月'!$B$4:$AI$210,34,0)</f>
        <v>21696</v>
      </c>
      <c r="G20" s="42">
        <f>VLOOKUP(B20,'[3]2021年1-6月'!$B$4:$AE$210,30,0)</f>
        <v>4.7389640669937503</v>
      </c>
      <c r="H20" s="38">
        <f>VLOOKUP(B20,'[2]2021年1-6月'!$B$4:$AE$210,30,0)</f>
        <v>4.8625892165674998</v>
      </c>
      <c r="I20" s="27">
        <f t="shared" si="2"/>
        <v>-0.12589429733583873</v>
      </c>
      <c r="J20" s="27">
        <f t="shared" si="3"/>
        <v>-0.10309153987503462</v>
      </c>
      <c r="K20" s="26">
        <f t="shared" si="0"/>
        <v>-14808.299602503594</v>
      </c>
      <c r="L20" s="25">
        <f t="shared" si="1"/>
        <v>-12126.128357351525</v>
      </c>
      <c r="M20" s="28">
        <v>21696</v>
      </c>
      <c r="N20" s="42">
        <f>VLOOKUP(B20,'[3]2021年7-12月'!$B$4:$AE$210,30,0)</f>
        <v>4.8240153634874998</v>
      </c>
      <c r="O20" s="29">
        <f>VLOOKUP(B20,'[2]2021年7-12月'!$B$4:$AA$210,26,0)</f>
        <v>4.9966932861849997</v>
      </c>
      <c r="P20" s="30">
        <f t="shared" si="4"/>
        <v>-0.11020651784792035</v>
      </c>
      <c r="Q20" s="30">
        <f t="shared" si="5"/>
        <v>-7.8355937252605409E-2</v>
      </c>
      <c r="R20" s="31">
        <f t="shared" si="6"/>
        <v>-12963.026673775204</v>
      </c>
      <c r="S20" s="31">
        <f t="shared" si="7"/>
        <v>-9216.6064629302455</v>
      </c>
      <c r="T20" s="32" t="str">
        <f>VLOOKUP(B20,'[1]天丰 (2021年)2'!$D$9:$K$39,8,0)</f>
        <v>荣昌提供模具</v>
      </c>
    </row>
    <row r="21" spans="1:20" s="33" customFormat="1" ht="40.200000000000003" customHeight="1" x14ac:dyDescent="0.25">
      <c r="A21" s="22">
        <v>19</v>
      </c>
      <c r="B21" s="23" t="s">
        <v>23</v>
      </c>
      <c r="C21" s="23" t="s">
        <v>87</v>
      </c>
      <c r="D21" s="23" t="s">
        <v>24</v>
      </c>
      <c r="E21" s="24">
        <f>VLOOKUP(B21,'[1]天丰 (2021年)2'!$D$9:$G$39,4,0)</f>
        <v>3.2126000000000001</v>
      </c>
      <c r="F21" s="25">
        <f>VLOOKUP(B21,'[2]2021年7-12月'!$B$4:$AI$210,34,0)</f>
        <v>88628</v>
      </c>
      <c r="G21" s="42">
        <f>VLOOKUP(B21,'[3]2021年1-6月'!$B$4:$AE$210,30,0)</f>
        <v>2.3989397642187495</v>
      </c>
      <c r="H21" s="38">
        <f>VLOOKUP(B21,'[2]2021年1-6月'!$B$4:$AE$210,30,0)</f>
        <v>2.4606860189374995</v>
      </c>
      <c r="I21" s="27">
        <f t="shared" si="2"/>
        <v>-0.25327156688702313</v>
      </c>
      <c r="J21" s="27">
        <f t="shared" si="3"/>
        <v>-0.23405154113879742</v>
      </c>
      <c r="K21" s="26">
        <f t="shared" si="0"/>
        <v>-72113.079376820679</v>
      </c>
      <c r="L21" s="25">
        <f t="shared" si="1"/>
        <v>-66640.632313607304</v>
      </c>
      <c r="M21" s="28">
        <v>88628</v>
      </c>
      <c r="N21" s="42">
        <f>VLOOKUP(B21,'[3]2021年7-12月'!$B$4:$AE$210,30,0)</f>
        <v>2.4622992909375001</v>
      </c>
      <c r="O21" s="29">
        <f>VLOOKUP(B21,'[2]2021年7-12月'!$B$4:$AA$210,26,0)</f>
        <v>2.5269265391250006</v>
      </c>
      <c r="P21" s="30">
        <f t="shared" si="4"/>
        <v>-0.23354937093397871</v>
      </c>
      <c r="Q21" s="30">
        <f t="shared" si="5"/>
        <v>-0.21343256579561709</v>
      </c>
      <c r="R21" s="31">
        <f t="shared" si="6"/>
        <v>-66497.651242791253</v>
      </c>
      <c r="S21" s="31">
        <f t="shared" si="7"/>
        <v>-60769.867490429453</v>
      </c>
      <c r="T21" s="32" t="str">
        <f>VLOOKUP(B21,'[1]天丰 (2021年)2'!$D$9:$K$39,8,0)</f>
        <v>供货之日起模具分摊至5万件产品。</v>
      </c>
    </row>
    <row r="22" spans="1:20" s="33" customFormat="1" ht="40.200000000000003" customHeight="1" x14ac:dyDescent="0.25">
      <c r="A22" s="22">
        <v>20</v>
      </c>
      <c r="B22" s="23" t="s">
        <v>25</v>
      </c>
      <c r="C22" s="23" t="s">
        <v>88</v>
      </c>
      <c r="D22" s="23" t="s">
        <v>26</v>
      </c>
      <c r="E22" s="24">
        <f>VLOOKUP(B22,'[1]天丰 (2021年)2'!$D$9:$G$39,4,0)</f>
        <v>0.51619999999999999</v>
      </c>
      <c r="F22" s="25">
        <f>VLOOKUP(B22,'[2]2021年7-12月'!$B$4:$AI$210,34,0)</f>
        <v>46685</v>
      </c>
      <c r="G22" s="42">
        <f>VLOOKUP(B22,'[3]2021年1-6月'!$B$4:$AE$210,30,0)</f>
        <v>0.27060935158928567</v>
      </c>
      <c r="H22" s="38">
        <f>VLOOKUP(B22,'[2]2021年1-6月'!$B$4:$AE$210,30,0)</f>
        <v>0.2776687259785714</v>
      </c>
      <c r="I22" s="27">
        <f t="shared" si="2"/>
        <v>-0.47576646340704054</v>
      </c>
      <c r="J22" s="27">
        <f t="shared" si="3"/>
        <v>-0.46209080593070245</v>
      </c>
      <c r="K22" s="26">
        <f t="shared" si="0"/>
        <v>-11465.399421054199</v>
      </c>
      <c r="L22" s="25">
        <f t="shared" si="1"/>
        <v>-11135.832527690394</v>
      </c>
      <c r="M22" s="28">
        <v>46685</v>
      </c>
      <c r="N22" s="42">
        <f>VLOOKUP(B22,'[3]2021年7-12月'!$B$4:$AE$210,30,0)</f>
        <v>0.26602887407142856</v>
      </c>
      <c r="O22" s="29">
        <f>VLOOKUP(B22,'[2]2021年7-12月'!$B$4:$AA$210,26,0)</f>
        <v>0.27776012245714282</v>
      </c>
      <c r="P22" s="30">
        <f t="shared" si="4"/>
        <v>-0.48463991849781374</v>
      </c>
      <c r="Q22" s="30">
        <f t="shared" si="5"/>
        <v>-0.46191374959871595</v>
      </c>
      <c r="R22" s="31">
        <f t="shared" si="6"/>
        <v>-11679.239013975357</v>
      </c>
      <c r="S22" s="31">
        <f t="shared" si="7"/>
        <v>-11131.565683088287</v>
      </c>
      <c r="T22" s="32" t="str">
        <f>VLOOKUP(B22,'[1]天丰 (2021年)2'!$D$9:$K$39,8,0)</f>
        <v>荣昌提供模具</v>
      </c>
    </row>
    <row r="23" spans="1:20" s="33" customFormat="1" ht="40.200000000000003" customHeight="1" x14ac:dyDescent="0.25">
      <c r="A23" s="22">
        <v>21</v>
      </c>
      <c r="B23" s="23" t="s">
        <v>108</v>
      </c>
      <c r="C23" s="23" t="s">
        <v>89</v>
      </c>
      <c r="D23" s="23" t="s">
        <v>90</v>
      </c>
      <c r="E23" s="24">
        <f>VLOOKUP(B23,'[1]天丰 (2021年)2'!$D$9:$G$39,4,0)</f>
        <v>3.4957264957265002</v>
      </c>
      <c r="F23" s="25">
        <f>VLOOKUP(B23,'[2]2021年7-12月'!$B$4:$AI$210,34,0)</f>
        <v>76951</v>
      </c>
      <c r="G23" s="42">
        <f>VLOOKUP(B23,'[3]2021年1-6月'!$B$4:$AE$210,30,0)</f>
        <v>3.2209097321428573</v>
      </c>
      <c r="H23" s="38">
        <f>VLOOKUP(B23,'[2]2021年1-6月'!$B$4:$AE$210,30,0)</f>
        <v>3.3049334642857144</v>
      </c>
      <c r="I23" s="27">
        <f t="shared" si="2"/>
        <v>-7.8615064399232715E-2</v>
      </c>
      <c r="J23" s="27">
        <f t="shared" si="3"/>
        <v>-5.4578935644430081E-2</v>
      </c>
      <c r="K23" s="26">
        <f t="shared" si="0"/>
        <v>-21147.424774524909</v>
      </c>
      <c r="L23" s="25">
        <f t="shared" si="1"/>
        <v>-14681.714562399904</v>
      </c>
      <c r="M23" s="28">
        <v>76951</v>
      </c>
      <c r="N23" s="42">
        <f>VLOOKUP(B23,'[3]2021年7-12月'!$B$4:$AE$210,30,0)</f>
        <v>3.0813459375000001</v>
      </c>
      <c r="O23" s="29">
        <f>VLOOKUP(B23,'[2]2021年7-12月'!$B$4:$AA$210,26,0)</f>
        <v>3.2204907678571431</v>
      </c>
      <c r="P23" s="30">
        <f t="shared" si="4"/>
        <v>-0.11853918169315514</v>
      </c>
      <c r="Q23" s="30">
        <f t="shared" si="5"/>
        <v>-7.8734914818373455E-2</v>
      </c>
      <c r="R23" s="31">
        <f t="shared" si="6"/>
        <v>-31886.99833608741</v>
      </c>
      <c r="S23" s="31">
        <f t="shared" si="7"/>
        <v>-21179.664495274901</v>
      </c>
      <c r="T23" s="32" t="str">
        <f>VLOOKUP(B23,'[1]天丰 (2021年)2'!$D$9:$K$39,8,0)</f>
        <v>荣昌提供模具</v>
      </c>
    </row>
    <row r="24" spans="1:20" s="33" customFormat="1" ht="40.200000000000003" customHeight="1" x14ac:dyDescent="0.25">
      <c r="A24" s="22">
        <v>22</v>
      </c>
      <c r="B24" s="23" t="s">
        <v>27</v>
      </c>
      <c r="C24" s="23" t="s">
        <v>91</v>
      </c>
      <c r="D24" s="23" t="s">
        <v>28</v>
      </c>
      <c r="E24" s="24">
        <f>VLOOKUP(B24,'[1]天丰 (2021年)2'!$D$9:$G$39,4,0)</f>
        <v>3.4957264957265002</v>
      </c>
      <c r="F24" s="25">
        <f>VLOOKUP(B24,'[2]2021年7-12月'!$B$4:$AI$210,34,0)</f>
        <v>30767</v>
      </c>
      <c r="G24" s="42">
        <f>VLOOKUP(B24,'[3]2021年1-6月'!$B$4:$AE$210,30,0)</f>
        <v>3.2209097321428573</v>
      </c>
      <c r="H24" s="38">
        <f>VLOOKUP(B24,'[2]2021年1-6月'!$B$4:$AE$210,30,0)</f>
        <v>3.3049334642857144</v>
      </c>
      <c r="I24" s="27">
        <f t="shared" si="2"/>
        <v>-7.8615064399232715E-2</v>
      </c>
      <c r="J24" s="27">
        <f t="shared" si="3"/>
        <v>-5.4578935644430081E-2</v>
      </c>
      <c r="K24" s="26">
        <f t="shared" si="0"/>
        <v>-8455.2873651779428</v>
      </c>
      <c r="L24" s="25">
        <f t="shared" si="1"/>
        <v>-5870.1291983386545</v>
      </c>
      <c r="M24" s="28">
        <v>30767</v>
      </c>
      <c r="N24" s="42">
        <f>VLOOKUP(B24,'[3]2021年7-12月'!$B$4:$AE$210,30,0)</f>
        <v>3.0813459375000001</v>
      </c>
      <c r="O24" s="29">
        <f>VLOOKUP(B24,'[2]2021年7-12月'!$B$4:$AA$210,26,0)</f>
        <v>3.2204907678571431</v>
      </c>
      <c r="P24" s="30">
        <f t="shared" si="4"/>
        <v>-0.11853918169315514</v>
      </c>
      <c r="Q24" s="30">
        <f t="shared" si="5"/>
        <v>-7.8734914818373455E-2</v>
      </c>
      <c r="R24" s="31">
        <f t="shared" si="6"/>
        <v>-12749.246634954729</v>
      </c>
      <c r="S24" s="31">
        <f t="shared" si="7"/>
        <v>-8468.1776393565106</v>
      </c>
      <c r="T24" s="32" t="str">
        <f>VLOOKUP(B24,'[1]天丰 (2021年)2'!$D$9:$K$39,8,0)</f>
        <v>荣昌提供模具</v>
      </c>
    </row>
    <row r="25" spans="1:20" s="33" customFormat="1" ht="40.200000000000003" customHeight="1" x14ac:dyDescent="0.25">
      <c r="A25" s="22">
        <v>23</v>
      </c>
      <c r="B25" s="23" t="s">
        <v>29</v>
      </c>
      <c r="C25" s="23" t="s">
        <v>92</v>
      </c>
      <c r="D25" s="23" t="s">
        <v>30</v>
      </c>
      <c r="E25" s="24">
        <f>VLOOKUP(B25,'[1]天丰 (2021年)2'!$D$9:$G$39,4,0)</f>
        <v>2.2253846153846202</v>
      </c>
      <c r="F25" s="25">
        <f>VLOOKUP(B25,'[2]2021年7-12月'!$B$4:$AI$210,34,0)</f>
        <v>8671</v>
      </c>
      <c r="G25" s="42">
        <f>VLOOKUP(B25,'[3]2021年1-6月'!$B$4:$AE$210,30,0)</f>
        <v>2.2726989999999994</v>
      </c>
      <c r="H25" s="38">
        <f>VLOOKUP(B25,'[2]2021年1-6月'!$B$4:$AE$210,30,0)</f>
        <v>2.3319867999999997</v>
      </c>
      <c r="I25" s="27">
        <f t="shared" si="2"/>
        <v>2.1261216730035535E-2</v>
      </c>
      <c r="J25" s="27">
        <f t="shared" si="3"/>
        <v>4.7902813688210533E-2</v>
      </c>
      <c r="K25" s="26">
        <f t="shared" si="0"/>
        <v>410.26302899995284</v>
      </c>
      <c r="L25" s="25">
        <f t="shared" si="1"/>
        <v>924.34754279995582</v>
      </c>
      <c r="M25" s="28">
        <v>8671</v>
      </c>
      <c r="N25" s="42">
        <f>VLOOKUP(B25,'[3]2021年7-12月'!$B$4:$AE$210,30,0)</f>
        <v>2.1771050199999995</v>
      </c>
      <c r="O25" s="29">
        <f>VLOOKUP(B25,'[2]2021年7-12月'!$B$4:$AA$210,26,0)</f>
        <v>2.3061764239999998</v>
      </c>
      <c r="P25" s="30">
        <f t="shared" si="4"/>
        <v>-2.1694944348429571E-2</v>
      </c>
      <c r="Q25" s="30">
        <f t="shared" si="5"/>
        <v>3.630464956792024E-2</v>
      </c>
      <c r="R25" s="31">
        <f t="shared" si="6"/>
        <v>-418.63237158004591</v>
      </c>
      <c r="S25" s="31">
        <f t="shared" si="7"/>
        <v>700.54577250395653</v>
      </c>
      <c r="T25" s="32" t="str">
        <f>VLOOKUP(B25,'[1]天丰 (2021年)2'!$D$9:$K$39,8,0)</f>
        <v>荣昌提供模具</v>
      </c>
    </row>
    <row r="26" spans="1:20" s="33" customFormat="1" ht="40.200000000000003" customHeight="1" x14ac:dyDescent="0.25">
      <c r="A26" s="22">
        <v>24</v>
      </c>
      <c r="B26" s="23" t="s">
        <v>31</v>
      </c>
      <c r="C26" s="23" t="s">
        <v>93</v>
      </c>
      <c r="D26" s="23" t="s">
        <v>32</v>
      </c>
      <c r="E26" s="24">
        <f>VLOOKUP(B26,'[1]天丰 (2021年)2'!$D$9:$G$39,4,0)</f>
        <v>2.5469230769230702</v>
      </c>
      <c r="F26" s="25">
        <f>VLOOKUP(B26,'[2]2021年7-12月'!$B$4:$AI$210,34,0)</f>
        <v>4466</v>
      </c>
      <c r="G26" s="42">
        <f>VLOOKUP(B26,'[3]2021年1-6月'!$B$4:$AE$210,30,0)</f>
        <v>2.4908079999999995</v>
      </c>
      <c r="H26" s="38">
        <f>VLOOKUP(B26,'[2]2021年1-6月'!$B$4:$AE$210,30,0)</f>
        <v>2.5557855999999997</v>
      </c>
      <c r="I26" s="27">
        <f t="shared" si="2"/>
        <v>-2.2032497734820938E-2</v>
      </c>
      <c r="J26" s="27">
        <f t="shared" si="3"/>
        <v>3.4796979764446833E-3</v>
      </c>
      <c r="K26" s="26">
        <f t="shared" si="0"/>
        <v>-250.60993353843384</v>
      </c>
      <c r="L26" s="25">
        <f t="shared" si="1"/>
        <v>39.580028061567027</v>
      </c>
      <c r="M26" s="28">
        <v>4466</v>
      </c>
      <c r="N26" s="42">
        <f>VLOOKUP(B26,'[3]2021年7-12月'!$B$4:$AE$210,30,0)</f>
        <v>2.3938418399999999</v>
      </c>
      <c r="O26" s="29">
        <f>VLOOKUP(B26,'[2]2021年7-12月'!$B$4:$AA$210,26,0)</f>
        <v>2.5426470079999999</v>
      </c>
      <c r="P26" s="30">
        <f t="shared" si="4"/>
        <v>-6.0104381757774661E-2</v>
      </c>
      <c r="Q26" s="30">
        <f t="shared" si="5"/>
        <v>-1.6789156146153476E-3</v>
      </c>
      <c r="R26" s="31">
        <f t="shared" si="6"/>
        <v>-683.66080409843198</v>
      </c>
      <c r="S26" s="31">
        <f t="shared" si="7"/>
        <v>-19.096923810431999</v>
      </c>
      <c r="T26" s="32" t="str">
        <f>VLOOKUP(B26,'[1]天丰 (2021年)2'!$D$9:$K$39,8,0)</f>
        <v>荣昌提供模具</v>
      </c>
    </row>
    <row r="27" spans="1:20" s="33" customFormat="1" ht="40.200000000000003" customHeight="1" x14ac:dyDescent="0.25">
      <c r="A27" s="22">
        <v>25</v>
      </c>
      <c r="B27" s="23" t="s">
        <v>33</v>
      </c>
      <c r="C27" s="23" t="s">
        <v>94</v>
      </c>
      <c r="D27" s="23" t="s">
        <v>34</v>
      </c>
      <c r="E27" s="24">
        <f>VLOOKUP(B27,'[1]天丰 (2021年)2'!$D$9:$G$39,4,0)</f>
        <v>0.45692307692307699</v>
      </c>
      <c r="F27" s="25">
        <f>VLOOKUP(B27,'[2]2021年7-12月'!$B$4:$AI$210,34,0)</f>
        <v>8400</v>
      </c>
      <c r="G27" s="42">
        <f>VLOOKUP(B27,'[3]2021年1-6月'!$B$4:$AE$210,30,0)</f>
        <v>0.37564336000000004</v>
      </c>
      <c r="H27" s="38">
        <f>VLOOKUP(B27,'[2]2021年1-6月'!$B$4:$AE$210,30,0)</f>
        <v>0.38544275200000006</v>
      </c>
      <c r="I27" s="27">
        <f t="shared" si="2"/>
        <v>-0.17788490235690238</v>
      </c>
      <c r="J27" s="27">
        <f t="shared" si="3"/>
        <v>-0.15643842154882154</v>
      </c>
      <c r="K27" s="26">
        <f t="shared" si="0"/>
        <v>-682.74962215384642</v>
      </c>
      <c r="L27" s="25">
        <f t="shared" si="1"/>
        <v>-600.43472935384625</v>
      </c>
      <c r="M27" s="28">
        <v>8400</v>
      </c>
      <c r="N27" s="42">
        <f>VLOOKUP(B27,'[3]2021年7-12月'!$B$4:$AE$210,30,0)</f>
        <v>0.36176409279999994</v>
      </c>
      <c r="O27" s="29">
        <f>VLOOKUP(B27,'[2]2021年7-12月'!$B$4:$AA$210,26,0)</f>
        <v>0.38121876735999999</v>
      </c>
      <c r="P27" s="30">
        <f t="shared" si="4"/>
        <v>-0.20826040296296322</v>
      </c>
      <c r="Q27" s="30">
        <f t="shared" si="5"/>
        <v>-0.16568283237710452</v>
      </c>
      <c r="R27" s="31">
        <f t="shared" si="6"/>
        <v>-799.3354666338472</v>
      </c>
      <c r="S27" s="31">
        <f t="shared" si="7"/>
        <v>-635.91620032984679</v>
      </c>
      <c r="T27" s="32" t="str">
        <f>VLOOKUP(B27,'[1]天丰 (2021年)2'!$D$9:$K$39,8,0)</f>
        <v>荣昌提供模具</v>
      </c>
    </row>
    <row r="28" spans="1:20" s="33" customFormat="1" ht="40.200000000000003" customHeight="1" x14ac:dyDescent="0.25">
      <c r="A28" s="22">
        <v>26</v>
      </c>
      <c r="B28" s="23" t="s">
        <v>35</v>
      </c>
      <c r="C28" s="23" t="s">
        <v>95</v>
      </c>
      <c r="D28" s="23" t="s">
        <v>36</v>
      </c>
      <c r="E28" s="24">
        <f>VLOOKUP(B28,'[1]天丰 (2021年)2'!$D$9:$G$39,4,0)</f>
        <v>0.44</v>
      </c>
      <c r="F28" s="25">
        <f>VLOOKUP(B28,'[2]2021年7-12月'!$B$4:$AI$210,34,0)</f>
        <v>7937</v>
      </c>
      <c r="G28" s="42">
        <f>VLOOKUP(B28,'[3]2021年1-6月'!$B$4:$AE$210,30,0)</f>
        <v>0.41014336000000001</v>
      </c>
      <c r="H28" s="38">
        <f>VLOOKUP(B28,'[2]2021年1-6月'!$B$4:$AE$210,30,0)</f>
        <v>0.42084275199999999</v>
      </c>
      <c r="I28" s="27">
        <f t="shared" si="2"/>
        <v>-6.7855999999999972E-2</v>
      </c>
      <c r="J28" s="27">
        <f t="shared" si="3"/>
        <v>-4.3539200000000035E-2</v>
      </c>
      <c r="K28" s="26">
        <f t="shared" si="0"/>
        <v>-236.97215167999991</v>
      </c>
      <c r="L28" s="25">
        <f t="shared" si="1"/>
        <v>-152.05107737600014</v>
      </c>
      <c r="M28" s="28">
        <v>7937</v>
      </c>
      <c r="N28" s="42">
        <f>VLOOKUP(B28,'[3]2021年7-12月'!$B$4:$AE$210,30,0)</f>
        <v>0.39626409279999997</v>
      </c>
      <c r="O28" s="29">
        <f>VLOOKUP(B28,'[2]2021年7-12月'!$B$4:$AA$210,26,0)</f>
        <v>0.41661876736000003</v>
      </c>
      <c r="P28" s="30">
        <f t="shared" si="4"/>
        <v>-9.9399789090909171E-2</v>
      </c>
      <c r="Q28" s="30">
        <f t="shared" si="5"/>
        <v>-5.3139165090909025E-2</v>
      </c>
      <c r="R28" s="31">
        <f t="shared" si="6"/>
        <v>-347.13189544640028</v>
      </c>
      <c r="S28" s="31">
        <f t="shared" si="7"/>
        <v>-185.57684346367978</v>
      </c>
      <c r="T28" s="32" t="str">
        <f>VLOOKUP(B28,'[1]天丰 (2021年)2'!$D$9:$K$39,8,0)</f>
        <v>荣昌提供模具</v>
      </c>
    </row>
    <row r="29" spans="1:20" s="33" customFormat="1" ht="40.200000000000003" customHeight="1" x14ac:dyDescent="0.25">
      <c r="A29" s="22">
        <v>27</v>
      </c>
      <c r="B29" s="23" t="s">
        <v>37</v>
      </c>
      <c r="C29" s="23" t="s">
        <v>96</v>
      </c>
      <c r="D29" s="23" t="s">
        <v>38</v>
      </c>
      <c r="E29" s="24">
        <f>VLOOKUP(B29,'[1]天丰 (2021年)2'!$D$9:$G$39,4,0)</f>
        <v>2.1492307692307699</v>
      </c>
      <c r="F29" s="25">
        <f>VLOOKUP(B29,'[2]2021年7-12月'!$B$4:$AI$210,34,0)</f>
        <v>4151</v>
      </c>
      <c r="G29" s="42">
        <f>VLOOKUP(B29,'[3]2021年1-6月'!$B$4:$AE$210,30,0)</f>
        <v>2.3094989999999997</v>
      </c>
      <c r="H29" s="38">
        <f>VLOOKUP(B29,'[2]2021年1-6月'!$B$4:$AE$210,30,0)</f>
        <v>2.3697467999999997</v>
      </c>
      <c r="I29" s="27">
        <f t="shared" si="2"/>
        <v>7.4570042949176338E-2</v>
      </c>
      <c r="J29" s="27">
        <f t="shared" si="3"/>
        <v>0.10260230493915483</v>
      </c>
      <c r="K29" s="26">
        <f t="shared" si="0"/>
        <v>665.27342592307286</v>
      </c>
      <c r="L29" s="25">
        <f t="shared" si="1"/>
        <v>915.3620437230727</v>
      </c>
      <c r="M29" s="28">
        <v>4151</v>
      </c>
      <c r="N29" s="42">
        <f>VLOOKUP(B29,'[3]2021年7-12月'!$B$4:$AE$210,30,0)</f>
        <v>2.2116050199999995</v>
      </c>
      <c r="O29" s="29">
        <f>VLOOKUP(B29,'[2]2021年7-12月'!$B$4:$AA$210,26,0)</f>
        <v>2.3392164239999995</v>
      </c>
      <c r="P29" s="30">
        <f t="shared" si="4"/>
        <v>2.9021662848961478E-2</v>
      </c>
      <c r="Q29" s="30">
        <f t="shared" si="5"/>
        <v>8.8397047673585666E-2</v>
      </c>
      <c r="R29" s="31">
        <f t="shared" si="6"/>
        <v>258.9155149430718</v>
      </c>
      <c r="S29" s="31">
        <f t="shared" si="7"/>
        <v>788.63045294707194</v>
      </c>
      <c r="T29" s="32" t="str">
        <f>VLOOKUP(B29,'[1]天丰 (2021年)2'!$D$9:$K$39,8,0)</f>
        <v>荣昌提供模具</v>
      </c>
    </row>
    <row r="30" spans="1:20" s="33" customFormat="1" ht="40.200000000000003" customHeight="1" x14ac:dyDescent="0.25">
      <c r="A30" s="22">
        <v>28</v>
      </c>
      <c r="B30" s="23" t="s">
        <v>39</v>
      </c>
      <c r="C30" s="23" t="s">
        <v>97</v>
      </c>
      <c r="D30" s="23" t="s">
        <v>40</v>
      </c>
      <c r="E30" s="24">
        <f>VLOOKUP(B30,'[1]天丰 (2021年)2'!$D$9:$G$39,4,0)</f>
        <v>2.2253846153846202</v>
      </c>
      <c r="F30" s="25">
        <f>VLOOKUP(B30,'[2]2021年7-12月'!$B$4:$AI$210,34,0)</f>
        <v>4171</v>
      </c>
      <c r="G30" s="42">
        <f>VLOOKUP(B30,'[3]2021年1-6月'!$B$4:$AE$210,30,0)</f>
        <v>2.3094989999999997</v>
      </c>
      <c r="H30" s="38">
        <f>VLOOKUP(B30,'[2]2021年1-6月'!$B$4:$AE$210,30,0)</f>
        <v>2.3697467999999997</v>
      </c>
      <c r="I30" s="27">
        <f t="shared" si="2"/>
        <v>3.7797684064982094E-2</v>
      </c>
      <c r="J30" s="27">
        <f t="shared" si="3"/>
        <v>6.4870667127546827E-2</v>
      </c>
      <c r="K30" s="26">
        <f t="shared" si="0"/>
        <v>350.84109823074817</v>
      </c>
      <c r="L30" s="25">
        <f t="shared" si="1"/>
        <v>602.13467203074799</v>
      </c>
      <c r="M30" s="28">
        <v>4171</v>
      </c>
      <c r="N30" s="42">
        <f>VLOOKUP(B30,'[3]2021年7-12月'!$B$4:$AE$210,30,0)</f>
        <v>2.2116050199999995</v>
      </c>
      <c r="O30" s="29">
        <f>VLOOKUP(B30,'[2]2021年7-12月'!$B$4:$AA$210,26,0)</f>
        <v>2.3392164239999995</v>
      </c>
      <c r="P30" s="30">
        <f t="shared" si="4"/>
        <v>-6.1920062219173429E-3</v>
      </c>
      <c r="Q30" s="30">
        <f t="shared" si="5"/>
        <v>5.1151521327339376E-2</v>
      </c>
      <c r="R30" s="31">
        <f t="shared" si="6"/>
        <v>-57.474692349252948</v>
      </c>
      <c r="S30" s="31">
        <f t="shared" si="7"/>
        <v>474.7924737347472</v>
      </c>
      <c r="T30" s="32" t="str">
        <f>VLOOKUP(B30,'[1]天丰 (2021年)2'!$D$9:$K$39,8,0)</f>
        <v>荣昌提供模具</v>
      </c>
    </row>
    <row r="31" spans="1:20" s="33" customFormat="1" ht="40.200000000000003" customHeight="1" x14ac:dyDescent="0.25">
      <c r="A31" s="22">
        <v>29</v>
      </c>
      <c r="B31" s="23" t="s">
        <v>41</v>
      </c>
      <c r="C31" s="23" t="s">
        <v>98</v>
      </c>
      <c r="D31" s="23" t="s">
        <v>42</v>
      </c>
      <c r="E31" s="24">
        <f>VLOOKUP(B31,'[1]天丰 (2021年)2'!$D$9:$G$39,4,0)</f>
        <v>0.49923076923076898</v>
      </c>
      <c r="F31" s="25">
        <f>VLOOKUP(B31,'[2]2021年7-12月'!$B$4:$AI$210,34,0)</f>
        <v>3000</v>
      </c>
      <c r="G31" s="42">
        <f>VLOOKUP(B31,'[3]2021年1-6月'!$B$4:$AE$210,30,0)</f>
        <v>0.71903462499999993</v>
      </c>
      <c r="H31" s="38">
        <f>VLOOKUP(B31,'[2]2021年1-6月'!$B$4:$AE$210,30,0)</f>
        <v>0.73779204999999992</v>
      </c>
      <c r="I31" s="27">
        <f t="shared" si="2"/>
        <v>0.44028507318952292</v>
      </c>
      <c r="J31" s="27">
        <f t="shared" si="3"/>
        <v>0.47785772727272785</v>
      </c>
      <c r="K31" s="26">
        <f t="shared" si="0"/>
        <v>659.41156730769285</v>
      </c>
      <c r="L31" s="25">
        <f t="shared" si="1"/>
        <v>715.68384230769288</v>
      </c>
      <c r="M31" s="28">
        <v>3000</v>
      </c>
      <c r="N31" s="42">
        <f>VLOOKUP(B31,'[3]2021年7-12月'!$B$4:$AE$210,30,0)</f>
        <v>0.6985905</v>
      </c>
      <c r="O31" s="29">
        <f>VLOOKUP(B31,'[2]2021年7-12月'!$B$4:$AA$210,26,0)</f>
        <v>0.72501560000000009</v>
      </c>
      <c r="P31" s="30">
        <f t="shared" si="4"/>
        <v>0.39933382126348299</v>
      </c>
      <c r="Q31" s="30">
        <f t="shared" si="5"/>
        <v>0.45226545454545547</v>
      </c>
      <c r="R31" s="31">
        <f t="shared" si="6"/>
        <v>598.07919230769312</v>
      </c>
      <c r="S31" s="31">
        <f t="shared" si="7"/>
        <v>677.35449230769336</v>
      </c>
      <c r="T31" s="32" t="str">
        <f>VLOOKUP(B31,'[1]天丰 (2021年)2'!$D$9:$K$39,8,0)</f>
        <v>荣昌提供模具</v>
      </c>
    </row>
    <row r="32" spans="1:20" s="33" customFormat="1" ht="40.200000000000003" customHeight="1" x14ac:dyDescent="0.25">
      <c r="A32" s="22">
        <v>30</v>
      </c>
      <c r="B32" s="23" t="s">
        <v>43</v>
      </c>
      <c r="C32" s="23" t="s">
        <v>99</v>
      </c>
      <c r="D32" s="23" t="s">
        <v>44</v>
      </c>
      <c r="E32" s="24">
        <f>VLOOKUP(B32,'[1]天丰 (2021年)2'!$D$9:$G$39,4,0)</f>
        <v>0.27076923076923098</v>
      </c>
      <c r="F32" s="25">
        <f>VLOOKUP(B32,'[2]2021年7-12月'!$B$4:$AI$210,34,0)</f>
        <v>182430</v>
      </c>
      <c r="G32" s="42">
        <f>VLOOKUP(B32,'[3]2021年1-6月'!$B$4:$AE$210,30,0)</f>
        <v>0.35071831175000001</v>
      </c>
      <c r="H32" s="38">
        <f>VLOOKUP(B32,'[2]2021年1-6月'!$B$4:$AE$210,30,0)</f>
        <v>0.35986748510000005</v>
      </c>
      <c r="I32" s="27">
        <f t="shared" si="2"/>
        <v>0.29526649225852175</v>
      </c>
      <c r="J32" s="27">
        <f t="shared" si="3"/>
        <v>0.32905605292613549</v>
      </c>
      <c r="K32" s="26">
        <f t="shared" si="0"/>
        <v>14585.110843321694</v>
      </c>
      <c r="L32" s="25">
        <f t="shared" si="1"/>
        <v>16254.194537562202</v>
      </c>
      <c r="M32" s="28">
        <v>182430</v>
      </c>
      <c r="N32" s="42">
        <f>VLOOKUP(B32,'[3]2021年7-12月'!$B$4:$AE$210,30,0)</f>
        <v>0.34455465100000005</v>
      </c>
      <c r="O32" s="29">
        <f>VLOOKUP(B32,'[2]2021年7-12月'!$B$4:$AA$210,26,0)</f>
        <v>0.36108807119999997</v>
      </c>
      <c r="P32" s="30">
        <f t="shared" si="4"/>
        <v>0.272502972443181</v>
      </c>
      <c r="Q32" s="30">
        <f t="shared" si="5"/>
        <v>0.33356389931818065</v>
      </c>
      <c r="R32" s="31">
        <f t="shared" si="6"/>
        <v>13460.674212699199</v>
      </c>
      <c r="S32" s="31">
        <f t="shared" si="7"/>
        <v>16476.866059785185</v>
      </c>
      <c r="T32" s="32" t="str">
        <f>VLOOKUP(B32,'[1]天丰 (2021年)2'!$D$9:$K$39,8,0)</f>
        <v>荣昌提供模具。随后自行新开1套，卖给成卓</v>
      </c>
    </row>
    <row r="33" spans="1:20" s="33" customFormat="1" ht="40.200000000000003" customHeight="1" x14ac:dyDescent="0.25">
      <c r="A33" s="22">
        <v>31</v>
      </c>
      <c r="B33" s="23" t="s">
        <v>45</v>
      </c>
      <c r="C33" s="23" t="s">
        <v>100</v>
      </c>
      <c r="D33" s="23" t="s">
        <v>46</v>
      </c>
      <c r="E33" s="24">
        <f>VLOOKUP(B33,'[1]天丰 (2021年)2'!$D$9:$G$39,4,0)</f>
        <v>5.2930999999999999</v>
      </c>
      <c r="F33" s="25">
        <f>VLOOKUP(B33,'[2]2021年7-12月'!$B$4:$AI$210,34,0)</f>
        <v>21767</v>
      </c>
      <c r="G33" s="42">
        <f>VLOOKUP(B33,'[3]2021年1-6月'!$B$4:$AE$210,30,0)</f>
        <v>4.9130569114629425</v>
      </c>
      <c r="H33" s="38">
        <f>VLOOKUP(B33,'[2]2021年1-6月'!$B$4:$AE$210,30,0)</f>
        <v>5.0412236135011064</v>
      </c>
      <c r="I33" s="27">
        <f t="shared" si="2"/>
        <v>-7.179971822505854E-2</v>
      </c>
      <c r="J33" s="27">
        <f t="shared" si="3"/>
        <v>-4.7585797830929616E-2</v>
      </c>
      <c r="K33" s="26">
        <f t="shared" si="0"/>
        <v>-8272.3979081861271</v>
      </c>
      <c r="L33" s="25">
        <f t="shared" si="1"/>
        <v>-5482.5933049214154</v>
      </c>
      <c r="M33" s="28">
        <v>21767</v>
      </c>
      <c r="N33" s="42">
        <f>VLOOKUP(B33,'[3]2021年7-12月'!$B$4:$AE$210,30,0)</f>
        <v>4.8115245974004415</v>
      </c>
      <c r="O33" s="29">
        <f>VLOOKUP(B33,'[2]2021年7-12月'!$B$4:$AA$210,26,0)</f>
        <v>5.048174292876106</v>
      </c>
      <c r="P33" s="30">
        <f t="shared" si="4"/>
        <v>-9.0981731423845844E-2</v>
      </c>
      <c r="Q33" s="30">
        <f t="shared" si="5"/>
        <v>-4.6272639308513719E-2</v>
      </c>
      <c r="R33" s="31">
        <f t="shared" si="6"/>
        <v>-10482.451788384589</v>
      </c>
      <c r="S33" s="31">
        <f t="shared" si="7"/>
        <v>-5331.2978669657996</v>
      </c>
      <c r="T33" s="32" t="str">
        <f>VLOOKUP(B33,'[1]天丰 (2021年)2'!$D$9:$K$39,8,0)</f>
        <v>1.供货之日起检具费7600元，分摊至5万件产品。
2.冲压模具模具归属荣昌</v>
      </c>
    </row>
    <row r="34" spans="1:20" s="33" customFormat="1" ht="40.200000000000003" customHeight="1" x14ac:dyDescent="0.25">
      <c r="A34" s="22">
        <v>32</v>
      </c>
      <c r="B34" s="23" t="s">
        <v>47</v>
      </c>
      <c r="C34" s="23" t="s">
        <v>101</v>
      </c>
      <c r="D34" s="23" t="s">
        <v>48</v>
      </c>
      <c r="E34" s="24">
        <f>VLOOKUP(B34,'[1]天丰 (2021年)2'!$D$9:$G$39,4,0)</f>
        <v>5.2930999999999999</v>
      </c>
      <c r="F34" s="25">
        <f>VLOOKUP(B34,'[2]2021年7-12月'!$B$4:$AI$210,34,0)</f>
        <v>22422</v>
      </c>
      <c r="G34" s="42">
        <f>VLOOKUP(B34,'[3]2021年1-6月'!$B$4:$AE$210,30,0)</f>
        <v>4.9130569114629425</v>
      </c>
      <c r="H34" s="38">
        <f>VLOOKUP(B34,'[2]2021年1-6月'!$B$4:$AE$210,30,0)</f>
        <v>5.0412236135011064</v>
      </c>
      <c r="I34" s="27">
        <f t="shared" si="2"/>
        <v>-7.179971822505854E-2</v>
      </c>
      <c r="J34" s="27">
        <f t="shared" si="3"/>
        <v>-4.7585797830929616E-2</v>
      </c>
      <c r="K34" s="26">
        <f t="shared" si="0"/>
        <v>-8521.3261311779006</v>
      </c>
      <c r="L34" s="25">
        <f t="shared" si="1"/>
        <v>-5647.572338078191</v>
      </c>
      <c r="M34" s="28">
        <v>22422</v>
      </c>
      <c r="N34" s="42">
        <f>VLOOKUP(B34,'[3]2021年7-12月'!$B$4:$AE$210,30,0)</f>
        <v>4.8115245974004415</v>
      </c>
      <c r="O34" s="29">
        <f>VLOOKUP(B34,'[2]2021年7-12月'!$B$4:$AA$210,26,0)</f>
        <v>5.048174292876106</v>
      </c>
      <c r="P34" s="30">
        <f t="shared" si="4"/>
        <v>-9.0981731423845844E-2</v>
      </c>
      <c r="Q34" s="30">
        <f t="shared" si="5"/>
        <v>-4.6272639308513719E-2</v>
      </c>
      <c r="R34" s="31">
        <f t="shared" si="6"/>
        <v>-10797.883677087299</v>
      </c>
      <c r="S34" s="31">
        <f t="shared" si="7"/>
        <v>-5491.7242051319499</v>
      </c>
      <c r="T34" s="32" t="str">
        <f>VLOOKUP(B34,'[1]天丰 (2021年)2'!$D$9:$K$39,8,0)</f>
        <v>1.供货之日起检具费7600元，分摊至5万件产品。
2.冲压模具模具归属荣昌</v>
      </c>
    </row>
    <row r="35" spans="1:20" s="33" customFormat="1" ht="40.200000000000003" customHeight="1" x14ac:dyDescent="0.25">
      <c r="A35" s="22">
        <v>33</v>
      </c>
      <c r="B35" s="23" t="s">
        <v>49</v>
      </c>
      <c r="C35" s="23" t="s">
        <v>102</v>
      </c>
      <c r="D35" s="23" t="s">
        <v>50</v>
      </c>
      <c r="E35" s="24">
        <f>VLOOKUP(B35,'[1]天丰 (2021年)2'!$D$9:$G$39,4,0)</f>
        <v>11.4</v>
      </c>
      <c r="F35" s="25">
        <f>VLOOKUP(B35,'[2]2021年7-12月'!$B$4:$AI$210,34,0)</f>
        <v>44441</v>
      </c>
      <c r="G35" s="42">
        <f>VLOOKUP(B35,'[3]2021年1-6月'!$B$4:$AE$210,30,0)</f>
        <v>11.670935347230825</v>
      </c>
      <c r="H35" s="38">
        <f>VLOOKUP(B35,'[2]2021年1-6月'!$B$4:$AE$210,30,0)</f>
        <v>11.975394530202065</v>
      </c>
      <c r="I35" s="27">
        <f t="shared" si="2"/>
        <v>2.3766258529019747E-2</v>
      </c>
      <c r="J35" s="27">
        <f t="shared" si="3"/>
        <v>5.0473204403689881E-2</v>
      </c>
      <c r="K35" s="26">
        <f t="shared" si="0"/>
        <v>12040.637766285099</v>
      </c>
      <c r="L35" s="25">
        <f t="shared" si="1"/>
        <v>25571.108316709957</v>
      </c>
      <c r="M35" s="28">
        <v>44441</v>
      </c>
      <c r="N35" s="42">
        <f>VLOOKUP(B35,'[3]2021年7-12月'!$B$4:$AE$210,30,0)</f>
        <v>11.412496431814159</v>
      </c>
      <c r="O35" s="29">
        <f>VLOOKUP(B35,'[2]2021年7-12月'!$B$4:$AA$210,26,0)</f>
        <v>11.928973733368732</v>
      </c>
      <c r="P35" s="30">
        <f t="shared" si="4"/>
        <v>1.0961782293121289E-3</v>
      </c>
      <c r="Q35" s="30">
        <f t="shared" si="5"/>
        <v>4.6401204681467689E-2</v>
      </c>
      <c r="R35" s="31">
        <f t="shared" si="6"/>
        <v>555.35392625300767</v>
      </c>
      <c r="S35" s="31">
        <f t="shared" si="7"/>
        <v>23508.121684639802</v>
      </c>
      <c r="T35" s="32" t="str">
        <f>VLOOKUP(B35,'[1]天丰 (2021年)2'!$D$9:$K$39,8,0)</f>
        <v>荣昌提供模具</v>
      </c>
    </row>
    <row r="36" spans="1:20" s="33" customFormat="1" ht="40.200000000000003" customHeight="1" x14ac:dyDescent="0.25">
      <c r="A36" s="22">
        <v>34</v>
      </c>
      <c r="B36" s="23" t="s">
        <v>51</v>
      </c>
      <c r="C36" s="23" t="s">
        <v>103</v>
      </c>
      <c r="D36" s="23" t="s">
        <v>52</v>
      </c>
      <c r="E36" s="24">
        <f>VLOOKUP(B36,'[1]天丰 (2021年)2'!$D$9:$G$39,4,0)</f>
        <v>11.7879</v>
      </c>
      <c r="F36" s="25">
        <f>VLOOKUP(B36,'[2]2021年7-12月'!$B$4:$AI$210,34,0)</f>
        <v>22287</v>
      </c>
      <c r="G36" s="42">
        <f>VLOOKUP(B36,'[3]2021年1-6月'!$B$4:$AE$210,30,0)</f>
        <v>12.084595347230827</v>
      </c>
      <c r="H36" s="38">
        <f>VLOOKUP(B36,'[2]2021年1-6月'!$B$4:$AE$210,30,0)</f>
        <v>12.389726530202067</v>
      </c>
      <c r="I36" s="27">
        <f t="shared" si="2"/>
        <v>2.5169482879124093E-2</v>
      </c>
      <c r="J36" s="27">
        <f t="shared" si="3"/>
        <v>5.105460092145897E-2</v>
      </c>
      <c r="K36" s="26">
        <f t="shared" si="0"/>
        <v>6612.4492037334394</v>
      </c>
      <c r="L36" s="25">
        <f t="shared" si="1"/>
        <v>13412.907878613451</v>
      </c>
      <c r="M36" s="28">
        <v>22287</v>
      </c>
      <c r="N36" s="42">
        <f>VLOOKUP(B36,'[3]2021年7-12月'!$B$4:$AE$210,30,0)</f>
        <v>11.841796431814158</v>
      </c>
      <c r="O36" s="29">
        <f>VLOOKUP(B36,'[2]2021年7-12月'!$B$4:$AA$210,26,0)</f>
        <v>11.987501733368731</v>
      </c>
      <c r="P36" s="30">
        <f t="shared" si="4"/>
        <v>4.5721826461165857E-3</v>
      </c>
      <c r="Q36" s="30">
        <f t="shared" si="5"/>
        <v>1.693276439134456E-2</v>
      </c>
      <c r="R36" s="31">
        <f t="shared" si="6"/>
        <v>1201.1897758421328</v>
      </c>
      <c r="S36" s="31">
        <f t="shared" si="7"/>
        <v>4448.5238315888973</v>
      </c>
      <c r="T36" s="32" t="str">
        <f>VLOOKUP(B36,'[1]天丰 (2021年)2'!$D$9:$K$39,8,0)</f>
        <v>1.供货之日起检具分摊至2万件产品。
2.模具归属荣昌</v>
      </c>
    </row>
    <row r="37" spans="1:20" s="33" customFormat="1" ht="40.200000000000003" customHeight="1" x14ac:dyDescent="0.25">
      <c r="A37" s="22">
        <v>35</v>
      </c>
      <c r="B37" s="23" t="s">
        <v>53</v>
      </c>
      <c r="C37" s="23" t="s">
        <v>104</v>
      </c>
      <c r="D37" s="23" t="s">
        <v>54</v>
      </c>
      <c r="E37" s="24">
        <f>VLOOKUP(B37,'[1]天丰 (2021年)2'!$D$9:$G$39,4,0)</f>
        <v>11.7879</v>
      </c>
      <c r="F37" s="25">
        <f>VLOOKUP(B37,'[2]2021年7-12月'!$B$4:$AI$210,34,0)</f>
        <v>22219</v>
      </c>
      <c r="G37" s="42">
        <f>VLOOKUP(B37,'[3]2021年1-6月'!$B$4:$AE$210,30,0)</f>
        <v>12.390035347230826</v>
      </c>
      <c r="H37" s="38">
        <f>VLOOKUP(B37,'[2]2021年1-6月'!$B$4:$AE$210,30,0)</f>
        <v>12.703134530202064</v>
      </c>
      <c r="I37" s="27">
        <f t="shared" si="2"/>
        <v>5.1080798719943837E-2</v>
      </c>
      <c r="J37" s="27">
        <f t="shared" si="3"/>
        <v>7.7641864132039079E-2</v>
      </c>
      <c r="K37" s="26">
        <f t="shared" si="0"/>
        <v>13378.845280121723</v>
      </c>
      <c r="L37" s="25">
        <f t="shared" si="1"/>
        <v>20335.596026559648</v>
      </c>
      <c r="M37" s="28">
        <v>22219</v>
      </c>
      <c r="N37" s="42">
        <f>VLOOKUP(B37,'[3]2021年7-12月'!$B$4:$AE$210,30,0)</f>
        <v>12.128146431814159</v>
      </c>
      <c r="O37" s="29">
        <f>VLOOKUP(B37,'[2]2021年7-12月'!$B$4:$AA$210,26,0)</f>
        <v>12.261733733368732</v>
      </c>
      <c r="P37" s="30">
        <f t="shared" si="4"/>
        <v>2.8864041246885217E-2</v>
      </c>
      <c r="Q37" s="30">
        <f t="shared" si="5"/>
        <v>4.0196619700602475E-2</v>
      </c>
      <c r="R37" s="31">
        <f t="shared" si="6"/>
        <v>7559.9354684787822</v>
      </c>
      <c r="S37" s="31">
        <f t="shared" si="7"/>
        <v>10528.111721719855</v>
      </c>
      <c r="T37" s="32" t="str">
        <f>VLOOKUP(B37,'[1]天丰 (2021年)2'!$D$9:$K$39,8,0)</f>
        <v>1.供货之日起检具分摊至2万件产品。
2.模具归属荣昌</v>
      </c>
    </row>
    <row r="38" spans="1:20" s="33" customFormat="1" ht="40.200000000000003" customHeight="1" x14ac:dyDescent="0.25">
      <c r="E38" s="35"/>
      <c r="F38" s="35"/>
      <c r="G38" s="39"/>
      <c r="H38" s="39"/>
      <c r="I38" s="39"/>
      <c r="J38" s="39"/>
      <c r="K38" s="46">
        <f>SUM(K3:K37)</f>
        <v>-478679.96397993929</v>
      </c>
      <c r="L38" s="46">
        <f>SUM(L3:L37)</f>
        <v>-297445.8052184126</v>
      </c>
      <c r="M38" s="46"/>
      <c r="N38" s="39"/>
      <c r="R38" s="36">
        <f>SUM(R3:R37)</f>
        <v>-434028.13088901632</v>
      </c>
      <c r="S38" s="36">
        <f>SUM(S3:S37)</f>
        <v>-385124.93957176234</v>
      </c>
      <c r="T38" s="37"/>
    </row>
    <row r="39" spans="1:20" x14ac:dyDescent="0.25">
      <c r="G39" s="40"/>
      <c r="I39" s="40"/>
      <c r="J39" s="40"/>
      <c r="K39" s="40"/>
      <c r="L39" s="40"/>
      <c r="M39" s="40"/>
      <c r="N39" s="40"/>
    </row>
    <row r="40" spans="1:20" x14ac:dyDescent="0.25">
      <c r="G40" s="40"/>
      <c r="I40" s="40"/>
      <c r="J40" s="40"/>
      <c r="K40" s="40"/>
      <c r="L40" s="40"/>
      <c r="M40" s="40"/>
      <c r="N40" s="40"/>
    </row>
  </sheetData>
  <mergeCells count="6">
    <mergeCell ref="A1:A2"/>
    <mergeCell ref="F1:L1"/>
    <mergeCell ref="M1:S1"/>
    <mergeCell ref="B1:B2"/>
    <mergeCell ref="C1:C2"/>
    <mergeCell ref="D1:D2"/>
  </mergeCells>
  <phoneticPr fontId="3" type="noConversion"/>
  <conditionalFormatting sqref="B5 D5">
    <cfRule type="duplicateValues" dxfId="35" priority="35"/>
  </conditionalFormatting>
  <conditionalFormatting sqref="B12 D12">
    <cfRule type="duplicateValues" dxfId="34" priority="34"/>
  </conditionalFormatting>
  <conditionalFormatting sqref="B3:C4">
    <cfRule type="duplicateValues" dxfId="33" priority="36"/>
  </conditionalFormatting>
  <conditionalFormatting sqref="C5">
    <cfRule type="duplicateValues" dxfId="32" priority="33"/>
  </conditionalFormatting>
  <conditionalFormatting sqref="C6">
    <cfRule type="duplicateValues" dxfId="31" priority="32"/>
  </conditionalFormatting>
  <conditionalFormatting sqref="C7">
    <cfRule type="duplicateValues" dxfId="30" priority="31"/>
  </conditionalFormatting>
  <conditionalFormatting sqref="C8">
    <cfRule type="duplicateValues" dxfId="29" priority="30"/>
  </conditionalFormatting>
  <conditionalFormatting sqref="C9">
    <cfRule type="duplicateValues" dxfId="28" priority="29"/>
  </conditionalFormatting>
  <conditionalFormatting sqref="C10">
    <cfRule type="duplicateValues" dxfId="27" priority="28"/>
  </conditionalFormatting>
  <conditionalFormatting sqref="C11">
    <cfRule type="duplicateValues" dxfId="26" priority="27"/>
  </conditionalFormatting>
  <conditionalFormatting sqref="C12">
    <cfRule type="duplicateValues" dxfId="25" priority="26"/>
  </conditionalFormatting>
  <conditionalFormatting sqref="C13">
    <cfRule type="duplicateValues" dxfId="24" priority="25"/>
  </conditionalFormatting>
  <conditionalFormatting sqref="C14">
    <cfRule type="duplicateValues" dxfId="23" priority="24"/>
  </conditionalFormatting>
  <conditionalFormatting sqref="C15">
    <cfRule type="duplicateValues" dxfId="22" priority="23"/>
  </conditionalFormatting>
  <conditionalFormatting sqref="C16">
    <cfRule type="duplicateValues" dxfId="21" priority="22"/>
  </conditionalFormatting>
  <conditionalFormatting sqref="C17">
    <cfRule type="duplicateValues" dxfId="20" priority="21"/>
  </conditionalFormatting>
  <conditionalFormatting sqref="C18">
    <cfRule type="duplicateValues" dxfId="19" priority="20"/>
  </conditionalFormatting>
  <conditionalFormatting sqref="C19">
    <cfRule type="duplicateValues" dxfId="18" priority="19"/>
  </conditionalFormatting>
  <conditionalFormatting sqref="C20">
    <cfRule type="duplicateValues" dxfId="17" priority="18"/>
  </conditionalFormatting>
  <conditionalFormatting sqref="C21">
    <cfRule type="duplicateValues" dxfId="16" priority="17"/>
  </conditionalFormatting>
  <conditionalFormatting sqref="C22">
    <cfRule type="duplicateValues" dxfId="15" priority="16"/>
  </conditionalFormatting>
  <conditionalFormatting sqref="C23">
    <cfRule type="duplicateValues" dxfId="14" priority="15"/>
  </conditionalFormatting>
  <conditionalFormatting sqref="C24">
    <cfRule type="duplicateValues" dxfId="13" priority="14"/>
  </conditionalFormatting>
  <conditionalFormatting sqref="C25">
    <cfRule type="duplicateValues" dxfId="12" priority="13"/>
  </conditionalFormatting>
  <conditionalFormatting sqref="C26">
    <cfRule type="duplicateValues" dxfId="11" priority="12"/>
  </conditionalFormatting>
  <conditionalFormatting sqref="C27">
    <cfRule type="duplicateValues" dxfId="10" priority="11"/>
  </conditionalFormatting>
  <conditionalFormatting sqref="C28">
    <cfRule type="duplicateValues" dxfId="9" priority="10"/>
  </conditionalFormatting>
  <conditionalFormatting sqref="C29">
    <cfRule type="duplicateValues" dxfId="8" priority="9"/>
  </conditionalFormatting>
  <conditionalFormatting sqref="C30">
    <cfRule type="duplicateValues" dxfId="7" priority="8"/>
  </conditionalFormatting>
  <conditionalFormatting sqref="C31">
    <cfRule type="duplicateValues" dxfId="6" priority="7"/>
  </conditionalFormatting>
  <conditionalFormatting sqref="C32">
    <cfRule type="duplicateValues" dxfId="5" priority="6"/>
  </conditionalFormatting>
  <conditionalFormatting sqref="C33">
    <cfRule type="duplicateValues" dxfId="4" priority="5"/>
  </conditionalFormatting>
  <conditionalFormatting sqref="C34">
    <cfRule type="duplicateValues" dxfId="3" priority="4"/>
  </conditionalFormatting>
  <conditionalFormatting sqref="C35">
    <cfRule type="duplicateValues" dxfId="2" priority="3"/>
  </conditionalFormatting>
  <conditionalFormatting sqref="C36">
    <cfRule type="duplicateValues" dxfId="1" priority="2"/>
  </conditionalFormatting>
  <conditionalFormatting sqref="C37">
    <cfRule type="duplicateValues" dxfId="0" priority="1"/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不含模摊</vt:lpstr>
      <vt:lpstr>含模摊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2022-09-01T10:01:34Z</cp:lastPrinted>
  <dcterms:created xsi:type="dcterms:W3CDTF">2022-07-07T07:38:00Z</dcterms:created>
  <dcterms:modified xsi:type="dcterms:W3CDTF">2022-09-02T00:56:21Z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DCFE7A63C98743A1AC1471D0021E442D</vt:lpwstr>
  </property>
  <property fmtid="{D5CDD505-2E9C-101B-9397-08002B2CF9AE}" pid="3" name="KSOProductBuildVer">
    <vt:lpwstr>2052-11.1.0.11875</vt:lpwstr>
  </property>
</Properties>
</file>