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D9CDED63-7A87-4D07-8D63-77F63FC81553}" xr6:coauthVersionLast="45" xr6:coauthVersionMax="47" xr10:uidLastSave="{00000000-0000-0000-0000-000000000000}"/>
  <bookViews>
    <workbookView xWindow="-60" yWindow="-60" windowWidth="24120" windowHeight="12960" xr2:uid="{00000000-000D-0000-FFFF-FFFF00000000}"/>
  </bookViews>
  <sheets>
    <sheet name="航天宏达" sheetId="11" r:id="rId1"/>
    <sheet name="Sheet2" sheetId="7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6" i="11" l="1"/>
  <c r="V29" i="11"/>
  <c r="V28" i="11"/>
  <c r="V30" i="11"/>
  <c r="V27" i="11"/>
  <c r="V25" i="11"/>
  <c r="V38" i="11"/>
  <c r="P38" i="11"/>
  <c r="N38" i="11"/>
  <c r="V37" i="11"/>
  <c r="P37" i="11"/>
  <c r="N37" i="11"/>
  <c r="V36" i="11"/>
  <c r="O36" i="11"/>
  <c r="M36" i="11"/>
  <c r="V35" i="11"/>
  <c r="V34" i="11"/>
  <c r="V33" i="11"/>
  <c r="V39" i="11" s="1"/>
  <c r="M33" i="11"/>
  <c r="O33" i="11" s="1"/>
  <c r="V26" i="11"/>
  <c r="V20" i="11"/>
  <c r="V19" i="11"/>
  <c r="V18" i="11"/>
  <c r="V17" i="11"/>
  <c r="P30" i="11"/>
  <c r="P32" i="11" s="1"/>
  <c r="M28" i="11"/>
  <c r="P26" i="11"/>
  <c r="V32" i="11"/>
  <c r="X30" i="11" s="1"/>
  <c r="M30" i="11"/>
  <c r="O30" i="11" s="1"/>
  <c r="V23" i="11"/>
  <c r="V24" i="11"/>
  <c r="V22" i="11"/>
  <c r="M22" i="11"/>
  <c r="P36" i="11" l="1"/>
  <c r="P33" i="11"/>
  <c r="P28" i="11"/>
  <c r="O28" i="11"/>
  <c r="O22" i="11"/>
  <c r="P22" i="11" s="1"/>
  <c r="P25" i="11" s="1"/>
  <c r="P39" i="11" l="1"/>
  <c r="X33" i="11" s="1"/>
  <c r="P29" i="11"/>
  <c r="X22" i="11"/>
  <c r="P8" i="11"/>
  <c r="P5" i="11"/>
  <c r="V8" i="11"/>
  <c r="V7" i="11"/>
  <c r="M7" i="11"/>
  <c r="O7" i="11" s="1"/>
  <c r="P20" i="11"/>
  <c r="M17" i="11"/>
  <c r="V12" i="11"/>
  <c r="V13" i="11"/>
  <c r="V14" i="11"/>
  <c r="V15" i="11"/>
  <c r="V16" i="11"/>
  <c r="M15" i="11"/>
  <c r="M12" i="11"/>
  <c r="V11" i="11"/>
  <c r="V10" i="11"/>
  <c r="V21" i="11" s="1"/>
  <c r="M10" i="11"/>
  <c r="M4" i="11"/>
  <c r="O10" i="11"/>
  <c r="P10" i="11" s="1"/>
  <c r="V4" i="11"/>
  <c r="V5" i="11"/>
  <c r="O15" i="11" l="1"/>
  <c r="P15" i="11" s="1"/>
  <c r="O17" i="11"/>
  <c r="P17" i="11" s="1"/>
  <c r="V6" i="11"/>
  <c r="V9" i="11"/>
  <c r="O12" i="11"/>
  <c r="P12" i="11" s="1"/>
  <c r="P7" i="11"/>
  <c r="P21" i="11" l="1"/>
  <c r="X10" i="11" s="1"/>
  <c r="X7" i="11"/>
  <c r="P9" i="11"/>
  <c r="O4" i="11" l="1"/>
  <c r="P4" i="11" s="1"/>
  <c r="X4" i="11" l="1"/>
  <c r="P6" i="11"/>
</calcChain>
</file>

<file path=xl/sharedStrings.xml><?xml version="1.0" encoding="utf-8"?>
<sst xmlns="http://schemas.openxmlformats.org/spreadsheetml/2006/main" count="220" uniqueCount="138">
  <si>
    <t>图号</t>
  </si>
  <si>
    <t>零件名称</t>
  </si>
  <si>
    <t>工序</t>
  </si>
  <si>
    <t>数量</t>
  </si>
  <si>
    <t>合计</t>
  </si>
  <si>
    <t>材质</t>
  </si>
  <si>
    <t>单件报价</t>
  </si>
  <si>
    <t>模摊费</t>
  </si>
  <si>
    <t>含模摊价</t>
  </si>
  <si>
    <t>南皮利达</t>
    <phoneticPr fontId="1" type="noConversion"/>
  </si>
  <si>
    <t>SLT0010599</t>
    <phoneticPr fontId="1" type="noConversion"/>
  </si>
  <si>
    <t>副驾靠背左侧装车钣金焊接总成</t>
    <phoneticPr fontId="1" type="noConversion"/>
  </si>
  <si>
    <t>SLT0010230</t>
    <phoneticPr fontId="1" type="noConversion"/>
  </si>
  <si>
    <t>驾驶员座垫右侧安装板总成</t>
    <phoneticPr fontId="1" type="noConversion"/>
  </si>
  <si>
    <t>SLT0010222</t>
    <phoneticPr fontId="1" type="noConversion"/>
  </si>
  <si>
    <t>驾驶员左侧调角器下连接板焊接总成</t>
    <phoneticPr fontId="1" type="noConversion"/>
  </si>
  <si>
    <t>SPFH590 /T=3.0</t>
  </si>
  <si>
    <t>SAPH440 /T=3.0</t>
  </si>
  <si>
    <t>SLT0010564</t>
    <phoneticPr fontId="1" type="noConversion"/>
  </si>
  <si>
    <t>滚轮上滑槽</t>
    <phoneticPr fontId="1" type="noConversion"/>
  </si>
  <si>
    <t>SLT0010686</t>
    <phoneticPr fontId="1" type="noConversion"/>
  </si>
  <si>
    <t>驾驶员座垫右侧安装板</t>
    <phoneticPr fontId="1" type="noConversion"/>
  </si>
  <si>
    <t>SPFH590/T=6.0</t>
    <phoneticPr fontId="1" type="noConversion"/>
  </si>
  <si>
    <t>QStE500 2.5</t>
    <phoneticPr fontId="1" type="noConversion"/>
  </si>
  <si>
    <t>9月16日轻卡减震新增</t>
    <phoneticPr fontId="1" type="noConversion"/>
  </si>
  <si>
    <t>SLT0010540</t>
    <phoneticPr fontId="1" type="noConversion"/>
  </si>
  <si>
    <t>滚轮下滑槽</t>
    <phoneticPr fontId="1" type="noConversion"/>
  </si>
  <si>
    <t>项目</t>
    <phoneticPr fontId="1" type="noConversion"/>
  </si>
  <si>
    <t>统帅轻卡1880项目</t>
  </si>
  <si>
    <t>平台化-轻卡减震座椅</t>
  </si>
  <si>
    <t>SLT0010557</t>
    <phoneticPr fontId="1" type="noConversion"/>
  </si>
  <si>
    <t>SLT0010556</t>
    <phoneticPr fontId="1" type="noConversion"/>
  </si>
  <si>
    <t>内绞架支撑板组件</t>
    <phoneticPr fontId="1" type="noConversion"/>
  </si>
  <si>
    <t>序</t>
  </si>
  <si>
    <t>厂家</t>
    <phoneticPr fontId="1" type="noConversion"/>
  </si>
  <si>
    <t>QAD号</t>
    <phoneticPr fontId="1" type="noConversion"/>
  </si>
  <si>
    <t>名称</t>
  </si>
  <si>
    <t>下料尺寸</t>
    <phoneticPr fontId="1" type="noConversion"/>
  </si>
  <si>
    <t>重量</t>
  </si>
  <si>
    <t>材料费</t>
  </si>
  <si>
    <t>加工成本</t>
  </si>
  <si>
    <t>系数</t>
    <phoneticPr fontId="1" type="noConversion"/>
  </si>
  <si>
    <t>不含税单价</t>
  </si>
  <si>
    <t>号</t>
  </si>
  <si>
    <t>长mm</t>
    <phoneticPr fontId="1" type="noConversion"/>
  </si>
  <si>
    <t>宽mm</t>
    <phoneticPr fontId="1" type="noConversion"/>
  </si>
  <si>
    <t>厚mm</t>
    <phoneticPr fontId="1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</si>
  <si>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</si>
  <si>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</si>
  <si>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</si>
  <si>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</si>
  <si>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</si>
  <si>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</si>
  <si>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1" type="noConversion"/>
  </si>
  <si>
    <t>图片</t>
    <phoneticPr fontId="1" type="noConversion"/>
  </si>
  <si>
    <t>文安恒德</t>
    <phoneticPr fontId="1" type="noConversion"/>
  </si>
  <si>
    <t>航天宏达</t>
    <phoneticPr fontId="1" type="noConversion"/>
  </si>
  <si>
    <t>ASSY-
QStE500 2.5</t>
    <phoneticPr fontId="1" type="noConversion"/>
  </si>
  <si>
    <t>ASSY-
QStE500 3.5</t>
    <phoneticPr fontId="1" type="noConversion"/>
  </si>
  <si>
    <t>减震器下底板</t>
    <phoneticPr fontId="1" type="noConversion"/>
  </si>
  <si>
    <t>SLT0010539</t>
    <phoneticPr fontId="1" type="noConversion"/>
  </si>
  <si>
    <t>减震器上盖板</t>
    <phoneticPr fontId="1" type="noConversion"/>
  </si>
  <si>
    <t>SLT0010545</t>
    <phoneticPr fontId="1" type="noConversion"/>
  </si>
  <si>
    <t>初始报价</t>
    <phoneticPr fontId="1" type="noConversion"/>
  </si>
  <si>
    <t>商定报价</t>
    <phoneticPr fontId="1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</si>
  <si>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1" type="noConversion"/>
  </si>
  <si>
    <t>模具总费用</t>
    <phoneticPr fontId="1" type="noConversion"/>
  </si>
  <si>
    <t>模摊方式</t>
    <phoneticPr fontId="1" type="noConversion"/>
  </si>
  <si>
    <t>预付30%，剩余70%摊销10万件产品</t>
    <phoneticPr fontId="1" type="noConversion"/>
  </si>
  <si>
    <t>100%摊销10万件产品</t>
    <phoneticPr fontId="1" type="noConversion"/>
  </si>
  <si>
    <t>第二部分钣金件价格汇总</t>
    <phoneticPr fontId="1" type="noConversion"/>
  </si>
  <si>
    <t>未税单价</t>
    <phoneticPr fontId="1" type="noConversion"/>
  </si>
  <si>
    <t>重庆铁马项目冲压件目标价格核算明细表</t>
    <phoneticPr fontId="1" type="noConversion"/>
  </si>
  <si>
    <t>SLT0011958</t>
    <phoneticPr fontId="1" type="noConversion"/>
  </si>
  <si>
    <t>防滑铝板安装钣金条</t>
    <phoneticPr fontId="1" type="noConversion"/>
  </si>
  <si>
    <t>切料</t>
    <phoneticPr fontId="1" type="noConversion"/>
  </si>
  <si>
    <t>冲孔</t>
    <phoneticPr fontId="1" type="noConversion"/>
  </si>
  <si>
    <t>40T</t>
    <phoneticPr fontId="1" type="noConversion"/>
  </si>
  <si>
    <t>下底板焊接分总成</t>
    <phoneticPr fontId="1" type="noConversion"/>
  </si>
  <si>
    <t>零件</t>
    <phoneticPr fontId="1" type="noConversion"/>
  </si>
  <si>
    <t>名称</t>
    <phoneticPr fontId="1" type="noConversion"/>
  </si>
  <si>
    <t>数量</t>
    <phoneticPr fontId="1" type="noConversion"/>
  </si>
  <si>
    <t>Q235</t>
    <phoneticPr fontId="1" type="noConversion"/>
  </si>
  <si>
    <t>SLT0011638</t>
    <phoneticPr fontId="1" type="noConversion"/>
  </si>
  <si>
    <t>驾驶员座垫固定支架</t>
    <phoneticPr fontId="1" type="noConversion"/>
  </si>
  <si>
    <t>QSTE420TM</t>
  </si>
  <si>
    <t>QSTE420TM</t>
    <phoneticPr fontId="1" type="noConversion"/>
  </si>
  <si>
    <t>模具费</t>
    <phoneticPr fontId="1" type="noConversion"/>
  </si>
  <si>
    <t>切料</t>
    <phoneticPr fontId="1" type="noConversion"/>
  </si>
  <si>
    <t>成型</t>
    <phoneticPr fontId="1" type="noConversion"/>
  </si>
  <si>
    <t>坐垫横梁焊接总成</t>
    <phoneticPr fontId="1" type="noConversion"/>
  </si>
  <si>
    <t>后连接钣金</t>
    <phoneticPr fontId="1" type="noConversion"/>
  </si>
  <si>
    <t>前连接钣金</t>
    <phoneticPr fontId="1" type="noConversion"/>
  </si>
  <si>
    <t>连接竖板</t>
    <phoneticPr fontId="1" type="noConversion"/>
  </si>
  <si>
    <t>QSTE500TM</t>
  </si>
  <si>
    <t>落料</t>
    <phoneticPr fontId="1" type="noConversion"/>
  </si>
  <si>
    <t>冲孔</t>
    <phoneticPr fontId="1" type="noConversion"/>
  </si>
  <si>
    <t>折弯</t>
    <phoneticPr fontId="1" type="noConversion"/>
  </si>
  <si>
    <t>200T</t>
    <phoneticPr fontId="1" type="noConversion"/>
  </si>
  <si>
    <t>300T</t>
    <phoneticPr fontId="1" type="noConversion"/>
  </si>
  <si>
    <t>100T</t>
    <phoneticPr fontId="1" type="noConversion"/>
  </si>
  <si>
    <t>坐垫安装钣金</t>
    <phoneticPr fontId="1" type="noConversion"/>
  </si>
  <si>
    <t>焊接</t>
    <phoneticPr fontId="1" type="noConversion"/>
  </si>
  <si>
    <t>63T</t>
    <phoneticPr fontId="1" type="noConversion"/>
  </si>
  <si>
    <t>材料合计：</t>
    <phoneticPr fontId="1" type="noConversion"/>
  </si>
  <si>
    <t>工序费合计：</t>
    <phoneticPr fontId="1" type="noConversion"/>
  </si>
  <si>
    <t>钣金条</t>
    <phoneticPr fontId="1" type="noConversion"/>
  </si>
  <si>
    <t>固定支架</t>
    <phoneticPr fontId="1" type="noConversion"/>
  </si>
  <si>
    <t>63T</t>
    <phoneticPr fontId="1" type="noConversion"/>
  </si>
  <si>
    <t>SLT0011602</t>
    <phoneticPr fontId="1" type="noConversion"/>
  </si>
  <si>
    <t>QSTE500TM</t>
    <phoneticPr fontId="1" type="noConversion"/>
  </si>
  <si>
    <t>400T</t>
    <phoneticPr fontId="1" type="noConversion"/>
  </si>
  <si>
    <t>焊接母M6</t>
    <phoneticPr fontId="1" type="noConversion"/>
  </si>
  <si>
    <t>SLT0011595</t>
    <phoneticPr fontId="1" type="noConversion"/>
  </si>
  <si>
    <t>驾驶员坐垫右侧安装板总成</t>
    <phoneticPr fontId="1" type="noConversion"/>
  </si>
  <si>
    <t>右侧安装板</t>
    <phoneticPr fontId="1" type="noConversion"/>
  </si>
  <si>
    <t>加强钣金</t>
    <phoneticPr fontId="1" type="noConversion"/>
  </si>
  <si>
    <t>软带轴承</t>
    <phoneticPr fontId="1" type="noConversion"/>
  </si>
  <si>
    <t>M10焊接母</t>
    <phoneticPr fontId="1" type="noConversion"/>
  </si>
  <si>
    <t>铆接</t>
    <phoneticPr fontId="1" type="noConversion"/>
  </si>
  <si>
    <t>SLT0011616</t>
    <phoneticPr fontId="1" type="noConversion"/>
  </si>
  <si>
    <t>SPFH590</t>
    <phoneticPr fontId="1" type="noConversion"/>
  </si>
  <si>
    <t>车身安装地脚</t>
    <phoneticPr fontId="1" type="noConversion"/>
  </si>
  <si>
    <t>SLT0011620</t>
    <phoneticPr fontId="1" type="noConversion"/>
  </si>
  <si>
    <t>减震器上盖板分总成</t>
  </si>
  <si>
    <t>减震器上盖板分总成</t>
    <phoneticPr fontId="1" type="noConversion"/>
  </si>
  <si>
    <t>切割</t>
    <phoneticPr fontId="1" type="noConversion"/>
  </si>
  <si>
    <t>下底板焊接分总成</t>
    <phoneticPr fontId="1" type="noConversion"/>
  </si>
  <si>
    <t>SLT0010550</t>
    <phoneticPr fontId="1" type="noConversion"/>
  </si>
  <si>
    <t>SLT0010551</t>
    <phoneticPr fontId="1" type="noConversion"/>
  </si>
  <si>
    <t>80T</t>
    <phoneticPr fontId="1" type="noConversion"/>
  </si>
  <si>
    <t>40T</t>
    <phoneticPr fontId="1" type="noConversion"/>
  </si>
  <si>
    <t>cm</t>
    <phoneticPr fontId="1" type="noConversion"/>
  </si>
  <si>
    <t>SLT0011596</t>
    <phoneticPr fontId="1" type="noConversion"/>
  </si>
  <si>
    <t>驾驶员坐垫右侧安装板</t>
    <phoneticPr fontId="1" type="noConversion"/>
  </si>
  <si>
    <t>落冲</t>
    <phoneticPr fontId="1" type="noConversion"/>
  </si>
  <si>
    <t>60T</t>
    <phoneticPr fontId="1" type="noConversion"/>
  </si>
  <si>
    <t>激光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</si>
</sst>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);[Red]\(0\)"/>
    <numFmt numFmtId="178" formatCode="0.00_);[Red]\(0.00\)"/>
    <numFmt numFmtId="179" formatCode="0.000_);[Red]\(0.000\)"/>
    <numFmt numFmtId="180" formatCode="0.0_);[Red]\(0.0\)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89">
    <xf numFmtId="0" fontId="0" fillId="0" borderId="0" xfId="0">
      <alignment vertical="center"/>
    </xf>
    <xf numFmtId="0" fontId="2" fillId="0" borderId="0" xfId="4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3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 shrinkToFit="1"/>
    </xf>
    <xf numFmtId="178" fontId="0" fillId="0" borderId="0" xfId="0" applyNumberFormat="1">
      <alignment vertical="center"/>
    </xf>
    <xf numFmtId="0" fontId="2" fillId="0" borderId="2" xfId="4" applyBorder="1" applyAlignment="1">
      <alignment horizontal="center" vertical="center" shrinkToFit="1"/>
    </xf>
    <xf numFmtId="178" fontId="2" fillId="0" borderId="1" xfId="4" applyNumberFormat="1" applyBorder="1" applyAlignment="1">
      <alignment horizontal="center" vertical="center"/>
    </xf>
    <xf numFmtId="179" fontId="2" fillId="0" borderId="1" xfId="4" applyNumberFormat="1" applyBorder="1" applyAlignment="1">
      <alignment horizontal="center" vertical="center" shrinkToFit="1"/>
    </xf>
    <xf numFmtId="178" fontId="2" fillId="0" borderId="1" xfId="4" applyNumberFormat="1" applyBorder="1" applyAlignment="1">
      <alignment horizontal="center" vertical="center" wrapText="1"/>
    </xf>
    <xf numFmtId="178" fontId="2" fillId="0" borderId="1" xfId="4" applyNumberFormat="1" applyBorder="1" applyAlignment="1">
      <alignment horizontal="center" vertical="center" shrinkToFit="1"/>
    </xf>
    <xf numFmtId="179" fontId="0" fillId="0" borderId="0" xfId="0" applyNumberFormat="1">
      <alignment vertical="center"/>
    </xf>
    <xf numFmtId="179" fontId="4" fillId="0" borderId="1" xfId="1" applyNumberFormat="1" applyFont="1" applyFill="1" applyBorder="1" applyAlignment="1" applyProtection="1">
      <alignment vertical="center" wrapText="1"/>
      <protection locked="0"/>
    </xf>
    <xf numFmtId="178" fontId="4" fillId="0" borderId="1" xfId="1" applyNumberFormat="1" applyFont="1" applyFill="1" applyBorder="1" applyAlignment="1" applyProtection="1">
      <alignment vertical="center" wrapText="1"/>
      <protection locked="0"/>
    </xf>
    <xf numFmtId="0" fontId="2" fillId="0" borderId="1" xfId="4" applyBorder="1" applyAlignment="1">
      <alignment horizontal="center" vertical="center" shrinkToFit="1"/>
    </xf>
    <xf numFmtId="0" fontId="2" fillId="0" borderId="3" xfId="4" applyBorder="1" applyAlignment="1">
      <alignment horizontal="center" vertical="center" shrinkToFit="1"/>
    </xf>
    <xf numFmtId="0" fontId="2" fillId="0" borderId="4" xfId="4" applyBorder="1" applyAlignment="1">
      <alignment horizontal="center" vertical="center" shrinkToFit="1"/>
    </xf>
    <xf numFmtId="0" fontId="2" fillId="0" borderId="6" xfId="4" applyBorder="1" applyAlignment="1">
      <alignment horizontal="center" vertical="center" shrinkToFit="1"/>
    </xf>
    <xf numFmtId="0" fontId="6" fillId="0" borderId="7" xfId="4" applyFont="1" applyBorder="1" applyAlignment="1">
      <alignment horizontal="center" vertical="center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2" xfId="4" applyBorder="1" applyAlignment="1">
      <alignment horizontal="center" vertical="center" wrapText="1"/>
    </xf>
    <xf numFmtId="0" fontId="2" fillId="0" borderId="5" xfId="4" applyBorder="1" applyAlignment="1">
      <alignment horizontal="center" vertical="center" wrapText="1"/>
    </xf>
    <xf numFmtId="0" fontId="2" fillId="0" borderId="2" xfId="4" applyBorder="1" applyAlignment="1">
      <alignment horizontal="center" vertical="center" shrinkToFit="1"/>
    </xf>
    <xf numFmtId="0" fontId="2" fillId="0" borderId="5" xfId="4" applyBorder="1" applyAlignment="1">
      <alignment horizontal="center" vertical="center" shrinkToFit="1"/>
    </xf>
    <xf numFmtId="178" fontId="2" fillId="0" borderId="1" xfId="4" applyNumberFormat="1" applyBorder="1" applyAlignment="1">
      <alignment horizontal="center" vertical="center"/>
    </xf>
    <xf numFmtId="0" fontId="2" fillId="0" borderId="1" xfId="4" applyBorder="1" applyAlignment="1">
      <alignment horizontal="center" vertical="center" wrapText="1" shrinkToFit="1"/>
    </xf>
    <xf numFmtId="179" fontId="2" fillId="0" borderId="1" xfId="4" applyNumberFormat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4" fillId="0" borderId="1" xfId="5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178" fontId="14" fillId="0" borderId="1" xfId="0" applyNumberFormat="1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179" fontId="14" fillId="0" borderId="1" xfId="0" applyNumberFormat="1" applyFont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9" fontId="1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16" fillId="0" borderId="1" xfId="0" applyNumberFormat="1" applyFont="1" applyBorder="1">
      <alignment vertical="center"/>
    </xf>
    <xf numFmtId="180" fontId="16" fillId="0" borderId="1" xfId="0" applyNumberFormat="1" applyFont="1" applyBorder="1">
      <alignment vertical="center"/>
    </xf>
    <xf numFmtId="178" fontId="15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179" fontId="4" fillId="0" borderId="1" xfId="1" applyNumberFormat="1" applyFont="1" applyFill="1" applyBorder="1" applyAlignment="1" applyProtection="1">
      <alignment vertical="center" wrapText="1"/>
    </xf>
    <xf numFmtId="178" fontId="4" fillId="0" borderId="1" xfId="1" applyNumberFormat="1" applyFont="1" applyFill="1" applyBorder="1" applyAlignment="1" applyProtection="1">
      <alignment vertical="center" wrapText="1"/>
    </xf>
    <xf numFmtId="178" fontId="2" fillId="0" borderId="1" xfId="4" applyNumberFormat="1" applyFill="1" applyBorder="1" applyAlignment="1">
      <alignment horizontal="center" vertical="center" wrapText="1"/>
    </xf>
    <xf numFmtId="178" fontId="14" fillId="0" borderId="2" xfId="0" applyNumberFormat="1" applyFont="1" applyBorder="1" applyAlignment="1">
      <alignment horizontal="center" vertical="center"/>
    </xf>
    <xf numFmtId="178" fontId="14" fillId="0" borderId="8" xfId="0" applyNumberFormat="1" applyFont="1" applyBorder="1" applyAlignment="1">
      <alignment horizontal="center" vertical="center"/>
    </xf>
    <xf numFmtId="178" fontId="14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</cellXfs>
  <cellStyles count="9">
    <cellStyle name="BOM_Level_Below3" xfId="1" xr:uid="{2B9B55C1-EA4E-448C-8789-1B7E18C9BA01}"/>
    <cellStyle name="百分比 2" xfId="6" xr:uid="{705B1959-7A4D-468A-84B0-B95634DF8D95}"/>
    <cellStyle name="常规" xfId="0" builtinId="0"/>
    <cellStyle name="常规 2" xfId="4" xr:uid="{8C27218F-F55B-4C72-B713-B8BBF0028957}"/>
    <cellStyle name="常规 2 10" xfId="7" xr:uid="{987DD150-0E33-45A5-82D3-E884956F0CD2}"/>
    <cellStyle name="常规 3" xfId="5" xr:uid="{CA10B3AA-F8D8-433E-9206-2A4E4D4EB8D2}"/>
    <cellStyle name="常规 6" xfId="2" xr:uid="{6649B1D0-E993-4541-B62F-8EF6FB36C167}"/>
    <cellStyle name="样式 1" xfId="3" xr:uid="{9243177B-3FAC-4DAC-8448-363637C1C93A}"/>
    <cellStyle name="样式 1 5 2" xfId="8" xr:uid="{54B3E074-2353-4FBB-B9C2-7C7B4651F3E3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3</xdr:row>
      <xdr:rowOff>66675</xdr:rowOff>
    </xdr:from>
    <xdr:to>
      <xdr:col>3</xdr:col>
      <xdr:colOff>666750</xdr:colOff>
      <xdr:row>5</xdr:row>
      <xdr:rowOff>123825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C61C2D4-B418-49AB-A909-EAE1969F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5475" y="647700"/>
          <a:ext cx="619125" cy="5524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28576</xdr:colOff>
      <xdr:row>6</xdr:row>
      <xdr:rowOff>57151</xdr:rowOff>
    </xdr:from>
    <xdr:to>
      <xdr:col>3</xdr:col>
      <xdr:colOff>657226</xdr:colOff>
      <xdr:row>8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13D5488-D189-4890-88A4-FAF29C5A1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1" y="1381126"/>
          <a:ext cx="628650" cy="61912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11</xdr:row>
      <xdr:rowOff>228600</xdr:rowOff>
    </xdr:from>
    <xdr:to>
      <xdr:col>3</xdr:col>
      <xdr:colOff>666750</xdr:colOff>
      <xdr:row>16</xdr:row>
      <xdr:rowOff>104775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9FE71B6-6C4D-4854-BB08-D81588F4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24050" y="2790825"/>
          <a:ext cx="590550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18924</xdr:colOff>
      <xdr:row>29</xdr:row>
      <xdr:rowOff>76198</xdr:rowOff>
    </xdr:from>
    <xdr:to>
      <xdr:col>3</xdr:col>
      <xdr:colOff>638175</xdr:colOff>
      <xdr:row>31</xdr:row>
      <xdr:rowOff>152399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942A057-9602-4289-BB26-0F529898F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1890649" y="8310498"/>
          <a:ext cx="571501" cy="619251"/>
        </a:xfrm>
        <a:prstGeom prst="rect">
          <a:avLst/>
        </a:prstGeom>
      </xdr:spPr>
    </xdr:pic>
    <xdr:clientData/>
  </xdr:twoCellAnchor>
  <xdr:twoCellAnchor editAs="oneCell">
    <xdr:from>
      <xdr:col>3</xdr:col>
      <xdr:colOff>90408</xdr:colOff>
      <xdr:row>25</xdr:row>
      <xdr:rowOff>90569</xdr:rowOff>
    </xdr:from>
    <xdr:to>
      <xdr:col>3</xdr:col>
      <xdr:colOff>628650</xdr:colOff>
      <xdr:row>28</xdr:row>
      <xdr:rowOff>142875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A8061F2-B619-48F1-8F8A-651B4B572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1809751" y="6991351"/>
          <a:ext cx="795256" cy="538242"/>
        </a:xfrm>
        <a:prstGeom prst="rect">
          <a:avLst/>
        </a:prstGeom>
      </xdr:spPr>
    </xdr:pic>
    <xdr:clientData/>
  </xdr:twoCellAnchor>
  <xdr:oneCellAnchor>
    <xdr:from>
      <xdr:col>3</xdr:col>
      <xdr:colOff>76200</xdr:colOff>
      <xdr:row>32</xdr:row>
      <xdr:rowOff>57151</xdr:rowOff>
    </xdr:from>
    <xdr:ext cx="542925" cy="1390650"/>
    <xdr:pic>
      <xdr:nvPicPr>
        <xdr:cNvPr id="10" name="图片 9">
          <a:extLst>
            <a:ext uri="{FF2B5EF4-FFF2-40B4-BE49-F238E27FC236}">
              <a16:creationId xmlns:a16="http://schemas.microsoft.com/office/drawing/2014/main" id="{CFEEEEAD-4F9D-478A-8326-5E2C6691B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4050" y="7820026"/>
          <a:ext cx="542925" cy="1390650"/>
        </a:xfrm>
        <a:prstGeom prst="rect">
          <a:avLst/>
        </a:prstGeom>
      </xdr:spPr>
    </xdr:pic>
    <xdr:clientData/>
  </xdr:oneCellAnchor>
  <xdr:twoCellAnchor editAs="oneCell">
    <xdr:from>
      <xdr:col>3</xdr:col>
      <xdr:colOff>57149</xdr:colOff>
      <xdr:row>21</xdr:row>
      <xdr:rowOff>28575</xdr:rowOff>
    </xdr:from>
    <xdr:to>
      <xdr:col>3</xdr:col>
      <xdr:colOff>669938</xdr:colOff>
      <xdr:row>24</xdr:row>
      <xdr:rowOff>171450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5949ED5-8650-44FB-8E63-EA8584993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4999" y="5067300"/>
          <a:ext cx="612789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E381-00F3-4E94-A477-CF8D9025D00A}">
  <dimension ref="A1:X39"/>
  <sheetViews>
    <sheetView tabSelected="1" workbookViewId="0">
      <selection activeCell="S30" sqref="S30"/>
    </sheetView>
  </sheetViews>
  <sheetFormatPr defaultRowHeight="13.5" x14ac:dyDescent="0.15"/>
  <cols>
    <col min="1" max="1" width="5" bestFit="1" customWidth="1"/>
    <col min="2" max="2" width="10.25" bestFit="1" customWidth="1"/>
    <col min="5" max="5" width="11" bestFit="1" customWidth="1"/>
    <col min="6" max="6" width="5.625" bestFit="1" customWidth="1"/>
    <col min="8" max="9" width="6.875" bestFit="1" customWidth="1"/>
    <col min="10" max="10" width="5.625" bestFit="1" customWidth="1"/>
    <col min="11" max="11" width="6.75" style="22" bestFit="1" customWidth="1"/>
    <col min="12" max="12" width="7.75" style="22" bestFit="1" customWidth="1"/>
    <col min="13" max="13" width="7.875" style="28" bestFit="1" customWidth="1"/>
    <col min="14" max="14" width="7.625" style="28" bestFit="1" customWidth="1"/>
    <col min="15" max="15" width="7.875" style="28" bestFit="1" customWidth="1"/>
    <col min="16" max="16" width="7.75" style="22" bestFit="1" customWidth="1"/>
    <col min="17" max="18" width="5.25" bestFit="1" customWidth="1"/>
    <col min="19" max="19" width="5.25" customWidth="1"/>
    <col min="20" max="21" width="7.25" bestFit="1" customWidth="1"/>
    <col min="22" max="22" width="6.625" bestFit="1" customWidth="1"/>
    <col min="23" max="23" width="5.625" bestFit="1" customWidth="1"/>
    <col min="24" max="24" width="11.125" style="22" customWidth="1"/>
  </cols>
  <sheetData>
    <row r="1" spans="1:24" s="1" customFormat="1" ht="18.75" x14ac:dyDescent="0.15">
      <c r="A1" s="35" t="s">
        <v>72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1:24" s="1" customFormat="1" ht="13.5" customHeight="1" x14ac:dyDescent="0.15">
      <c r="A2" s="19" t="s">
        <v>33</v>
      </c>
      <c r="B2" s="36" t="s">
        <v>35</v>
      </c>
      <c r="C2" s="38" t="s">
        <v>36</v>
      </c>
      <c r="D2" s="40" t="s">
        <v>54</v>
      </c>
      <c r="E2" s="32" t="s">
        <v>79</v>
      </c>
      <c r="F2" s="33"/>
      <c r="G2" s="34"/>
      <c r="H2" s="43" t="s">
        <v>37</v>
      </c>
      <c r="I2" s="43"/>
      <c r="J2" s="43"/>
      <c r="K2" s="42" t="s">
        <v>71</v>
      </c>
      <c r="L2" s="42"/>
      <c r="M2" s="44" t="s">
        <v>38</v>
      </c>
      <c r="N2" s="44"/>
      <c r="O2" s="44"/>
      <c r="P2" s="42" t="s">
        <v>39</v>
      </c>
      <c r="Q2" s="42" t="s">
        <v>40</v>
      </c>
      <c r="R2" s="42"/>
      <c r="S2" s="42"/>
      <c r="T2" s="42"/>
      <c r="U2" s="42"/>
      <c r="V2" s="42"/>
      <c r="W2" s="42" t="s">
        <v>41</v>
      </c>
      <c r="X2" s="81" t="s">
        <v>42</v>
      </c>
    </row>
    <row r="3" spans="1:24" s="1" customFormat="1" x14ac:dyDescent="0.15">
      <c r="A3" s="20" t="s">
        <v>43</v>
      </c>
      <c r="B3" s="37"/>
      <c r="C3" s="39"/>
      <c r="D3" s="41"/>
      <c r="E3" s="31" t="s">
        <v>80</v>
      </c>
      <c r="F3" s="31" t="s">
        <v>81</v>
      </c>
      <c r="G3" s="23" t="s">
        <v>5</v>
      </c>
      <c r="H3" s="21" t="s">
        <v>44</v>
      </c>
      <c r="I3" s="21" t="s">
        <v>45</v>
      </c>
      <c r="J3" s="21" t="s">
        <v>46</v>
      </c>
      <c r="K3" s="24" t="s">
        <v>47</v>
      </c>
      <c r="L3" s="24" t="s">
        <v>48</v>
      </c>
      <c r="M3" s="25" t="s">
        <v>49</v>
      </c>
      <c r="N3" s="25" t="s">
        <v>50</v>
      </c>
      <c r="O3" s="25" t="s">
        <v>48</v>
      </c>
      <c r="P3" s="42"/>
      <c r="Q3" s="24" t="s">
        <v>2</v>
      </c>
      <c r="R3" s="24" t="s">
        <v>51</v>
      </c>
      <c r="S3" s="24"/>
      <c r="T3" s="24" t="s">
        <v>52</v>
      </c>
      <c r="U3" s="26" t="s">
        <v>53</v>
      </c>
      <c r="V3" s="27" t="s">
        <v>4</v>
      </c>
      <c r="W3" s="42"/>
      <c r="X3" s="81"/>
    </row>
    <row r="4" spans="1:24" ht="20.100000000000001" customHeight="1" x14ac:dyDescent="0.15">
      <c r="A4" s="77">
        <v>1</v>
      </c>
      <c r="B4" s="69" t="s">
        <v>73</v>
      </c>
      <c r="C4" s="69" t="s">
        <v>74</v>
      </c>
      <c r="D4" s="69"/>
      <c r="E4" s="67" t="s">
        <v>106</v>
      </c>
      <c r="F4" s="67">
        <v>1</v>
      </c>
      <c r="G4" s="70" t="s">
        <v>82</v>
      </c>
      <c r="H4" s="78">
        <v>335</v>
      </c>
      <c r="I4" s="78">
        <v>20</v>
      </c>
      <c r="J4" s="78">
        <v>2</v>
      </c>
      <c r="K4" s="30">
        <v>3.85</v>
      </c>
      <c r="L4" s="30">
        <v>2.6</v>
      </c>
      <c r="M4" s="52">
        <f>H4*I4*J4*7.85/1000000</f>
        <v>0.10519000000000001</v>
      </c>
      <c r="N4" s="53">
        <v>0.1</v>
      </c>
      <c r="O4" s="29">
        <f>M4-N4</f>
        <v>5.1900000000000002E-3</v>
      </c>
      <c r="P4" s="30">
        <f>K4*M4-L4*O4</f>
        <v>0.39148750000000004</v>
      </c>
      <c r="Q4" s="71" t="s">
        <v>75</v>
      </c>
      <c r="R4" s="72" t="s">
        <v>77</v>
      </c>
      <c r="S4" s="72">
        <v>1</v>
      </c>
      <c r="T4" s="73">
        <v>0.03</v>
      </c>
      <c r="U4" s="74">
        <v>1</v>
      </c>
      <c r="V4" s="55">
        <f>S4*T4/U4</f>
        <v>0.03</v>
      </c>
      <c r="W4" s="69">
        <v>1.1200000000000001</v>
      </c>
      <c r="X4" s="75">
        <f>(P4+V6)*W4+P5</f>
        <v>1.2668660000000003</v>
      </c>
    </row>
    <row r="5" spans="1:24" ht="20.100000000000001" customHeight="1" x14ac:dyDescent="0.15">
      <c r="A5" s="77"/>
      <c r="B5" s="69"/>
      <c r="C5" s="69"/>
      <c r="D5" s="69"/>
      <c r="E5" s="67" t="s">
        <v>87</v>
      </c>
      <c r="F5" s="55">
        <v>2000</v>
      </c>
      <c r="G5" s="55"/>
      <c r="H5" s="55"/>
      <c r="I5" s="55"/>
      <c r="J5" s="55"/>
      <c r="K5" s="76">
        <v>1500</v>
      </c>
      <c r="L5" s="56"/>
      <c r="M5" s="58"/>
      <c r="N5" s="58"/>
      <c r="O5" s="58"/>
      <c r="P5" s="56">
        <f>K5/F5</f>
        <v>0.75</v>
      </c>
      <c r="Q5" s="55" t="s">
        <v>76</v>
      </c>
      <c r="R5" s="55" t="s">
        <v>108</v>
      </c>
      <c r="S5" s="55">
        <v>1</v>
      </c>
      <c r="T5" s="55">
        <v>0.04</v>
      </c>
      <c r="U5" s="55">
        <v>1</v>
      </c>
      <c r="V5" s="55">
        <f>S5*T5/U5</f>
        <v>0.04</v>
      </c>
      <c r="W5" s="69"/>
      <c r="X5" s="75"/>
    </row>
    <row r="6" spans="1:24" ht="20.100000000000001" customHeight="1" x14ac:dyDescent="0.15">
      <c r="A6" s="77"/>
      <c r="B6" s="69"/>
      <c r="C6" s="69"/>
      <c r="D6" s="69"/>
      <c r="E6" s="55"/>
      <c r="F6" s="55"/>
      <c r="G6" s="55"/>
      <c r="H6" s="61" t="s">
        <v>104</v>
      </c>
      <c r="I6" s="61"/>
      <c r="J6" s="61"/>
      <c r="K6" s="61"/>
      <c r="L6" s="61"/>
      <c r="M6" s="61"/>
      <c r="N6" s="61"/>
      <c r="O6" s="61"/>
      <c r="P6" s="56">
        <f>P4+P5</f>
        <v>1.1414875</v>
      </c>
      <c r="Q6" s="62" t="s">
        <v>105</v>
      </c>
      <c r="R6" s="62"/>
      <c r="S6" s="62"/>
      <c r="T6" s="62"/>
      <c r="U6" s="62"/>
      <c r="V6" s="56">
        <f>V4+V5</f>
        <v>7.0000000000000007E-2</v>
      </c>
      <c r="W6" s="69"/>
      <c r="X6" s="75"/>
    </row>
    <row r="7" spans="1:24" ht="20.100000000000001" customHeight="1" x14ac:dyDescent="0.15">
      <c r="A7" s="54">
        <v>2</v>
      </c>
      <c r="B7" s="54" t="s">
        <v>83</v>
      </c>
      <c r="C7" s="63" t="s">
        <v>84</v>
      </c>
      <c r="D7" s="54"/>
      <c r="E7" s="68" t="s">
        <v>107</v>
      </c>
      <c r="F7" s="68">
        <v>1</v>
      </c>
      <c r="G7" s="68" t="s">
        <v>86</v>
      </c>
      <c r="H7" s="55">
        <v>77</v>
      </c>
      <c r="I7" s="55">
        <v>39</v>
      </c>
      <c r="J7" s="55">
        <v>2</v>
      </c>
      <c r="K7" s="30">
        <v>5.38</v>
      </c>
      <c r="L7" s="56">
        <v>2.6</v>
      </c>
      <c r="M7" s="52">
        <f>H7*I7*J7*7.85/1000000</f>
        <v>4.7147099999999997E-2</v>
      </c>
      <c r="N7" s="53">
        <v>3.7400000000000003E-2</v>
      </c>
      <c r="O7" s="29">
        <f>M7-N7</f>
        <v>9.7470999999999947E-3</v>
      </c>
      <c r="P7" s="30">
        <f>K7*M7-L7*O7</f>
        <v>0.22830893799999999</v>
      </c>
      <c r="Q7" s="55" t="s">
        <v>88</v>
      </c>
      <c r="R7" s="55" t="s">
        <v>103</v>
      </c>
      <c r="S7" s="55">
        <v>1</v>
      </c>
      <c r="T7" s="55">
        <v>0.04</v>
      </c>
      <c r="U7" s="55">
        <v>1</v>
      </c>
      <c r="V7" s="55">
        <f>S7*T7/U7</f>
        <v>0.04</v>
      </c>
      <c r="W7" s="66">
        <v>1.1200000000000001</v>
      </c>
      <c r="X7" s="75">
        <f>(P7+V9)*W7+P8</f>
        <v>1.0953060105599999</v>
      </c>
    </row>
    <row r="8" spans="1:24" ht="20.100000000000001" customHeight="1" x14ac:dyDescent="0.15">
      <c r="A8" s="57"/>
      <c r="B8" s="57"/>
      <c r="C8" s="64"/>
      <c r="D8" s="57"/>
      <c r="E8" s="68" t="s">
        <v>87</v>
      </c>
      <c r="F8" s="68">
        <v>2000</v>
      </c>
      <c r="G8" s="68"/>
      <c r="H8" s="55"/>
      <c r="I8" s="55"/>
      <c r="J8" s="55"/>
      <c r="K8" s="76">
        <v>1500</v>
      </c>
      <c r="L8" s="56"/>
      <c r="M8" s="58"/>
      <c r="N8" s="58"/>
      <c r="O8" s="58"/>
      <c r="P8" s="56">
        <f>K8/F8</f>
        <v>0.75</v>
      </c>
      <c r="Q8" s="59" t="s">
        <v>89</v>
      </c>
      <c r="R8" s="59" t="s">
        <v>103</v>
      </c>
      <c r="S8" s="55">
        <v>1</v>
      </c>
      <c r="T8" s="55">
        <v>0.04</v>
      </c>
      <c r="U8" s="55">
        <v>1</v>
      </c>
      <c r="V8" s="55">
        <f>S8*T8/U8</f>
        <v>0.04</v>
      </c>
      <c r="W8" s="57"/>
      <c r="X8" s="75"/>
    </row>
    <row r="9" spans="1:24" ht="20.100000000000001" customHeight="1" x14ac:dyDescent="0.15">
      <c r="A9" s="60"/>
      <c r="B9" s="60"/>
      <c r="C9" s="65"/>
      <c r="D9" s="60"/>
      <c r="E9" s="68"/>
      <c r="F9" s="68"/>
      <c r="G9" s="68"/>
      <c r="H9" s="61" t="s">
        <v>104</v>
      </c>
      <c r="I9" s="61"/>
      <c r="J9" s="61"/>
      <c r="K9" s="61"/>
      <c r="L9" s="61"/>
      <c r="M9" s="61"/>
      <c r="N9" s="61"/>
      <c r="O9" s="61"/>
      <c r="P9" s="56">
        <f>P7+P8</f>
        <v>0.97830893799999996</v>
      </c>
      <c r="Q9" s="62" t="s">
        <v>105</v>
      </c>
      <c r="R9" s="62"/>
      <c r="S9" s="62"/>
      <c r="T9" s="62"/>
      <c r="U9" s="62"/>
      <c r="V9" s="56">
        <f>V7+V8</f>
        <v>0.08</v>
      </c>
      <c r="W9" s="60"/>
      <c r="X9" s="75"/>
    </row>
    <row r="10" spans="1:24" ht="20.100000000000001" customHeight="1" x14ac:dyDescent="0.15">
      <c r="A10" s="54">
        <v>3</v>
      </c>
      <c r="B10" s="54" t="s">
        <v>109</v>
      </c>
      <c r="C10" s="63" t="s">
        <v>90</v>
      </c>
      <c r="D10" s="54"/>
      <c r="E10" s="55" t="s">
        <v>91</v>
      </c>
      <c r="F10" s="55">
        <v>1</v>
      </c>
      <c r="G10" s="55" t="s">
        <v>110</v>
      </c>
      <c r="H10" s="78">
        <v>405</v>
      </c>
      <c r="I10" s="78">
        <v>40</v>
      </c>
      <c r="J10" s="78">
        <v>5</v>
      </c>
      <c r="K10" s="30">
        <v>5.88</v>
      </c>
      <c r="L10" s="30">
        <v>2.6</v>
      </c>
      <c r="M10" s="52">
        <f>H10*I10*J10*7.85/1000000</f>
        <v>0.63585000000000003</v>
      </c>
      <c r="N10" s="58">
        <v>0.39200000000000002</v>
      </c>
      <c r="O10" s="29">
        <f>M10-N10</f>
        <v>0.24385000000000001</v>
      </c>
      <c r="P10" s="30">
        <f>K10*M10-L10*O10</f>
        <v>3.1047880000000001</v>
      </c>
      <c r="Q10" s="55" t="s">
        <v>95</v>
      </c>
      <c r="R10" s="55" t="s">
        <v>111</v>
      </c>
      <c r="S10" s="55">
        <v>1</v>
      </c>
      <c r="T10" s="55">
        <v>0.3</v>
      </c>
      <c r="U10" s="55">
        <v>1</v>
      </c>
      <c r="V10" s="55">
        <f>S10*T10/U10</f>
        <v>0.3</v>
      </c>
      <c r="W10" s="66">
        <v>1.1200000000000001</v>
      </c>
      <c r="X10" s="82">
        <f>(P21+V21)*W10</f>
        <v>19.354918904832001</v>
      </c>
    </row>
    <row r="11" spans="1:24" ht="20.100000000000001" customHeight="1" x14ac:dyDescent="0.15">
      <c r="A11" s="57"/>
      <c r="B11" s="57"/>
      <c r="C11" s="64"/>
      <c r="D11" s="57"/>
      <c r="E11" s="55"/>
      <c r="F11" s="55"/>
      <c r="G11" s="55"/>
      <c r="H11" s="55"/>
      <c r="I11" s="55"/>
      <c r="J11" s="55"/>
      <c r="K11" s="56"/>
      <c r="L11" s="56"/>
      <c r="M11" s="58"/>
      <c r="N11" s="58"/>
      <c r="O11" s="58"/>
      <c r="P11" s="56"/>
      <c r="Q11" s="55" t="s">
        <v>89</v>
      </c>
      <c r="R11" s="55" t="s">
        <v>98</v>
      </c>
      <c r="S11" s="55">
        <v>1</v>
      </c>
      <c r="T11" s="55">
        <v>0.15</v>
      </c>
      <c r="U11" s="55">
        <v>1</v>
      </c>
      <c r="V11" s="55">
        <f>S11*T11/U11</f>
        <v>0.15</v>
      </c>
      <c r="W11" s="57"/>
      <c r="X11" s="83"/>
    </row>
    <row r="12" spans="1:24" ht="20.100000000000001" customHeight="1" x14ac:dyDescent="0.15">
      <c r="A12" s="57"/>
      <c r="B12" s="57"/>
      <c r="C12" s="64"/>
      <c r="D12" s="57"/>
      <c r="E12" s="55" t="s">
        <v>92</v>
      </c>
      <c r="F12" s="55">
        <v>1</v>
      </c>
      <c r="G12" s="55" t="s">
        <v>94</v>
      </c>
      <c r="H12" s="55">
        <v>405</v>
      </c>
      <c r="I12" s="55">
        <v>76</v>
      </c>
      <c r="J12" s="55">
        <v>5</v>
      </c>
      <c r="K12" s="30">
        <v>5.88</v>
      </c>
      <c r="L12" s="56">
        <v>2.6</v>
      </c>
      <c r="M12" s="52">
        <f>H12*I12*J12*7.85/1000000</f>
        <v>1.208115</v>
      </c>
      <c r="N12" s="58">
        <v>1.1000000000000001</v>
      </c>
      <c r="O12" s="29">
        <f>M12-N12</f>
        <v>0.10811499999999996</v>
      </c>
      <c r="P12" s="30">
        <f>K12*M12-L12*O12</f>
        <v>6.8226171999999998</v>
      </c>
      <c r="Q12" s="55" t="s">
        <v>95</v>
      </c>
      <c r="R12" s="55" t="s">
        <v>111</v>
      </c>
      <c r="S12" s="55">
        <v>1</v>
      </c>
      <c r="T12" s="55">
        <v>0.3</v>
      </c>
      <c r="U12" s="55">
        <v>1</v>
      </c>
      <c r="V12" s="55">
        <f t="shared" ref="V12:V20" si="0">S12*T12/U12</f>
        <v>0.3</v>
      </c>
      <c r="W12" s="57"/>
      <c r="X12" s="83"/>
    </row>
    <row r="13" spans="1:24" ht="20.100000000000001" customHeight="1" x14ac:dyDescent="0.15">
      <c r="A13" s="57"/>
      <c r="B13" s="57"/>
      <c r="C13" s="64"/>
      <c r="D13" s="57"/>
      <c r="E13" s="55"/>
      <c r="F13" s="55"/>
      <c r="G13" s="55"/>
      <c r="H13" s="55"/>
      <c r="I13" s="55"/>
      <c r="J13" s="55"/>
      <c r="K13" s="56"/>
      <c r="L13" s="56"/>
      <c r="M13" s="58"/>
      <c r="N13" s="58"/>
      <c r="O13" s="58"/>
      <c r="P13" s="56"/>
      <c r="Q13" s="59" t="s">
        <v>96</v>
      </c>
      <c r="R13" s="55" t="s">
        <v>98</v>
      </c>
      <c r="S13" s="55">
        <v>1</v>
      </c>
      <c r="T13" s="55">
        <v>0.15</v>
      </c>
      <c r="U13" s="55">
        <v>1</v>
      </c>
      <c r="V13" s="55">
        <f t="shared" si="0"/>
        <v>0.15</v>
      </c>
      <c r="W13" s="57"/>
      <c r="X13" s="83"/>
    </row>
    <row r="14" spans="1:24" ht="20.100000000000001" customHeight="1" x14ac:dyDescent="0.15">
      <c r="A14" s="57"/>
      <c r="B14" s="57"/>
      <c r="C14" s="64"/>
      <c r="D14" s="57"/>
      <c r="E14" s="55"/>
      <c r="F14" s="55"/>
      <c r="G14" s="55"/>
      <c r="H14" s="55"/>
      <c r="I14" s="55"/>
      <c r="J14" s="55"/>
      <c r="K14" s="56"/>
      <c r="L14" s="56"/>
      <c r="M14" s="58"/>
      <c r="N14" s="58"/>
      <c r="O14" s="58"/>
      <c r="P14" s="56"/>
      <c r="Q14" s="59" t="s">
        <v>97</v>
      </c>
      <c r="R14" s="55" t="s">
        <v>98</v>
      </c>
      <c r="S14" s="55">
        <v>1</v>
      </c>
      <c r="T14" s="55">
        <v>0.15</v>
      </c>
      <c r="U14" s="55">
        <v>1</v>
      </c>
      <c r="V14" s="55">
        <f t="shared" si="0"/>
        <v>0.15</v>
      </c>
      <c r="W14" s="57"/>
      <c r="X14" s="83"/>
    </row>
    <row r="15" spans="1:24" ht="20.100000000000001" customHeight="1" x14ac:dyDescent="0.15">
      <c r="A15" s="57"/>
      <c r="B15" s="57"/>
      <c r="C15" s="64"/>
      <c r="D15" s="57"/>
      <c r="E15" s="55" t="s">
        <v>93</v>
      </c>
      <c r="F15" s="55">
        <v>2</v>
      </c>
      <c r="G15" s="55" t="s">
        <v>94</v>
      </c>
      <c r="H15" s="55">
        <v>273</v>
      </c>
      <c r="I15" s="55">
        <v>30</v>
      </c>
      <c r="J15" s="55">
        <v>5</v>
      </c>
      <c r="K15" s="30">
        <v>5.88</v>
      </c>
      <c r="L15" s="56">
        <v>2.6</v>
      </c>
      <c r="M15" s="52">
        <f>H15*I15*J15*7.85/1000000</f>
        <v>0.32145750000000001</v>
      </c>
      <c r="N15" s="58">
        <v>0.25900000000000001</v>
      </c>
      <c r="O15" s="29">
        <f>M15-N15</f>
        <v>6.2457499999999999E-2</v>
      </c>
      <c r="P15" s="30">
        <f>(K15*M15-L15*O15)*F15</f>
        <v>3.4555612</v>
      </c>
      <c r="Q15" s="55" t="s">
        <v>95</v>
      </c>
      <c r="R15" s="55" t="s">
        <v>99</v>
      </c>
      <c r="S15" s="55">
        <v>2</v>
      </c>
      <c r="T15" s="55">
        <v>0.2</v>
      </c>
      <c r="U15" s="55">
        <v>1</v>
      </c>
      <c r="V15" s="55">
        <f t="shared" si="0"/>
        <v>0.4</v>
      </c>
      <c r="W15" s="57"/>
      <c r="X15" s="83"/>
    </row>
    <row r="16" spans="1:24" ht="20.100000000000001" customHeight="1" x14ac:dyDescent="0.15">
      <c r="A16" s="57"/>
      <c r="B16" s="57"/>
      <c r="C16" s="64"/>
      <c r="D16" s="57"/>
      <c r="E16" s="55"/>
      <c r="F16" s="55"/>
      <c r="G16" s="55"/>
      <c r="H16" s="55"/>
      <c r="I16" s="55"/>
      <c r="J16" s="55"/>
      <c r="K16" s="30"/>
      <c r="L16" s="56"/>
      <c r="M16" s="58"/>
      <c r="N16" s="58"/>
      <c r="O16" s="58"/>
      <c r="P16" s="56"/>
      <c r="Q16" s="55" t="s">
        <v>89</v>
      </c>
      <c r="R16" s="55" t="s">
        <v>100</v>
      </c>
      <c r="S16" s="55">
        <v>2</v>
      </c>
      <c r="T16" s="55">
        <v>7.0000000000000007E-2</v>
      </c>
      <c r="U16" s="55">
        <v>1</v>
      </c>
      <c r="V16" s="55">
        <f t="shared" si="0"/>
        <v>0.14000000000000001</v>
      </c>
      <c r="W16" s="57"/>
      <c r="X16" s="83"/>
    </row>
    <row r="17" spans="1:24" ht="20.100000000000001" customHeight="1" x14ac:dyDescent="0.15">
      <c r="A17" s="57"/>
      <c r="B17" s="57"/>
      <c r="C17" s="64"/>
      <c r="D17" s="57"/>
      <c r="E17" s="55" t="s">
        <v>101</v>
      </c>
      <c r="F17" s="55">
        <v>2</v>
      </c>
      <c r="G17" s="55" t="s">
        <v>94</v>
      </c>
      <c r="H17" s="55">
        <v>94</v>
      </c>
      <c r="I17" s="55">
        <v>18.8</v>
      </c>
      <c r="J17" s="55">
        <v>3</v>
      </c>
      <c r="K17" s="30">
        <v>5.88</v>
      </c>
      <c r="L17" s="56">
        <v>2.6</v>
      </c>
      <c r="M17" s="52">
        <f>H17*I17*J17*7.85/1000000</f>
        <v>4.1617559999999998E-2</v>
      </c>
      <c r="N17" s="58">
        <v>2.1000000000000001E-2</v>
      </c>
      <c r="O17" s="29">
        <f>M17-N17</f>
        <v>2.0617559999999997E-2</v>
      </c>
      <c r="P17" s="30">
        <f>(K17*M17-L17*O17)*F17</f>
        <v>0.38221119359999994</v>
      </c>
      <c r="Q17" s="59" t="s">
        <v>95</v>
      </c>
      <c r="R17" s="55" t="s">
        <v>130</v>
      </c>
      <c r="S17" s="55">
        <v>2</v>
      </c>
      <c r="T17" s="55">
        <v>0.05</v>
      </c>
      <c r="U17" s="55">
        <v>1</v>
      </c>
      <c r="V17" s="55">
        <f t="shared" si="0"/>
        <v>0.1</v>
      </c>
      <c r="W17" s="57"/>
      <c r="X17" s="83"/>
    </row>
    <row r="18" spans="1:24" ht="20.100000000000001" customHeight="1" x14ac:dyDescent="0.15">
      <c r="A18" s="57"/>
      <c r="B18" s="57"/>
      <c r="C18" s="64"/>
      <c r="D18" s="57"/>
      <c r="E18" s="55"/>
      <c r="F18" s="55"/>
      <c r="G18" s="55"/>
      <c r="H18" s="55"/>
      <c r="I18" s="55"/>
      <c r="J18" s="55"/>
      <c r="K18" s="30"/>
      <c r="L18" s="56"/>
      <c r="M18" s="58"/>
      <c r="N18" s="58"/>
      <c r="O18" s="58"/>
      <c r="P18" s="56"/>
      <c r="Q18" s="59" t="s">
        <v>96</v>
      </c>
      <c r="R18" s="55" t="s">
        <v>131</v>
      </c>
      <c r="S18" s="55">
        <v>2</v>
      </c>
      <c r="T18" s="55">
        <v>0.03</v>
      </c>
      <c r="U18" s="55">
        <v>1</v>
      </c>
      <c r="V18" s="55">
        <f t="shared" si="0"/>
        <v>0.06</v>
      </c>
      <c r="W18" s="57"/>
      <c r="X18" s="83"/>
    </row>
    <row r="19" spans="1:24" ht="20.100000000000001" customHeight="1" x14ac:dyDescent="0.15">
      <c r="A19" s="57"/>
      <c r="B19" s="57"/>
      <c r="C19" s="64"/>
      <c r="D19" s="57"/>
      <c r="E19" s="55"/>
      <c r="F19" s="55"/>
      <c r="G19" s="55"/>
      <c r="H19" s="55"/>
      <c r="I19" s="55"/>
      <c r="J19" s="55"/>
      <c r="K19" s="30"/>
      <c r="L19" s="56"/>
      <c r="M19" s="58"/>
      <c r="N19" s="58"/>
      <c r="O19" s="58"/>
      <c r="P19" s="56"/>
      <c r="Q19" s="59" t="s">
        <v>97</v>
      </c>
      <c r="R19" s="55" t="s">
        <v>130</v>
      </c>
      <c r="S19" s="55">
        <v>2</v>
      </c>
      <c r="T19" s="55">
        <v>0.05</v>
      </c>
      <c r="U19" s="55">
        <v>1</v>
      </c>
      <c r="V19" s="55">
        <f t="shared" si="0"/>
        <v>0.1</v>
      </c>
      <c r="W19" s="57"/>
      <c r="X19" s="83"/>
    </row>
    <row r="20" spans="1:24" ht="20.100000000000001" customHeight="1" x14ac:dyDescent="0.15">
      <c r="A20" s="57"/>
      <c r="B20" s="57"/>
      <c r="C20" s="64"/>
      <c r="D20" s="57"/>
      <c r="E20" s="55" t="s">
        <v>112</v>
      </c>
      <c r="F20" s="55">
        <v>2</v>
      </c>
      <c r="G20" s="55"/>
      <c r="H20" s="55"/>
      <c r="I20" s="55"/>
      <c r="J20" s="55"/>
      <c r="K20" s="30">
        <v>3.3000000000000002E-2</v>
      </c>
      <c r="L20" s="56"/>
      <c r="M20" s="58"/>
      <c r="N20" s="58"/>
      <c r="O20" s="58"/>
      <c r="P20" s="56">
        <f>F20*K20</f>
        <v>6.6000000000000003E-2</v>
      </c>
      <c r="Q20" s="59" t="s">
        <v>102</v>
      </c>
      <c r="R20" s="55" t="s">
        <v>132</v>
      </c>
      <c r="S20" s="55">
        <v>32</v>
      </c>
      <c r="T20" s="55">
        <v>0.05</v>
      </c>
      <c r="U20" s="55">
        <v>1</v>
      </c>
      <c r="V20" s="55">
        <f t="shared" si="0"/>
        <v>1.6</v>
      </c>
      <c r="W20" s="57"/>
      <c r="X20" s="83"/>
    </row>
    <row r="21" spans="1:24" ht="20.100000000000001" customHeight="1" x14ac:dyDescent="0.15">
      <c r="A21" s="60"/>
      <c r="B21" s="60"/>
      <c r="C21" s="65"/>
      <c r="D21" s="60"/>
      <c r="E21" s="55"/>
      <c r="F21" s="55"/>
      <c r="G21" s="55"/>
      <c r="H21" s="61" t="s">
        <v>104</v>
      </c>
      <c r="I21" s="61"/>
      <c r="J21" s="61"/>
      <c r="K21" s="61"/>
      <c r="L21" s="61"/>
      <c r="M21" s="61"/>
      <c r="N21" s="61"/>
      <c r="O21" s="61"/>
      <c r="P21" s="56">
        <f>SUM(P10:P20)</f>
        <v>13.8311775936</v>
      </c>
      <c r="Q21" s="62" t="s">
        <v>105</v>
      </c>
      <c r="R21" s="62"/>
      <c r="S21" s="62"/>
      <c r="T21" s="62"/>
      <c r="U21" s="62"/>
      <c r="V21" s="56">
        <f>SUM(V10:V20)</f>
        <v>3.4500000000000006</v>
      </c>
      <c r="W21" s="60"/>
      <c r="X21" s="84"/>
    </row>
    <row r="22" spans="1:24" ht="20.100000000000001" customHeight="1" x14ac:dyDescent="0.15">
      <c r="A22" s="54">
        <v>4</v>
      </c>
      <c r="B22" s="54" t="s">
        <v>133</v>
      </c>
      <c r="C22" s="63" t="s">
        <v>134</v>
      </c>
      <c r="D22" s="54"/>
      <c r="E22" s="55" t="s">
        <v>115</v>
      </c>
      <c r="F22" s="55">
        <v>1</v>
      </c>
      <c r="G22" s="55" t="s">
        <v>94</v>
      </c>
      <c r="H22" s="55">
        <v>233</v>
      </c>
      <c r="I22" s="55">
        <v>200</v>
      </c>
      <c r="J22" s="55">
        <v>2.5</v>
      </c>
      <c r="K22" s="56">
        <v>5.88</v>
      </c>
      <c r="L22" s="56">
        <v>2.6</v>
      </c>
      <c r="M22" s="52">
        <f>H22*I22*J22*7.85/1000000</f>
        <v>0.91452500000000003</v>
      </c>
      <c r="N22" s="58">
        <v>0.64580000000000004</v>
      </c>
      <c r="O22" s="79">
        <f>M22-N22</f>
        <v>0.26872499999999999</v>
      </c>
      <c r="P22" s="80">
        <f>(K22*M22-L22*O22)*F22</f>
        <v>4.6787219999999996</v>
      </c>
      <c r="Q22" s="59" t="s">
        <v>95</v>
      </c>
      <c r="R22" s="55" t="s">
        <v>98</v>
      </c>
      <c r="S22" s="55">
        <v>1</v>
      </c>
      <c r="T22" s="55">
        <v>0.15</v>
      </c>
      <c r="U22" s="55">
        <v>1</v>
      </c>
      <c r="V22" s="55">
        <f t="shared" ref="V22:V24" si="1">S22*T22/U22</f>
        <v>0.15</v>
      </c>
      <c r="W22" s="66">
        <v>1.1200000000000001</v>
      </c>
      <c r="X22" s="82">
        <f>(P25+V25)*W22</f>
        <v>5.6545686399999999</v>
      </c>
    </row>
    <row r="23" spans="1:24" ht="20.100000000000001" customHeight="1" x14ac:dyDescent="0.15">
      <c r="A23" s="57"/>
      <c r="B23" s="57"/>
      <c r="C23" s="64"/>
      <c r="D23" s="57"/>
      <c r="E23" s="55"/>
      <c r="F23" s="55"/>
      <c r="G23" s="55"/>
      <c r="H23" s="55"/>
      <c r="I23" s="55"/>
      <c r="J23" s="55"/>
      <c r="K23" s="56"/>
      <c r="L23" s="56"/>
      <c r="M23" s="58"/>
      <c r="N23" s="58"/>
      <c r="O23" s="58"/>
      <c r="P23" s="56"/>
      <c r="Q23" s="59" t="s">
        <v>76</v>
      </c>
      <c r="R23" s="55" t="s">
        <v>100</v>
      </c>
      <c r="S23" s="55">
        <v>1</v>
      </c>
      <c r="T23" s="55">
        <v>7.0000000000000007E-2</v>
      </c>
      <c r="U23" s="55">
        <v>1</v>
      </c>
      <c r="V23" s="55">
        <f t="shared" si="1"/>
        <v>7.0000000000000007E-2</v>
      </c>
      <c r="W23" s="57"/>
      <c r="X23" s="83"/>
    </row>
    <row r="24" spans="1:24" ht="20.100000000000001" customHeight="1" x14ac:dyDescent="0.15">
      <c r="A24" s="57"/>
      <c r="B24" s="57"/>
      <c r="C24" s="64"/>
      <c r="D24" s="57"/>
      <c r="E24" s="55"/>
      <c r="F24" s="55"/>
      <c r="G24" s="55"/>
      <c r="H24" s="55"/>
      <c r="I24" s="55"/>
      <c r="J24" s="55"/>
      <c r="K24" s="56"/>
      <c r="L24" s="56"/>
      <c r="M24" s="58"/>
      <c r="N24" s="58"/>
      <c r="O24" s="58"/>
      <c r="P24" s="56"/>
      <c r="Q24" s="59" t="s">
        <v>89</v>
      </c>
      <c r="R24" s="55" t="s">
        <v>98</v>
      </c>
      <c r="S24" s="55">
        <v>1</v>
      </c>
      <c r="T24" s="55">
        <v>0.15</v>
      </c>
      <c r="U24" s="55">
        <v>1</v>
      </c>
      <c r="V24" s="55">
        <f t="shared" si="1"/>
        <v>0.15</v>
      </c>
      <c r="W24" s="57"/>
      <c r="X24" s="83"/>
    </row>
    <row r="25" spans="1:24" ht="20.100000000000001" customHeight="1" x14ac:dyDescent="0.15">
      <c r="A25" s="60"/>
      <c r="B25" s="60"/>
      <c r="C25" s="65"/>
      <c r="D25" s="60"/>
      <c r="E25" s="55"/>
      <c r="F25" s="55"/>
      <c r="G25" s="55"/>
      <c r="H25" s="61" t="s">
        <v>104</v>
      </c>
      <c r="I25" s="61"/>
      <c r="J25" s="61"/>
      <c r="K25" s="61"/>
      <c r="L25" s="61"/>
      <c r="M25" s="61"/>
      <c r="N25" s="61"/>
      <c r="O25" s="61"/>
      <c r="P25" s="56">
        <f>SUM(P22:P24)</f>
        <v>4.6787219999999996</v>
      </c>
      <c r="Q25" s="62" t="s">
        <v>105</v>
      </c>
      <c r="R25" s="62"/>
      <c r="S25" s="62"/>
      <c r="T25" s="62"/>
      <c r="U25" s="62"/>
      <c r="V25" s="56">
        <f>SUM(V22:V24)</f>
        <v>0.37</v>
      </c>
      <c r="W25" s="60"/>
      <c r="X25" s="84"/>
    </row>
    <row r="26" spans="1:24" ht="20.100000000000001" customHeight="1" x14ac:dyDescent="0.15">
      <c r="A26" s="54">
        <v>5</v>
      </c>
      <c r="B26" s="54" t="s">
        <v>120</v>
      </c>
      <c r="C26" s="63" t="s">
        <v>78</v>
      </c>
      <c r="D26" s="54"/>
      <c r="E26" s="63" t="s">
        <v>127</v>
      </c>
      <c r="F26" s="55">
        <v>1</v>
      </c>
      <c r="G26" s="63" t="s">
        <v>128</v>
      </c>
      <c r="H26" s="55"/>
      <c r="I26" s="55"/>
      <c r="J26" s="55"/>
      <c r="K26" s="56">
        <v>70.866399999999999</v>
      </c>
      <c r="L26" s="56"/>
      <c r="M26" s="52"/>
      <c r="N26" s="58"/>
      <c r="O26" s="29"/>
      <c r="P26" s="30">
        <f>F26*K26</f>
        <v>70.866399999999999</v>
      </c>
      <c r="Q26" s="55" t="s">
        <v>102</v>
      </c>
      <c r="R26" s="55" t="s">
        <v>132</v>
      </c>
      <c r="S26" s="55">
        <v>12</v>
      </c>
      <c r="T26" s="55">
        <v>0.05</v>
      </c>
      <c r="U26" s="55">
        <v>1</v>
      </c>
      <c r="V26" s="55">
        <f t="shared" ref="V26:V28" si="2">S26*T26/U26</f>
        <v>0.60000000000000009</v>
      </c>
      <c r="W26" s="66">
        <v>1.1200000000000001</v>
      </c>
      <c r="X26" s="82">
        <f>(V29+P28)*W26+P26</f>
        <v>77.961163065600005</v>
      </c>
    </row>
    <row r="27" spans="1:24" ht="20.100000000000001" customHeight="1" x14ac:dyDescent="0.15">
      <c r="A27" s="57"/>
      <c r="B27" s="57"/>
      <c r="C27" s="64"/>
      <c r="D27" s="57"/>
      <c r="E27" s="65"/>
      <c r="F27" s="55"/>
      <c r="G27" s="65"/>
      <c r="H27" s="55"/>
      <c r="I27" s="55"/>
      <c r="J27" s="55"/>
      <c r="K27" s="56"/>
      <c r="L27" s="56"/>
      <c r="M27" s="52"/>
      <c r="N27" s="58"/>
      <c r="O27" s="29"/>
      <c r="P27" s="30"/>
      <c r="Q27" s="55" t="s">
        <v>126</v>
      </c>
      <c r="R27" s="55" t="s">
        <v>137</v>
      </c>
      <c r="S27" s="55">
        <v>4</v>
      </c>
      <c r="T27" s="55">
        <v>1</v>
      </c>
      <c r="U27" s="55">
        <v>1</v>
      </c>
      <c r="V27" s="55">
        <f t="shared" si="2"/>
        <v>4</v>
      </c>
      <c r="W27" s="57"/>
      <c r="X27" s="83"/>
    </row>
    <row r="28" spans="1:24" ht="20.100000000000001" customHeight="1" x14ac:dyDescent="0.15">
      <c r="A28" s="57"/>
      <c r="B28" s="57"/>
      <c r="C28" s="64"/>
      <c r="D28" s="57"/>
      <c r="E28" s="55" t="s">
        <v>122</v>
      </c>
      <c r="F28" s="55">
        <v>4</v>
      </c>
      <c r="G28" s="55" t="s">
        <v>85</v>
      </c>
      <c r="H28" s="55">
        <v>66</v>
      </c>
      <c r="I28" s="55">
        <v>55</v>
      </c>
      <c r="J28" s="55">
        <v>3</v>
      </c>
      <c r="K28" s="56">
        <v>5.38</v>
      </c>
      <c r="L28" s="56">
        <v>2.6</v>
      </c>
      <c r="M28" s="52">
        <f>H28*I28*J28*7.85/1000000</f>
        <v>8.5486500000000007E-2</v>
      </c>
      <c r="N28" s="58">
        <v>0.06</v>
      </c>
      <c r="O28" s="29">
        <f>M28-N28</f>
        <v>2.5486500000000009E-2</v>
      </c>
      <c r="P28" s="56">
        <f>(K28*M28-L28*O28)*F28</f>
        <v>1.5746098800000001</v>
      </c>
      <c r="Q28" s="55" t="s">
        <v>135</v>
      </c>
      <c r="R28" s="55" t="s">
        <v>136</v>
      </c>
      <c r="S28" s="55">
        <v>4</v>
      </c>
      <c r="T28" s="55">
        <v>0.04</v>
      </c>
      <c r="U28" s="55">
        <v>1</v>
      </c>
      <c r="V28" s="55">
        <f t="shared" si="2"/>
        <v>0.16</v>
      </c>
      <c r="W28" s="57"/>
      <c r="X28" s="83"/>
    </row>
    <row r="29" spans="1:24" ht="20.100000000000001" customHeight="1" x14ac:dyDescent="0.15">
      <c r="A29" s="60"/>
      <c r="B29" s="60"/>
      <c r="C29" s="65"/>
      <c r="D29" s="60"/>
      <c r="E29" s="55"/>
      <c r="F29" s="55"/>
      <c r="G29" s="55"/>
      <c r="H29" s="61" t="s">
        <v>104</v>
      </c>
      <c r="I29" s="61"/>
      <c r="J29" s="61"/>
      <c r="K29" s="61"/>
      <c r="L29" s="61"/>
      <c r="M29" s="61"/>
      <c r="N29" s="61"/>
      <c r="O29" s="61"/>
      <c r="P29" s="56">
        <f>SUM(P26:P28)</f>
        <v>72.441009879999996</v>
      </c>
      <c r="Q29" s="62" t="s">
        <v>105</v>
      </c>
      <c r="R29" s="62"/>
      <c r="S29" s="62"/>
      <c r="T29" s="62"/>
      <c r="U29" s="62"/>
      <c r="V29" s="56">
        <f>SUM(V26:V28)</f>
        <v>4.76</v>
      </c>
      <c r="W29" s="60"/>
      <c r="X29" s="84"/>
    </row>
    <row r="30" spans="1:24" ht="20.100000000000001" customHeight="1" x14ac:dyDescent="0.15">
      <c r="A30" s="61">
        <v>6</v>
      </c>
      <c r="B30" s="61" t="s">
        <v>123</v>
      </c>
      <c r="C30" s="85" t="s">
        <v>125</v>
      </c>
      <c r="D30" s="61"/>
      <c r="E30" s="63" t="s">
        <v>124</v>
      </c>
      <c r="F30" s="55">
        <v>1</v>
      </c>
      <c r="G30" s="55" t="s">
        <v>121</v>
      </c>
      <c r="H30" s="55">
        <v>501</v>
      </c>
      <c r="I30" s="55">
        <v>283</v>
      </c>
      <c r="J30" s="55">
        <v>3</v>
      </c>
      <c r="K30" s="56">
        <v>63.692900000000002</v>
      </c>
      <c r="L30" s="56"/>
      <c r="M30" s="52">
        <f>H30*I30*J30*7.85/1000000</f>
        <v>3.3389896499999998</v>
      </c>
      <c r="N30" s="58">
        <v>2.9851999999999999</v>
      </c>
      <c r="O30" s="29">
        <f>M30-N30</f>
        <v>0.35378964999999996</v>
      </c>
      <c r="P30" s="30">
        <f>F30*K30</f>
        <v>63.692900000000002</v>
      </c>
      <c r="Q30" s="55" t="s">
        <v>126</v>
      </c>
      <c r="R30" s="55" t="s">
        <v>137</v>
      </c>
      <c r="S30" s="55">
        <v>4</v>
      </c>
      <c r="T30" s="55">
        <v>1</v>
      </c>
      <c r="U30" s="55">
        <v>1</v>
      </c>
      <c r="V30" s="55">
        <f t="shared" ref="V30" si="3">S30*T30/U30</f>
        <v>4</v>
      </c>
      <c r="W30" s="86">
        <v>1.1200000000000001</v>
      </c>
      <c r="X30" s="87">
        <f>V32*W30+P32</f>
        <v>68.172899999999998</v>
      </c>
    </row>
    <row r="31" spans="1:24" ht="20.100000000000001" customHeight="1" x14ac:dyDescent="0.15">
      <c r="A31" s="61"/>
      <c r="B31" s="61"/>
      <c r="C31" s="85"/>
      <c r="D31" s="61"/>
      <c r="E31" s="65"/>
      <c r="F31" s="55"/>
      <c r="G31" s="88" t="s">
        <v>129</v>
      </c>
      <c r="H31" s="55"/>
      <c r="I31" s="55"/>
      <c r="J31" s="55"/>
      <c r="K31" s="56"/>
      <c r="L31" s="56"/>
      <c r="M31" s="58"/>
      <c r="N31" s="58"/>
      <c r="O31" s="58"/>
      <c r="P31" s="56"/>
      <c r="Q31" s="55"/>
      <c r="R31" s="55"/>
      <c r="S31" s="55"/>
      <c r="T31" s="55"/>
      <c r="U31" s="55"/>
      <c r="V31" s="55"/>
      <c r="W31" s="61"/>
      <c r="X31" s="87"/>
    </row>
    <row r="32" spans="1:24" ht="20.100000000000001" customHeight="1" x14ac:dyDescent="0.15">
      <c r="A32" s="61"/>
      <c r="B32" s="61"/>
      <c r="C32" s="85"/>
      <c r="D32" s="61"/>
      <c r="E32" s="55"/>
      <c r="F32" s="55"/>
      <c r="G32" s="55"/>
      <c r="H32" s="61" t="s">
        <v>104</v>
      </c>
      <c r="I32" s="61"/>
      <c r="J32" s="61"/>
      <c r="K32" s="61"/>
      <c r="L32" s="61"/>
      <c r="M32" s="61"/>
      <c r="N32" s="61"/>
      <c r="O32" s="61"/>
      <c r="P32" s="56">
        <f>SUM(P30:P31)</f>
        <v>63.692900000000002</v>
      </c>
      <c r="Q32" s="62" t="s">
        <v>105</v>
      </c>
      <c r="R32" s="62"/>
      <c r="S32" s="62"/>
      <c r="T32" s="62"/>
      <c r="U32" s="62"/>
      <c r="V32" s="56">
        <f>SUM(V30:V31)</f>
        <v>4</v>
      </c>
      <c r="W32" s="61"/>
      <c r="X32" s="87"/>
    </row>
    <row r="33" spans="1:24" ht="20.100000000000001" customHeight="1" x14ac:dyDescent="0.15">
      <c r="A33" s="54">
        <v>7</v>
      </c>
      <c r="B33" s="54" t="s">
        <v>113</v>
      </c>
      <c r="C33" s="63" t="s">
        <v>114</v>
      </c>
      <c r="D33" s="54"/>
      <c r="E33" s="55" t="s">
        <v>115</v>
      </c>
      <c r="F33" s="55">
        <v>1</v>
      </c>
      <c r="G33" s="55" t="s">
        <v>94</v>
      </c>
      <c r="H33" s="55">
        <v>233</v>
      </c>
      <c r="I33" s="55">
        <v>200</v>
      </c>
      <c r="J33" s="55">
        <v>2.5</v>
      </c>
      <c r="K33" s="56">
        <v>5.88</v>
      </c>
      <c r="L33" s="56">
        <v>2.6</v>
      </c>
      <c r="M33" s="52">
        <f>H33*I33*J33*7.85/1000000</f>
        <v>0.91452500000000003</v>
      </c>
      <c r="N33" s="58">
        <v>0.64580000000000004</v>
      </c>
      <c r="O33" s="79">
        <f>M33-N33</f>
        <v>0.26872499999999999</v>
      </c>
      <c r="P33" s="80">
        <f>(K33*M33-L33*O33)*F33</f>
        <v>4.6787219999999996</v>
      </c>
      <c r="Q33" s="59" t="s">
        <v>95</v>
      </c>
      <c r="R33" s="55" t="s">
        <v>98</v>
      </c>
      <c r="S33" s="55">
        <v>1</v>
      </c>
      <c r="T33" s="55">
        <v>0.15</v>
      </c>
      <c r="U33" s="55">
        <v>1</v>
      </c>
      <c r="V33" s="55">
        <f t="shared" ref="V33:V38" si="4">S33*T33/U33</f>
        <v>0.15</v>
      </c>
      <c r="W33" s="66">
        <v>1.1200000000000001</v>
      </c>
      <c r="X33" s="82">
        <f>(P39+V39)*W33</f>
        <v>12.696985112000002</v>
      </c>
    </row>
    <row r="34" spans="1:24" ht="20.100000000000001" customHeight="1" x14ac:dyDescent="0.15">
      <c r="A34" s="57"/>
      <c r="B34" s="57"/>
      <c r="C34" s="64"/>
      <c r="D34" s="57"/>
      <c r="E34" s="55"/>
      <c r="F34" s="55"/>
      <c r="G34" s="55"/>
      <c r="H34" s="55"/>
      <c r="I34" s="55"/>
      <c r="J34" s="55"/>
      <c r="K34" s="56"/>
      <c r="L34" s="56"/>
      <c r="M34" s="58"/>
      <c r="N34" s="58"/>
      <c r="O34" s="58"/>
      <c r="P34" s="56"/>
      <c r="Q34" s="59" t="s">
        <v>76</v>
      </c>
      <c r="R34" s="55" t="s">
        <v>100</v>
      </c>
      <c r="S34" s="55">
        <v>1</v>
      </c>
      <c r="T34" s="55">
        <v>7.0000000000000007E-2</v>
      </c>
      <c r="U34" s="55">
        <v>1</v>
      </c>
      <c r="V34" s="55">
        <f t="shared" si="4"/>
        <v>7.0000000000000007E-2</v>
      </c>
      <c r="W34" s="57"/>
      <c r="X34" s="83"/>
    </row>
    <row r="35" spans="1:24" ht="20.100000000000001" customHeight="1" x14ac:dyDescent="0.15">
      <c r="A35" s="57"/>
      <c r="B35" s="57"/>
      <c r="C35" s="64"/>
      <c r="D35" s="57"/>
      <c r="E35" s="55"/>
      <c r="F35" s="55"/>
      <c r="G35" s="55"/>
      <c r="H35" s="55"/>
      <c r="I35" s="55"/>
      <c r="J35" s="55"/>
      <c r="K35" s="56"/>
      <c r="L35" s="56"/>
      <c r="M35" s="58"/>
      <c r="N35" s="58"/>
      <c r="O35" s="58"/>
      <c r="P35" s="56"/>
      <c r="Q35" s="59" t="s">
        <v>89</v>
      </c>
      <c r="R35" s="55" t="s">
        <v>98</v>
      </c>
      <c r="S35" s="55">
        <v>1</v>
      </c>
      <c r="T35" s="55">
        <v>0.15</v>
      </c>
      <c r="U35" s="55">
        <v>1</v>
      </c>
      <c r="V35" s="55">
        <f t="shared" si="4"/>
        <v>0.15</v>
      </c>
      <c r="W35" s="57"/>
      <c r="X35" s="83"/>
    </row>
    <row r="36" spans="1:24" ht="20.100000000000001" customHeight="1" x14ac:dyDescent="0.15">
      <c r="A36" s="57"/>
      <c r="B36" s="57"/>
      <c r="C36" s="64"/>
      <c r="D36" s="57"/>
      <c r="E36" s="55" t="s">
        <v>116</v>
      </c>
      <c r="F36" s="55">
        <v>1</v>
      </c>
      <c r="G36" s="55" t="s">
        <v>94</v>
      </c>
      <c r="H36" s="55">
        <v>77</v>
      </c>
      <c r="I36" s="55">
        <v>65</v>
      </c>
      <c r="J36" s="55">
        <v>2.5</v>
      </c>
      <c r="K36" s="56">
        <v>5.88</v>
      </c>
      <c r="L36" s="56">
        <v>2.6</v>
      </c>
      <c r="M36" s="52">
        <f>H36*I36*J36*7.85/1000000</f>
        <v>9.8223124999999994E-2</v>
      </c>
      <c r="N36" s="58">
        <v>7.0000000000000007E-2</v>
      </c>
      <c r="O36" s="79">
        <f>M36-N36</f>
        <v>2.8223124999999988E-2</v>
      </c>
      <c r="P36" s="80">
        <f>(K36*M36-L36*O36)*F36</f>
        <v>0.50417184999999998</v>
      </c>
      <c r="Q36" s="59" t="s">
        <v>95</v>
      </c>
      <c r="R36" s="55" t="s">
        <v>103</v>
      </c>
      <c r="S36" s="55">
        <v>1</v>
      </c>
      <c r="T36" s="55">
        <v>0.04</v>
      </c>
      <c r="U36" s="55">
        <v>1</v>
      </c>
      <c r="V36" s="55">
        <f t="shared" si="4"/>
        <v>0.04</v>
      </c>
      <c r="W36" s="57"/>
      <c r="X36" s="83"/>
    </row>
    <row r="37" spans="1:24" ht="20.100000000000001" customHeight="1" x14ac:dyDescent="0.15">
      <c r="A37" s="57"/>
      <c r="B37" s="57"/>
      <c r="C37" s="64"/>
      <c r="D37" s="57"/>
      <c r="E37" s="55" t="s">
        <v>117</v>
      </c>
      <c r="F37" s="55">
        <v>1</v>
      </c>
      <c r="G37" s="55"/>
      <c r="H37" s="55"/>
      <c r="I37" s="55"/>
      <c r="J37" s="55"/>
      <c r="K37" s="56">
        <v>0.34</v>
      </c>
      <c r="L37" s="56"/>
      <c r="M37" s="58"/>
      <c r="N37" s="58">
        <f>F37*K37</f>
        <v>0.34</v>
      </c>
      <c r="O37" s="58"/>
      <c r="P37" s="56">
        <f>F37*K37</f>
        <v>0.34</v>
      </c>
      <c r="Q37" s="59" t="s">
        <v>119</v>
      </c>
      <c r="R37" s="55"/>
      <c r="S37" s="55">
        <v>1</v>
      </c>
      <c r="T37" s="55">
        <v>0.04</v>
      </c>
      <c r="U37" s="55">
        <v>1</v>
      </c>
      <c r="V37" s="55">
        <f t="shared" si="4"/>
        <v>0.04</v>
      </c>
      <c r="W37" s="57"/>
      <c r="X37" s="83"/>
    </row>
    <row r="38" spans="1:24" ht="20.100000000000001" customHeight="1" x14ac:dyDescent="0.15">
      <c r="A38" s="57"/>
      <c r="B38" s="57"/>
      <c r="C38" s="64"/>
      <c r="D38" s="57"/>
      <c r="E38" s="55" t="s">
        <v>118</v>
      </c>
      <c r="F38" s="55">
        <v>1</v>
      </c>
      <c r="G38" s="55"/>
      <c r="H38" s="55"/>
      <c r="I38" s="55"/>
      <c r="J38" s="55"/>
      <c r="K38" s="56">
        <v>0.1137</v>
      </c>
      <c r="L38" s="56"/>
      <c r="M38" s="58"/>
      <c r="N38" s="58">
        <f>F38*K38</f>
        <v>0.1137</v>
      </c>
      <c r="O38" s="58"/>
      <c r="P38" s="56">
        <f>F38*K38</f>
        <v>0.1137</v>
      </c>
      <c r="Q38" s="59" t="s">
        <v>102</v>
      </c>
      <c r="R38" s="55" t="s">
        <v>132</v>
      </c>
      <c r="S38" s="55">
        <v>105</v>
      </c>
      <c r="T38" s="55">
        <v>0.05</v>
      </c>
      <c r="U38" s="55">
        <v>1</v>
      </c>
      <c r="V38" s="55">
        <f t="shared" si="4"/>
        <v>5.25</v>
      </c>
      <c r="W38" s="57"/>
      <c r="X38" s="83"/>
    </row>
    <row r="39" spans="1:24" x14ac:dyDescent="0.15">
      <c r="A39" s="60"/>
      <c r="B39" s="60"/>
      <c r="C39" s="65"/>
      <c r="D39" s="60"/>
      <c r="E39" s="55"/>
      <c r="F39" s="55"/>
      <c r="G39" s="55"/>
      <c r="H39" s="61" t="s">
        <v>104</v>
      </c>
      <c r="I39" s="61"/>
      <c r="J39" s="61"/>
      <c r="K39" s="61"/>
      <c r="L39" s="61"/>
      <c r="M39" s="61"/>
      <c r="N39" s="61"/>
      <c r="O39" s="61"/>
      <c r="P39" s="56">
        <f>SUM(P33:P38)</f>
        <v>5.6365938499999988</v>
      </c>
      <c r="Q39" s="62" t="s">
        <v>105</v>
      </c>
      <c r="R39" s="62"/>
      <c r="S39" s="62"/>
      <c r="T39" s="62"/>
      <c r="U39" s="62"/>
      <c r="V39" s="56">
        <f>SUM(V33:V38)</f>
        <v>5.7</v>
      </c>
      <c r="W39" s="60"/>
      <c r="X39" s="84"/>
    </row>
  </sheetData>
  <mergeCells count="71">
    <mergeCell ref="X33:X39"/>
    <mergeCell ref="H39:O39"/>
    <mergeCell ref="Q39:U39"/>
    <mergeCell ref="A33:A39"/>
    <mergeCell ref="B33:B39"/>
    <mergeCell ref="C33:C39"/>
    <mergeCell ref="D33:D39"/>
    <mergeCell ref="W33:W39"/>
    <mergeCell ref="W26:W29"/>
    <mergeCell ref="X26:X29"/>
    <mergeCell ref="A26:A29"/>
    <mergeCell ref="B26:B29"/>
    <mergeCell ref="C26:C29"/>
    <mergeCell ref="D26:D29"/>
    <mergeCell ref="H29:O29"/>
    <mergeCell ref="Q29:U29"/>
    <mergeCell ref="E26:E27"/>
    <mergeCell ref="G26:G27"/>
    <mergeCell ref="H32:O32"/>
    <mergeCell ref="Q32:U32"/>
    <mergeCell ref="W30:W32"/>
    <mergeCell ref="X30:X32"/>
    <mergeCell ref="A30:A32"/>
    <mergeCell ref="B30:B32"/>
    <mergeCell ref="C30:C32"/>
    <mergeCell ref="D30:D32"/>
    <mergeCell ref="E30:E31"/>
    <mergeCell ref="X22:X25"/>
    <mergeCell ref="A22:A25"/>
    <mergeCell ref="B22:B25"/>
    <mergeCell ref="C22:C25"/>
    <mergeCell ref="D22:D25"/>
    <mergeCell ref="H21:O21"/>
    <mergeCell ref="Q21:U21"/>
    <mergeCell ref="H25:O25"/>
    <mergeCell ref="Q25:U25"/>
    <mergeCell ref="W10:W21"/>
    <mergeCell ref="W22:W25"/>
    <mergeCell ref="X10:X21"/>
    <mergeCell ref="A10:A21"/>
    <mergeCell ref="B10:B21"/>
    <mergeCell ref="C10:C21"/>
    <mergeCell ref="D10:D21"/>
    <mergeCell ref="H6:O6"/>
    <mergeCell ref="Q6:U6"/>
    <mergeCell ref="W4:W6"/>
    <mergeCell ref="X4:X6"/>
    <mergeCell ref="A4:A6"/>
    <mergeCell ref="B4:B6"/>
    <mergeCell ref="C4:C6"/>
    <mergeCell ref="D4:D6"/>
    <mergeCell ref="H9:O9"/>
    <mergeCell ref="Q9:U9"/>
    <mergeCell ref="W7:W9"/>
    <mergeCell ref="X7:X9"/>
    <mergeCell ref="A7:A9"/>
    <mergeCell ref="B7:B9"/>
    <mergeCell ref="C7:C9"/>
    <mergeCell ref="D7:D9"/>
    <mergeCell ref="E2:G2"/>
    <mergeCell ref="A1:X1"/>
    <mergeCell ref="B2:B3"/>
    <mergeCell ref="C2:C3"/>
    <mergeCell ref="D2:D3"/>
    <mergeCell ref="W2:W3"/>
    <mergeCell ref="X2:X3"/>
    <mergeCell ref="H2:J2"/>
    <mergeCell ref="K2:L2"/>
    <mergeCell ref="M2:O2"/>
    <mergeCell ref="P2:P3"/>
    <mergeCell ref="Q2:V2"/>
  </mergeCells>
  <phoneticPr fontId="1" type="noConversion"/>
  <conditionalFormatting sqref="B1">
    <cfRule type="duplicateValues" dxfId="3" priority="7"/>
  </conditionalFormatting>
  <conditionalFormatting sqref="H4:J4">
    <cfRule type="duplicateValues" dxfId="2" priority="8"/>
  </conditionalFormatting>
  <conditionalFormatting sqref="H10:J10">
    <cfRule type="duplicateValues" dxfId="1" priority="1"/>
  </conditionalFormatting>
  <pageMargins left="0.7" right="0.7" top="0.75" bottom="0.75" header="0.3" footer="0.3"/>
  <pageSetup paperSize="9" orientation="portrait" horizontalDpi="0" verticalDpi="0" r:id="rId1"/>
  <ignoredErrors>
    <ignoredError sqref="O4 P4 O10:P10 O12:P12 O15:P15 O7:P7 O17:P17 O30:P30 P26" unlockedFormula="1"/>
    <ignoredError sqref="P25 V25 V21 V6 V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3.5" x14ac:dyDescent="0.15"/>
  <cols>
    <col min="1" max="1" width="9.5" hidden="1" customWidth="1"/>
    <col min="2" max="2" width="9.25" customWidth="1"/>
    <col min="3" max="3" width="14.75" customWidth="1"/>
    <col min="4" max="4" width="3.625" customWidth="1"/>
    <col min="5" max="5" width="10.5" hidden="1" customWidth="1"/>
    <col min="6" max="6" width="8.5" customWidth="1"/>
    <col min="7" max="7" width="7.375" customWidth="1"/>
    <col min="8" max="8" width="6.75" customWidth="1"/>
    <col min="9" max="9" width="7.5" customWidth="1"/>
    <col min="10" max="10" width="7.25" customWidth="1"/>
    <col min="11" max="11" width="7.125" customWidth="1"/>
    <col min="12" max="12" width="7.5" customWidth="1"/>
    <col min="13" max="13" width="10.5" bestFit="1" customWidth="1"/>
    <col min="14" max="14" width="15.125" customWidth="1"/>
  </cols>
  <sheetData>
    <row r="1" spans="1:14" x14ac:dyDescent="0.15">
      <c r="B1" s="50" t="s">
        <v>70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15">
      <c r="A2" s="45" t="s">
        <v>27</v>
      </c>
      <c r="B2" s="46" t="s">
        <v>0</v>
      </c>
      <c r="C2" s="46" t="s">
        <v>1</v>
      </c>
      <c r="D2" s="47" t="s">
        <v>3</v>
      </c>
      <c r="E2" s="46" t="s">
        <v>5</v>
      </c>
      <c r="F2" s="46" t="s">
        <v>34</v>
      </c>
      <c r="G2" s="48" t="s">
        <v>63</v>
      </c>
      <c r="H2" s="48"/>
      <c r="I2" s="48"/>
      <c r="J2" s="48" t="s">
        <v>64</v>
      </c>
      <c r="K2" s="48"/>
      <c r="L2" s="48"/>
      <c r="M2" s="49" t="s">
        <v>66</v>
      </c>
      <c r="N2" s="49" t="s">
        <v>67</v>
      </c>
    </row>
    <row r="3" spans="1:14" x14ac:dyDescent="0.15">
      <c r="A3" s="45"/>
      <c r="B3" s="46"/>
      <c r="C3" s="46"/>
      <c r="D3" s="47"/>
      <c r="E3" s="46"/>
      <c r="F3" s="46"/>
      <c r="G3" s="2" t="s">
        <v>6</v>
      </c>
      <c r="H3" s="2" t="s">
        <v>7</v>
      </c>
      <c r="I3" s="3" t="s">
        <v>8</v>
      </c>
      <c r="J3" s="2" t="s">
        <v>6</v>
      </c>
      <c r="K3" s="2" t="s">
        <v>7</v>
      </c>
      <c r="L3" s="3" t="s">
        <v>8</v>
      </c>
      <c r="M3" s="49"/>
      <c r="N3" s="49"/>
    </row>
    <row r="4" spans="1:14" ht="22.15" customHeight="1" x14ac:dyDescent="0.15">
      <c r="A4" s="15" t="s">
        <v>24</v>
      </c>
      <c r="B4" s="4" t="s">
        <v>60</v>
      </c>
      <c r="C4" s="4" t="s">
        <v>61</v>
      </c>
      <c r="D4" s="5">
        <v>1</v>
      </c>
      <c r="E4" s="6" t="s">
        <v>16</v>
      </c>
      <c r="F4" s="6" t="s">
        <v>9</v>
      </c>
      <c r="G4" s="16">
        <v>32.729999999999997</v>
      </c>
      <c r="H4" s="16">
        <v>1.72</v>
      </c>
      <c r="I4" s="16">
        <v>34.449999999999996</v>
      </c>
      <c r="J4" s="16">
        <v>30</v>
      </c>
      <c r="K4" s="16">
        <v>1.72</v>
      </c>
      <c r="L4" s="17">
        <v>31.72</v>
      </c>
      <c r="M4" s="18">
        <v>245000</v>
      </c>
      <c r="N4" s="15" t="s">
        <v>68</v>
      </c>
    </row>
    <row r="5" spans="1:14" ht="22.15" customHeight="1" x14ac:dyDescent="0.15">
      <c r="A5" s="15" t="s">
        <v>24</v>
      </c>
      <c r="B5" s="4" t="s">
        <v>62</v>
      </c>
      <c r="C5" s="4" t="s">
        <v>59</v>
      </c>
      <c r="D5" s="5">
        <v>1</v>
      </c>
      <c r="E5" s="6" t="s">
        <v>16</v>
      </c>
      <c r="F5" s="6" t="s">
        <v>9</v>
      </c>
      <c r="G5" s="16">
        <v>34.24</v>
      </c>
      <c r="H5" s="16">
        <v>1.72</v>
      </c>
      <c r="I5" s="16">
        <v>35.96</v>
      </c>
      <c r="J5" s="16">
        <v>31</v>
      </c>
      <c r="K5" s="16">
        <v>1.72</v>
      </c>
      <c r="L5" s="17">
        <v>32.72</v>
      </c>
      <c r="M5" s="18">
        <v>245000</v>
      </c>
      <c r="N5" s="15" t="s">
        <v>68</v>
      </c>
    </row>
    <row r="6" spans="1:14" ht="22.5" x14ac:dyDescent="0.15">
      <c r="A6" s="15" t="s">
        <v>28</v>
      </c>
      <c r="B6" s="7" t="s">
        <v>10</v>
      </c>
      <c r="C6" s="7" t="s">
        <v>11</v>
      </c>
      <c r="D6" s="5">
        <v>1</v>
      </c>
      <c r="E6" s="8" t="s">
        <v>57</v>
      </c>
      <c r="F6" s="8" t="s">
        <v>55</v>
      </c>
      <c r="G6" s="16">
        <v>8.2799999999999994</v>
      </c>
      <c r="H6" s="16">
        <v>0.31</v>
      </c>
      <c r="I6" s="16">
        <v>8.59</v>
      </c>
      <c r="J6" s="16">
        <v>6.6</v>
      </c>
      <c r="K6" s="16">
        <v>0.31</v>
      </c>
      <c r="L6" s="17">
        <v>6.9099999999999993</v>
      </c>
      <c r="M6" s="18">
        <v>31000</v>
      </c>
      <c r="N6" s="15" t="s">
        <v>69</v>
      </c>
    </row>
    <row r="7" spans="1:14" ht="22.5" x14ac:dyDescent="0.15">
      <c r="A7" s="15" t="s">
        <v>29</v>
      </c>
      <c r="B7" s="9" t="s">
        <v>12</v>
      </c>
      <c r="C7" s="7" t="s">
        <v>13</v>
      </c>
      <c r="D7" s="5">
        <v>1</v>
      </c>
      <c r="E7" s="8" t="s">
        <v>57</v>
      </c>
      <c r="F7" s="8" t="s">
        <v>55</v>
      </c>
      <c r="G7" s="16">
        <v>14.04</v>
      </c>
      <c r="H7" s="16">
        <v>0.36299999999999999</v>
      </c>
      <c r="I7" s="16">
        <v>14.402999999999999</v>
      </c>
      <c r="J7" s="16">
        <v>12.24</v>
      </c>
      <c r="K7" s="16">
        <v>0.36299999999999999</v>
      </c>
      <c r="L7" s="17">
        <v>12.603</v>
      </c>
      <c r="M7" s="18">
        <v>36300</v>
      </c>
      <c r="N7" s="15" t="s">
        <v>69</v>
      </c>
    </row>
    <row r="8" spans="1:14" ht="22.5" x14ac:dyDescent="0.15">
      <c r="A8" s="15" t="s">
        <v>29</v>
      </c>
      <c r="B8" s="9" t="s">
        <v>14</v>
      </c>
      <c r="C8" s="10" t="s">
        <v>15</v>
      </c>
      <c r="D8" s="5">
        <v>1</v>
      </c>
      <c r="E8" s="8" t="s">
        <v>58</v>
      </c>
      <c r="F8" s="8" t="s">
        <v>55</v>
      </c>
      <c r="G8" s="16">
        <v>15.3</v>
      </c>
      <c r="H8" s="16">
        <v>0.41099999999999998</v>
      </c>
      <c r="I8" s="16">
        <v>15.711</v>
      </c>
      <c r="J8" s="16">
        <v>13.98</v>
      </c>
      <c r="K8" s="16">
        <v>0.41099999999999998</v>
      </c>
      <c r="L8" s="17">
        <v>14.391</v>
      </c>
      <c r="M8" s="18">
        <v>41100</v>
      </c>
      <c r="N8" s="15" t="s">
        <v>69</v>
      </c>
    </row>
    <row r="9" spans="1:14" ht="21" x14ac:dyDescent="0.15">
      <c r="A9" s="15" t="s">
        <v>24</v>
      </c>
      <c r="B9" s="4" t="s">
        <v>20</v>
      </c>
      <c r="C9" s="4" t="s">
        <v>21</v>
      </c>
      <c r="D9" s="5">
        <v>1</v>
      </c>
      <c r="E9" s="4" t="s">
        <v>23</v>
      </c>
      <c r="F9" s="8" t="s">
        <v>55</v>
      </c>
      <c r="G9" s="16">
        <v>15.48</v>
      </c>
      <c r="H9" s="16">
        <v>0.44</v>
      </c>
      <c r="I9" s="16">
        <v>15.92</v>
      </c>
      <c r="J9" s="16">
        <v>12.97</v>
      </c>
      <c r="K9" s="16">
        <v>0.44</v>
      </c>
      <c r="L9" s="17">
        <v>13.41</v>
      </c>
      <c r="M9" s="18">
        <v>44000</v>
      </c>
      <c r="N9" s="15" t="s">
        <v>69</v>
      </c>
    </row>
    <row r="10" spans="1:14" ht="21" x14ac:dyDescent="0.15">
      <c r="A10" s="15" t="s">
        <v>24</v>
      </c>
      <c r="B10" s="11" t="s">
        <v>25</v>
      </c>
      <c r="C10" s="12" t="s">
        <v>26</v>
      </c>
      <c r="D10" s="5">
        <v>1</v>
      </c>
      <c r="E10" s="6" t="s">
        <v>17</v>
      </c>
      <c r="F10" s="8" t="s">
        <v>56</v>
      </c>
      <c r="G10" s="16">
        <v>1.1858407079646021</v>
      </c>
      <c r="H10" s="16">
        <v>8.0000000000000016E-2</v>
      </c>
      <c r="I10" s="16">
        <v>1.2658407079646021</v>
      </c>
      <c r="J10" s="16">
        <v>1.04</v>
      </c>
      <c r="K10" s="16">
        <v>8.0000000000000016E-2</v>
      </c>
      <c r="L10" s="17">
        <v>1.1200000000000001</v>
      </c>
      <c r="M10" s="18">
        <v>8000.0000000000009</v>
      </c>
      <c r="N10" s="15" t="s">
        <v>69</v>
      </c>
    </row>
    <row r="11" spans="1:14" ht="25.15" customHeight="1" x14ac:dyDescent="0.15">
      <c r="A11" s="15" t="s">
        <v>24</v>
      </c>
      <c r="B11" s="11" t="s">
        <v>30</v>
      </c>
      <c r="C11" s="12" t="s">
        <v>65</v>
      </c>
      <c r="D11" s="5">
        <v>1</v>
      </c>
      <c r="E11" s="6" t="s">
        <v>22</v>
      </c>
      <c r="F11" s="8" t="s">
        <v>56</v>
      </c>
      <c r="G11" s="16">
        <v>14.946902654867259</v>
      </c>
      <c r="H11" s="16">
        <v>8.0000000000000016E-2</v>
      </c>
      <c r="I11" s="16">
        <v>15.026902654867259</v>
      </c>
      <c r="J11" s="16">
        <v>12.56</v>
      </c>
      <c r="K11" s="16">
        <v>8.0000000000000016E-2</v>
      </c>
      <c r="L11" s="17">
        <v>12.64</v>
      </c>
      <c r="M11" s="18">
        <v>8000.0000000000009</v>
      </c>
      <c r="N11" s="15" t="s">
        <v>69</v>
      </c>
    </row>
    <row r="12" spans="1:14" ht="25.15" customHeight="1" x14ac:dyDescent="0.15">
      <c r="A12" s="15" t="s">
        <v>24</v>
      </c>
      <c r="B12" s="13" t="s">
        <v>31</v>
      </c>
      <c r="C12" s="14" t="s">
        <v>32</v>
      </c>
      <c r="D12" s="5">
        <v>1</v>
      </c>
      <c r="E12" s="6" t="s">
        <v>22</v>
      </c>
      <c r="F12" s="8" t="s">
        <v>56</v>
      </c>
      <c r="G12" s="16">
        <v>9.0265486725663724</v>
      </c>
      <c r="H12" s="16">
        <v>7.0796460176991163E-2</v>
      </c>
      <c r="I12" s="16">
        <v>9.0973451327433636</v>
      </c>
      <c r="J12" s="16">
        <v>8.23</v>
      </c>
      <c r="K12" s="16">
        <v>7.0796460176991163E-2</v>
      </c>
      <c r="L12" s="17">
        <v>8.3007964601769917</v>
      </c>
      <c r="M12" s="18">
        <v>7079.6460176991159</v>
      </c>
      <c r="N12" s="15" t="s">
        <v>69</v>
      </c>
    </row>
    <row r="13" spans="1:14" ht="25.15" customHeight="1" x14ac:dyDescent="0.15">
      <c r="A13" s="15" t="s">
        <v>24</v>
      </c>
      <c r="B13" s="11" t="s">
        <v>18</v>
      </c>
      <c r="C13" s="12" t="s">
        <v>19</v>
      </c>
      <c r="D13" s="5">
        <v>1</v>
      </c>
      <c r="E13" s="6" t="s">
        <v>17</v>
      </c>
      <c r="F13" s="8" t="s">
        <v>56</v>
      </c>
      <c r="G13" s="16">
        <v>1.1858407079646021</v>
      </c>
      <c r="H13" s="16">
        <v>8.0000000000000016E-2</v>
      </c>
      <c r="I13" s="16">
        <v>1.2658407079646021</v>
      </c>
      <c r="J13" s="16">
        <v>1.04</v>
      </c>
      <c r="K13" s="16">
        <v>8.0000000000000016E-2</v>
      </c>
      <c r="L13" s="17">
        <v>1.1200000000000001</v>
      </c>
      <c r="M13" s="18">
        <v>8000.0000000000009</v>
      </c>
      <c r="N13" s="15" t="s">
        <v>69</v>
      </c>
    </row>
  </sheetData>
  <mergeCells count="11">
    <mergeCell ref="G2:I2"/>
    <mergeCell ref="J2:L2"/>
    <mergeCell ref="M2:M3"/>
    <mergeCell ref="N2:N3"/>
    <mergeCell ref="B1:N1"/>
    <mergeCell ref="F2:F3"/>
    <mergeCell ref="A2:A3"/>
    <mergeCell ref="B2:B3"/>
    <mergeCell ref="C2:C3"/>
    <mergeCell ref="D2:D3"/>
    <mergeCell ref="E2:E3"/>
  </mergeCells>
  <phoneticPr fontId="1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航天宏达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2006-09-13T11:21:00Z</dcterms:created>
  <dcterms:modified xsi:type="dcterms:W3CDTF">2022-09-05T07:49:53Z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