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7、军车项目\0.输入立项\"/>
    </mc:Choice>
  </mc:AlternateContent>
  <bookViews>
    <workbookView xWindow="0" yWindow="0" windowWidth="18525" windowHeight="7125" tabRatio="713" firstSheet="3" activeTab="3"/>
  </bookViews>
  <sheets>
    <sheet name="总清单" sheetId="1" state="hidden" r:id="rId1"/>
    <sheet name="驾驶员首页" sheetId="4" state="hidden" r:id="rId2"/>
    <sheet name="驾驶员座总成EBOM清单" sheetId="5" state="hidden" r:id="rId3"/>
    <sheet name="驾驶员座总成-工艺BOM" sheetId="11" r:id="rId4"/>
  </sheets>
  <definedNames>
    <definedName name="_xlnm._FilterDatabase" localSheetId="2" hidden="1">驾驶员座总成EBOM清单!$A$8:$AI$173</definedName>
    <definedName name="_xlnm._FilterDatabase" localSheetId="3" hidden="1">'驾驶员座总成-工艺BOM'!$A$8:$AR$161</definedName>
    <definedName name="_xlnm.Print_Area" localSheetId="1">驾驶员首页!$A$1:$AC$33</definedName>
    <definedName name="_xlnm.Print_Area" localSheetId="0">总清单!$A$1:$D$4</definedName>
    <definedName name="_xlnm.Print_Titles" localSheetId="2">驾驶员座总成EBOM清单!$7:$8</definedName>
    <definedName name="_xlnm.Print_Titles" localSheetId="3">'驾驶员座总成-工艺BOM'!$7:$8</definedName>
  </definedNames>
  <calcPr calcId="162913"/>
</workbook>
</file>

<file path=xl/calcChain.xml><?xml version="1.0" encoding="utf-8"?>
<calcChain xmlns="http://schemas.openxmlformats.org/spreadsheetml/2006/main">
  <c r="A161" i="11" l="1"/>
  <c r="A160" i="11"/>
  <c r="A159" i="11"/>
  <c r="A158" i="11"/>
  <c r="AI157" i="11"/>
  <c r="AJ157" i="11"/>
  <c r="A157" i="11"/>
  <c r="A156" i="11"/>
  <c r="A155" i="11"/>
  <c r="A154" i="11"/>
  <c r="A153" i="11"/>
  <c r="A152" i="11"/>
  <c r="AF151" i="11"/>
  <c r="AI151" i="11"/>
  <c r="AJ151" i="11"/>
  <c r="A151" i="11"/>
  <c r="AF150" i="11"/>
  <c r="AI150" i="11"/>
  <c r="AJ150" i="11"/>
  <c r="A150" i="11"/>
  <c r="AF149" i="11"/>
  <c r="AI149" i="11"/>
  <c r="AJ149" i="11"/>
  <c r="A149" i="11"/>
  <c r="AF148" i="11"/>
  <c r="AI148" i="11"/>
  <c r="AJ148" i="11"/>
  <c r="A148" i="11"/>
  <c r="AB147" i="11"/>
  <c r="A147" i="11"/>
  <c r="A146" i="11"/>
  <c r="A145" i="11"/>
  <c r="A144" i="11"/>
  <c r="AI143" i="11"/>
  <c r="A143" i="11"/>
  <c r="AB142" i="11"/>
  <c r="A142" i="11"/>
  <c r="AB141" i="11"/>
  <c r="A141" i="11"/>
  <c r="A140" i="11"/>
  <c r="A139" i="11"/>
  <c r="A138" i="11"/>
  <c r="AL137" i="11"/>
  <c r="AI137" i="11"/>
  <c r="AJ137" i="11"/>
  <c r="A137" i="11"/>
  <c r="AB136" i="11"/>
  <c r="A136" i="11"/>
  <c r="A135" i="11"/>
  <c r="AL134" i="11"/>
  <c r="AI134" i="11"/>
  <c r="AJ134" i="11"/>
  <c r="A134" i="11"/>
  <c r="AB133" i="11"/>
  <c r="A133" i="11"/>
  <c r="A132" i="11"/>
  <c r="AL131" i="11"/>
  <c r="AI131" i="11"/>
  <c r="AJ131" i="11"/>
  <c r="A131" i="11"/>
  <c r="AL130" i="11"/>
  <c r="AI130" i="11"/>
  <c r="AJ130" i="11"/>
  <c r="A130" i="11"/>
  <c r="A129" i="11"/>
  <c r="A128" i="11"/>
  <c r="AI127" i="11"/>
  <c r="AJ127" i="11"/>
  <c r="A127" i="11"/>
  <c r="AI126" i="11"/>
  <c r="AJ126" i="11"/>
  <c r="A126" i="11"/>
  <c r="AI125" i="11"/>
  <c r="AJ125" i="11"/>
  <c r="A125" i="11"/>
  <c r="A124" i="11"/>
  <c r="A123" i="11"/>
  <c r="A122" i="11"/>
  <c r="A121" i="11"/>
  <c r="A120" i="11"/>
  <c r="AI119" i="11"/>
  <c r="AJ119" i="11"/>
  <c r="A119" i="11"/>
  <c r="AI118" i="11"/>
  <c r="AJ118" i="11"/>
  <c r="A118" i="11"/>
  <c r="AI117" i="11"/>
  <c r="AJ117" i="11"/>
  <c r="A117" i="11"/>
  <c r="AI116" i="11"/>
  <c r="AJ116" i="11"/>
  <c r="A116" i="11"/>
  <c r="AI115" i="11"/>
  <c r="AJ115" i="11"/>
  <c r="A115" i="11"/>
  <c r="AI114" i="11"/>
  <c r="AJ114" i="11"/>
  <c r="A114" i="11"/>
  <c r="AI113" i="11"/>
  <c r="AJ113" i="11"/>
  <c r="A113" i="11"/>
  <c r="AI112" i="11"/>
  <c r="AJ112" i="11"/>
  <c r="A112" i="11"/>
  <c r="AB111" i="11"/>
  <c r="A111" i="11"/>
  <c r="AB110" i="11"/>
  <c r="A110" i="11"/>
  <c r="AI109" i="11"/>
  <c r="AJ109" i="11"/>
  <c r="A109" i="11"/>
  <c r="AI108" i="11"/>
  <c r="AJ108" i="11"/>
  <c r="A108" i="11"/>
  <c r="AI107" i="11"/>
  <c r="AJ107" i="11"/>
  <c r="A107" i="11"/>
  <c r="AI106" i="11"/>
  <c r="AJ106" i="11"/>
  <c r="A106" i="11"/>
  <c r="AI105" i="11"/>
  <c r="AJ105" i="11"/>
  <c r="A105" i="11"/>
  <c r="A104" i="11"/>
  <c r="AB103" i="11"/>
  <c r="A103" i="11"/>
  <c r="AI102" i="11"/>
  <c r="AJ102" i="11"/>
  <c r="A102" i="11"/>
  <c r="AB101" i="11"/>
  <c r="A101" i="11"/>
  <c r="AB100" i="11"/>
  <c r="A100" i="11"/>
  <c r="AB99" i="11"/>
  <c r="A99" i="11"/>
  <c r="AI98" i="11"/>
  <c r="AJ98" i="11"/>
  <c r="A98" i="11"/>
  <c r="AI97" i="11"/>
  <c r="AJ97" i="11"/>
  <c r="A97" i="11"/>
  <c r="A96" i="11"/>
  <c r="AI95" i="11"/>
  <c r="AJ95" i="11"/>
  <c r="A95" i="11"/>
  <c r="AB94" i="11"/>
  <c r="A94" i="11"/>
  <c r="AB93" i="11"/>
  <c r="A93" i="11"/>
  <c r="A92" i="11"/>
  <c r="AI91" i="11"/>
  <c r="AJ91" i="11"/>
  <c r="A91" i="11"/>
  <c r="AI90" i="11"/>
  <c r="AJ90" i="11"/>
  <c r="A90" i="11"/>
  <c r="AI89" i="11"/>
  <c r="AJ89" i="11"/>
  <c r="A89" i="11"/>
  <c r="AI88" i="11"/>
  <c r="AJ88" i="11"/>
  <c r="A88" i="11"/>
  <c r="AB87" i="11"/>
  <c r="A87" i="11"/>
  <c r="AB86" i="11"/>
  <c r="A86" i="11"/>
  <c r="AB85" i="11"/>
  <c r="A85" i="11"/>
  <c r="A84" i="11"/>
  <c r="A83" i="11"/>
  <c r="A82" i="11"/>
  <c r="A81" i="11"/>
  <c r="A80" i="11"/>
  <c r="AB79" i="11"/>
  <c r="A79" i="11"/>
  <c r="A78" i="11"/>
  <c r="A77" i="11"/>
  <c r="AB76" i="11"/>
  <c r="A76" i="11"/>
  <c r="A75" i="11"/>
  <c r="A74" i="11"/>
  <c r="A73" i="11"/>
  <c r="AB72" i="11"/>
  <c r="A72" i="11"/>
  <c r="AB71" i="11"/>
  <c r="A71" i="11"/>
  <c r="A70" i="11"/>
  <c r="A69" i="11"/>
  <c r="A68" i="11"/>
  <c r="AI67" i="11"/>
  <c r="A67" i="11"/>
  <c r="A66" i="11"/>
  <c r="A65" i="11"/>
  <c r="A64" i="11"/>
  <c r="A63" i="11"/>
  <c r="A62" i="11"/>
  <c r="AB61" i="11"/>
  <c r="A61" i="11"/>
  <c r="A60" i="11"/>
  <c r="A59" i="11"/>
  <c r="A58" i="11"/>
  <c r="A57" i="11"/>
  <c r="AB56" i="11"/>
  <c r="A56" i="11"/>
  <c r="A55" i="11"/>
  <c r="AI54" i="11"/>
  <c r="AJ54" i="11"/>
  <c r="A54" i="11"/>
  <c r="AI53" i="11"/>
  <c r="AJ53" i="11"/>
  <c r="A53" i="11"/>
  <c r="AI52" i="11"/>
  <c r="AJ52" i="11"/>
  <c r="A52" i="11"/>
  <c r="AB51" i="11"/>
  <c r="A51" i="11"/>
  <c r="A50" i="11"/>
  <c r="A49" i="11"/>
  <c r="AF48" i="11"/>
  <c r="AI48" i="11"/>
  <c r="AJ48" i="11"/>
  <c r="A48" i="11"/>
  <c r="AF47" i="11"/>
  <c r="AI47" i="11"/>
  <c r="AJ47" i="11"/>
  <c r="A47" i="11"/>
  <c r="A46" i="11"/>
  <c r="AF45" i="11"/>
  <c r="AI45" i="11"/>
  <c r="AJ45" i="11"/>
  <c r="A45" i="11"/>
  <c r="AF44" i="11"/>
  <c r="AI44" i="11"/>
  <c r="AJ44" i="11"/>
  <c r="A44" i="11"/>
  <c r="AF43" i="11"/>
  <c r="AI43" i="11"/>
  <c r="AJ43" i="11"/>
  <c r="A43" i="11"/>
  <c r="AF42" i="11"/>
  <c r="AI42" i="11"/>
  <c r="AJ42" i="11"/>
  <c r="A42" i="11"/>
  <c r="AF41" i="11"/>
  <c r="AI41" i="11"/>
  <c r="AJ41" i="11"/>
  <c r="A41" i="11"/>
  <c r="AB40" i="11"/>
  <c r="A40" i="11"/>
  <c r="A39" i="11"/>
  <c r="AF38" i="11"/>
  <c r="AG38" i="11"/>
  <c r="AI38" i="11"/>
  <c r="AJ38" i="11"/>
  <c r="A38" i="11"/>
  <c r="AF37" i="11"/>
  <c r="AG37" i="11"/>
  <c r="AI37" i="11"/>
  <c r="AJ37" i="11"/>
  <c r="A37" i="11"/>
  <c r="AF36" i="11"/>
  <c r="AG36" i="11"/>
  <c r="AI36" i="11"/>
  <c r="AJ36" i="11"/>
  <c r="A36" i="11"/>
  <c r="AB35" i="11"/>
  <c r="A35" i="11"/>
  <c r="AF34" i="11"/>
  <c r="AI34" i="11"/>
  <c r="AJ34" i="11"/>
  <c r="A34" i="11"/>
  <c r="A33" i="11"/>
  <c r="AI32" i="11"/>
  <c r="AJ32" i="11"/>
  <c r="A32" i="11"/>
  <c r="AF31" i="11"/>
  <c r="AI31" i="11"/>
  <c r="AJ31" i="11"/>
  <c r="A31" i="11"/>
  <c r="AF30" i="11"/>
  <c r="AI30" i="11"/>
  <c r="AJ30" i="11"/>
  <c r="A30" i="11"/>
  <c r="AB29" i="11"/>
  <c r="A29" i="11"/>
  <c r="AB28" i="11"/>
  <c r="A28" i="11"/>
  <c r="AB27" i="11"/>
  <c r="A27" i="11"/>
  <c r="A26" i="11"/>
  <c r="A25" i="11"/>
  <c r="A24" i="11"/>
  <c r="AI23" i="11"/>
  <c r="A23" i="11"/>
  <c r="AI22" i="11"/>
  <c r="A22" i="11"/>
  <c r="AI21" i="11"/>
  <c r="A21" i="11"/>
  <c r="A20" i="11"/>
  <c r="AB19" i="11"/>
  <c r="A19" i="11"/>
  <c r="AI18" i="11"/>
  <c r="AJ18" i="11"/>
  <c r="A18" i="11"/>
  <c r="AI17" i="11"/>
  <c r="AJ17" i="11"/>
  <c r="A17" i="11"/>
  <c r="AB16" i="11"/>
  <c r="A16" i="11"/>
  <c r="A15" i="11"/>
  <c r="A14" i="11"/>
  <c r="AI13" i="11"/>
  <c r="AJ13" i="11"/>
  <c r="A13" i="11"/>
  <c r="AF12" i="11"/>
  <c r="AL12" i="11"/>
  <c r="AI12" i="11"/>
  <c r="AJ12" i="11"/>
  <c r="A12" i="11"/>
  <c r="AB11" i="11"/>
  <c r="A11" i="11"/>
  <c r="AB10" i="11"/>
  <c r="A10" i="11"/>
  <c r="AB9" i="11"/>
  <c r="A9" i="11"/>
  <c r="AA151" i="5"/>
  <c r="AA146" i="5"/>
  <c r="AA145" i="5"/>
  <c r="A144" i="5"/>
  <c r="A143" i="5"/>
  <c r="A142" i="5"/>
  <c r="A141" i="5"/>
  <c r="AA140" i="5"/>
  <c r="A140" i="5"/>
  <c r="A139" i="5"/>
  <c r="A138" i="5"/>
  <c r="AA137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A115" i="5"/>
  <c r="A115" i="5"/>
  <c r="AA114" i="5"/>
  <c r="A114" i="5"/>
  <c r="A113" i="5"/>
  <c r="A112" i="5"/>
  <c r="A111" i="5"/>
  <c r="A110" i="5"/>
  <c r="A109" i="5"/>
  <c r="A108" i="5"/>
  <c r="AA107" i="5"/>
  <c r="A107" i="5"/>
  <c r="A106" i="5"/>
  <c r="AA105" i="5"/>
  <c r="A105" i="5"/>
  <c r="AA104" i="5"/>
  <c r="A104" i="5"/>
  <c r="AA103" i="5"/>
  <c r="A103" i="5"/>
  <c r="A102" i="5"/>
  <c r="A101" i="5"/>
  <c r="A100" i="5"/>
  <c r="A99" i="5"/>
  <c r="AA98" i="5"/>
  <c r="A98" i="5"/>
  <c r="AA97" i="5"/>
  <c r="A97" i="5"/>
  <c r="A95" i="5"/>
  <c r="A94" i="5"/>
  <c r="A93" i="5"/>
  <c r="A92" i="5"/>
  <c r="AA91" i="5"/>
  <c r="A91" i="5"/>
  <c r="AA90" i="5"/>
  <c r="A90" i="5"/>
  <c r="AA89" i="5"/>
  <c r="AA83" i="5"/>
  <c r="AA80" i="5"/>
  <c r="AA76" i="5"/>
  <c r="AA69" i="5"/>
  <c r="AA58" i="5"/>
  <c r="AA48" i="5"/>
  <c r="AA44" i="5"/>
  <c r="AA43" i="5"/>
  <c r="AA37" i="5"/>
  <c r="AA33" i="5"/>
  <c r="AA32" i="5"/>
  <c r="AA31" i="5"/>
  <c r="AA30" i="5"/>
  <c r="AA20" i="5"/>
  <c r="AA19" i="5"/>
  <c r="AA16" i="5"/>
  <c r="AA11" i="5"/>
  <c r="AA10" i="5"/>
  <c r="AA9" i="5"/>
</calcChain>
</file>

<file path=xl/comments1.xml><?xml version="1.0" encoding="utf-8"?>
<comments xmlns="http://schemas.openxmlformats.org/spreadsheetml/2006/main">
  <authors>
    <author>wangyangguang</author>
  </authors>
  <commentList>
    <comment ref="L17" authorId="0" shape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L18" authorId="0" shapeId="0">
      <text>
        <r>
          <rPr>
            <sz val="9"/>
            <rFont val="宋体"/>
            <family val="3"/>
            <charset val="134"/>
          </rPr>
          <t>借用B40L产品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M17" authorId="0" shapeId="0">
      <text>
        <r>
          <rPr>
            <sz val="9"/>
            <rFont val="宋体"/>
            <family val="3"/>
            <charset val="134"/>
          </rPr>
          <t>借用B40L产品</t>
        </r>
      </text>
    </comment>
    <comment ref="M18" authorId="0" shapeId="0">
      <text>
        <r>
          <rPr>
            <sz val="9"/>
            <rFont val="宋体"/>
            <family val="3"/>
            <charset val="134"/>
          </rPr>
          <t>借用B40L产品</t>
        </r>
      </text>
    </comment>
  </commentList>
</comments>
</file>

<file path=xl/sharedStrings.xml><?xml version="1.0" encoding="utf-8"?>
<sst xmlns="http://schemas.openxmlformats.org/spreadsheetml/2006/main" count="4517" uniqueCount="719">
  <si>
    <t>一汽轻卡减震座椅</t>
  </si>
  <si>
    <t>序号</t>
  </si>
  <si>
    <t>零件号</t>
  </si>
  <si>
    <t>零部件名称</t>
  </si>
  <si>
    <t>备注</t>
  </si>
  <si>
    <t>JSJY551G2501</t>
  </si>
  <si>
    <t>驾驶员座总成</t>
  </si>
  <si>
    <t>减震</t>
  </si>
  <si>
    <t xml:space="preserve">版本：A
</t>
  </si>
  <si>
    <t>编号：GR-21-01-23</t>
  </si>
  <si>
    <t xml:space="preserve">    </t>
  </si>
  <si>
    <t>车型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</si>
  <si>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</si>
  <si>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</si>
  <si>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</si>
  <si>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</si>
  <si>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</si>
  <si>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</si>
  <si>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</si>
  <si>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</si>
  <si>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</si>
  <si>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</si>
  <si>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</si>
  <si>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</si>
  <si>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</si>
  <si>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</si>
  <si>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</si>
  <si>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</si>
  <si>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主副驾通用</t>
  </si>
  <si>
    <t>减震座椅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</si>
  <si>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</si>
  <si>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</si>
  <si>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</si>
  <si>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</si>
  <si>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</si>
  <si>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</si>
  <si>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</si>
  <si>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</si>
  <si>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</si>
  <si>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2021.9.17</t>
  </si>
  <si>
    <t>A</t>
  </si>
  <si>
    <t>初次下发</t>
  </si>
  <si>
    <t>2021.11.5</t>
  </si>
  <si>
    <t>B</t>
  </si>
  <si>
    <t>客户更换统帅扶手，相应配合件统一切换</t>
  </si>
  <si>
    <t>2021.12.6</t>
  </si>
  <si>
    <t>2022.6.6</t>
  </si>
  <si>
    <t>C</t>
  </si>
  <si>
    <t>2022.6.20</t>
  </si>
  <si>
    <t>2022.6.22</t>
  </si>
  <si>
    <t>D</t>
  </si>
  <si>
    <t>2022.7.4</t>
  </si>
  <si>
    <t>6802100X2001B</t>
  </si>
  <si>
    <t>驾驶员座垫护面总成</t>
  </si>
  <si>
    <t>设计:</t>
  </si>
  <si>
    <t>校核：</t>
  </si>
  <si>
    <t>标准化：</t>
  </si>
  <si>
    <t>重庆铁马减震驾驶员座总成EBOM清单</t>
  </si>
  <si>
    <t>会签：</t>
  </si>
  <si>
    <t>中文名称</t>
  </si>
  <si>
    <t xml:space="preserve">批准: </t>
  </si>
  <si>
    <t>日期：2022.8.22</t>
  </si>
  <si>
    <t>规格型号</t>
  </si>
  <si>
    <t>版本：A</t>
  </si>
  <si>
    <t xml:space="preserve">说明：                                    </t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</si>
  <si>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</si>
  <si>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</si>
  <si>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</si>
  <si>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</si>
  <si>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</si>
  <si>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</si>
  <si>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</si>
  <si>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</si>
  <si>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</si>
  <si>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</si>
  <si>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</si>
  <si>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</si>
  <si>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</si>
  <si>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</si>
  <si>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</si>
  <si>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</si>
  <si>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</si>
  <si>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</si>
  <si>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</si>
  <si>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</si>
  <si>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family val="2"/>
        <charset val="134"/>
      </rPr>
      <t>涂装面积
（m</t>
    </r>
    <r>
      <rPr>
        <vertAlign val="superscript"/>
        <sz val="11"/>
        <rFont val="微软雅黑"/>
        <family val="2"/>
        <charset val="134"/>
      </rPr>
      <t>2</t>
    </r>
    <r>
      <rPr>
        <sz val="11"/>
        <rFont val="微软雅黑"/>
        <family val="2"/>
        <charset val="134"/>
      </rPr>
      <t>）</t>
    </r>
  </si>
  <si>
    <t>外购/ 自制</t>
  </si>
  <si>
    <t>用量</t>
  </si>
  <si>
    <r>
      <rPr>
        <sz val="10.5"/>
        <color rgb="FF000000"/>
        <rFont val="Times New Roman"/>
        <family val="1"/>
      </rPr>
      <t>JSJY551G2501</t>
    </r>
    <r>
      <rPr>
        <sz val="10.5"/>
        <color rgb="FF000000"/>
        <rFont val="宋体"/>
        <family val="3"/>
        <charset val="134"/>
      </rPr>
      <t>（</t>
    </r>
    <r>
      <rPr>
        <sz val="10.5"/>
        <color rgb="FF000000"/>
        <rFont val="Times New Roman"/>
        <family val="1"/>
      </rPr>
      <t>SLT0011581</t>
    </r>
    <r>
      <rPr>
        <sz val="10.5"/>
        <color rgb="FF000000"/>
        <rFont val="宋体"/>
        <family val="3"/>
        <charset val="134"/>
      </rPr>
      <t>）</t>
    </r>
  </si>
  <si>
    <t>座椅总成（减震）</t>
  </si>
  <si>
    <t>个</t>
  </si>
  <si>
    <t>Y</t>
  </si>
  <si>
    <t>N</t>
  </si>
  <si>
    <t>总成件</t>
  </si>
  <si>
    <t>ASSY</t>
  </si>
  <si>
    <t>— —</t>
  </si>
  <si>
    <t>SLT0011582</t>
  </si>
  <si>
    <t>驾驶员头枕总成</t>
  </si>
  <si>
    <t>面料超纤</t>
  </si>
  <si>
    <t>N/A</t>
  </si>
  <si>
    <t>6808110X2001A</t>
  </si>
  <si>
    <t>驾驶员头枕骨架泡沫总成</t>
  </si>
  <si>
    <t>借用BA95</t>
  </si>
  <si>
    <t>6808111X2001A</t>
  </si>
  <si>
    <t>驾驶员头枕杆</t>
  </si>
  <si>
    <t>线材</t>
  </si>
  <si>
    <t>Q235 φ10</t>
  </si>
  <si>
    <t>GB/T 342
GB/T 700</t>
  </si>
  <si>
    <t>6808121X2001A</t>
  </si>
  <si>
    <t>驾驶员头枕泡沫</t>
  </si>
  <si>
    <t>聚氨酯</t>
  </si>
  <si>
    <r>
      <rPr>
        <sz val="11"/>
        <rFont val="微软雅黑"/>
        <family val="2"/>
        <charset val="134"/>
      </rPr>
      <t>PUR,40kg/</t>
    </r>
    <r>
      <rPr>
        <sz val="11"/>
        <rFont val="宋体"/>
        <family val="3"/>
        <charset val="134"/>
      </rPr>
      <t>㎥</t>
    </r>
  </si>
  <si>
    <r>
      <rPr>
        <sz val="11"/>
        <rFont val="微软雅黑"/>
        <family val="2"/>
        <charset val="134"/>
      </rPr>
      <t>40kg/</t>
    </r>
    <r>
      <rPr>
        <sz val="11"/>
        <rFont val="宋体"/>
        <family val="3"/>
        <charset val="134"/>
      </rPr>
      <t>㎥</t>
    </r>
  </si>
  <si>
    <t>SLT0011583</t>
  </si>
  <si>
    <t>驾驶员头枕护面总成</t>
  </si>
  <si>
    <t>SLT0011584</t>
  </si>
  <si>
    <t>头枕迷彩保护套</t>
  </si>
  <si>
    <t>迷彩保护套</t>
  </si>
  <si>
    <t>SLT0011585</t>
  </si>
  <si>
    <t>驾驶员座椅靠背总成</t>
  </si>
  <si>
    <t>新开</t>
  </si>
  <si>
    <t>SCS0004029</t>
  </si>
  <si>
    <t>头枕主插管</t>
  </si>
  <si>
    <t>借用B40（老）</t>
  </si>
  <si>
    <t>注塑件</t>
  </si>
  <si>
    <t>SCS0004036</t>
  </si>
  <si>
    <t>头枕副插管</t>
  </si>
  <si>
    <t>SLT0011586</t>
  </si>
  <si>
    <t xml:space="preserve">驾驶员靠背泡沫及护面总成 </t>
  </si>
  <si>
    <t>新开，面料超纤</t>
  </si>
  <si>
    <t>6805430X2001A</t>
  </si>
  <si>
    <t>驾驶员靠背泡沫总成</t>
  </si>
  <si>
    <t>借用BA95，不带通风不带扶手</t>
  </si>
  <si>
    <t>分总成</t>
  </si>
  <si>
    <t>6805429X2001A</t>
  </si>
  <si>
    <t>驾驶员靠背泡沫本体</t>
  </si>
  <si>
    <r>
      <rPr>
        <sz val="11"/>
        <rFont val="微软雅黑"/>
        <family val="2"/>
        <charset val="134"/>
      </rPr>
      <t>PUR 60kg/</t>
    </r>
    <r>
      <rPr>
        <sz val="11"/>
        <rFont val="宋体"/>
        <family val="3"/>
        <charset val="134"/>
      </rPr>
      <t>㎥</t>
    </r>
  </si>
  <si>
    <r>
      <rPr>
        <sz val="11"/>
        <rFont val="微软雅黑"/>
        <family val="2"/>
        <charset val="134"/>
      </rPr>
      <t>60kg/</t>
    </r>
    <r>
      <rPr>
        <sz val="11"/>
        <rFont val="Arial Unicode MS"/>
        <family val="2"/>
        <charset val="134"/>
      </rPr>
      <t>㎥</t>
    </r>
  </si>
  <si>
    <t>6805422X2001A</t>
  </si>
  <si>
    <t>驾驶员靠背泡沫预埋钢丝A</t>
  </si>
  <si>
    <t>A1</t>
  </si>
  <si>
    <t>60 Φ2</t>
  </si>
  <si>
    <t>GB/T 342
GB/T 699</t>
  </si>
  <si>
    <t>——</t>
  </si>
  <si>
    <t>6805423X2001A</t>
  </si>
  <si>
    <t>驾驶员靠背泡沫预埋钢丝B</t>
  </si>
  <si>
    <t>6805426X2001A</t>
  </si>
  <si>
    <t>驾驶员靠背泡沫预埋钢丝C</t>
  </si>
  <si>
    <t>6805427X2001A</t>
  </si>
  <si>
    <t>驾驶员靠背泡沫预埋钢丝D</t>
  </si>
  <si>
    <t>6805428X2001A</t>
  </si>
  <si>
    <t>驾驶员靠背泡沫无纺布</t>
  </si>
  <si>
    <t>无纺布</t>
  </si>
  <si>
    <t>100g/㎡</t>
  </si>
  <si>
    <t>SLT0011587</t>
  </si>
  <si>
    <t>驾驶员靠背护面</t>
  </si>
  <si>
    <t>新开,面料超纤</t>
  </si>
  <si>
    <t>GHRC00001</t>
  </si>
  <si>
    <t>C型钉</t>
  </si>
  <si>
    <t>标准件</t>
  </si>
  <si>
    <t>SLT0011588</t>
  </si>
  <si>
    <t>靠背迷彩保护套</t>
  </si>
  <si>
    <t>SLT0011589</t>
  </si>
  <si>
    <t>驾驶员靠背焊接骨架总成</t>
  </si>
  <si>
    <t>新开，分总成</t>
  </si>
  <si>
    <t>SLT0011590</t>
  </si>
  <si>
    <t>驾驶员靠背骨架焊接分总成</t>
  </si>
  <si>
    <t>SLT0011591</t>
  </si>
  <si>
    <t>驾驶员调角器焊接总成</t>
  </si>
  <si>
    <t>分总成，新开</t>
  </si>
  <si>
    <t>6804570X2001A</t>
  </si>
  <si>
    <t>6801720X2001A</t>
  </si>
  <si>
    <t>驾驶员调角器上连接板总成</t>
  </si>
  <si>
    <t>6801621X2001A</t>
  </si>
  <si>
    <t>驾驶员调角器上连接板</t>
  </si>
  <si>
    <t>钣金件</t>
  </si>
  <si>
    <t>QStE500TM 2.5</t>
  </si>
  <si>
    <t>Q/BQB 301
Q/BQB 310</t>
  </si>
  <si>
    <t>116.5*15.5*270.5</t>
  </si>
  <si>
    <t>6801622X2001A</t>
  </si>
  <si>
    <t>前排靠背复位卷簧限位支架</t>
  </si>
  <si>
    <t>SPFH590 3.0</t>
  </si>
  <si>
    <t>19.5*30.5*13</t>
  </si>
  <si>
    <t>SLT0010190</t>
  </si>
  <si>
    <t>复位卷簧下限位支架</t>
  </si>
  <si>
    <t>20*30.5*12</t>
  </si>
  <si>
    <t xml:space="preserve"> </t>
  </si>
  <si>
    <t>SLT0011592</t>
  </si>
  <si>
    <t>驾驶员调角器下连接板总成</t>
  </si>
  <si>
    <t>分总成，BA95基础上取消调角器下连接板下加强板</t>
  </si>
  <si>
    <t>6801630X2001A</t>
  </si>
  <si>
    <t>SLT0011593</t>
  </si>
  <si>
    <t>驾驶员调角器下连接板</t>
  </si>
  <si>
    <t>借用BA95，扩孔，凸焊7/16螺母</t>
  </si>
  <si>
    <t>6801631X2001A</t>
  </si>
  <si>
    <t>QStE500TM 3.5</t>
  </si>
  <si>
    <t>190*50*195.5</t>
  </si>
  <si>
    <t>6801634X2001A</t>
  </si>
  <si>
    <t>前排靠背复位卷簧安装支架</t>
  </si>
  <si>
    <t>SAPH440 4.0</t>
  </si>
  <si>
    <t>26*54*6</t>
  </si>
  <si>
    <t>6801635X2001A</t>
  </si>
  <si>
    <t>调角器下连接板上加强板</t>
  </si>
  <si>
    <t>QC /T712</t>
  </si>
  <si>
    <t>焊接方螺母</t>
  </si>
  <si>
    <t>6804520X2001A</t>
  </si>
  <si>
    <t>左侧手动调角器总成</t>
  </si>
  <si>
    <t>SLT0011594</t>
  </si>
  <si>
    <t>驾驶员靠背弯管螺接总成</t>
  </si>
  <si>
    <t>6801740X2001A</t>
  </si>
  <si>
    <t>驾驶员靠背弯管总成</t>
  </si>
  <si>
    <t>分总成，借用BA95</t>
  </si>
  <si>
    <t>6801741X2001A</t>
  </si>
  <si>
    <t>驾驶员靠背弯管</t>
  </si>
  <si>
    <t>管材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</si>
  <si>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</si>
  <si>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</si>
  <si>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</si>
  <si>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</si>
  <si>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</si>
  <si>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</si>
  <si>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</si>
  <si>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1B180-6805009</t>
  </si>
  <si>
    <t>司机背右旋转阶梯螺栓</t>
  </si>
  <si>
    <t>借用M4-2060</t>
  </si>
  <si>
    <t>紧固件</t>
  </si>
  <si>
    <t>φ20 45</t>
  </si>
  <si>
    <t>20*21*20</t>
  </si>
  <si>
    <t>SLT0011595</t>
  </si>
  <si>
    <t>驾驶员座垫右侧安装板总成</t>
  </si>
  <si>
    <t>6801110X2001A</t>
  </si>
  <si>
    <t>321721801400</t>
  </si>
  <si>
    <t>中排独立软带轴承</t>
  </si>
  <si>
    <t>借用M60</t>
  </si>
  <si>
    <t>DC01 0.5</t>
  </si>
  <si>
    <t>20*3.5*20</t>
  </si>
  <si>
    <t>SLT0011596</t>
  </si>
  <si>
    <t>驾驶员座垫右侧安装板</t>
  </si>
  <si>
    <t>6801111X2001A</t>
  </si>
  <si>
    <t>190*60.5*195</t>
  </si>
  <si>
    <t>SLT0011597</t>
  </si>
  <si>
    <t>驾驶员座垫右侧安装板加强钣金</t>
  </si>
  <si>
    <t>Q40208</t>
  </si>
  <si>
    <t>大垫圈</t>
  </si>
  <si>
    <t>8</t>
  </si>
  <si>
    <t>24*2*24</t>
  </si>
  <si>
    <t>Q395B08</t>
  </si>
  <si>
    <t>盖型螺母</t>
  </si>
  <si>
    <t>M8</t>
  </si>
  <si>
    <t>15*15*13</t>
  </si>
  <si>
    <t>BQB40-6802131</t>
  </si>
  <si>
    <t>主头枕管</t>
  </si>
  <si>
    <t>借用B40</t>
  </si>
  <si>
    <t>Q195  φ20×2.0</t>
  </si>
  <si>
    <t>GB/T 13793
GB/T 700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</si>
  <si>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</si>
  <si>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</si>
  <si>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</si>
  <si>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</si>
  <si>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</si>
  <si>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</si>
  <si>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</si>
  <si>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6801670X2001A</t>
  </si>
  <si>
    <t>驾驶员靠背支撑钢丝总成</t>
  </si>
  <si>
    <t>6801660X2001A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</si>
  <si>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</si>
  <si>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</si>
  <si>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</si>
  <si>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</si>
  <si>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</si>
  <si>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</si>
  <si>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</si>
  <si>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</si>
  <si>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</si>
  <si>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</si>
  <si>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</si>
  <si>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</si>
  <si>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13*375*32</t>
  </si>
  <si>
    <t>6801664X2001A</t>
  </si>
  <si>
    <t>驾驶员靠背支撑钢丝D</t>
  </si>
  <si>
    <t>5*156*5</t>
  </si>
  <si>
    <t>6801711X2001A</t>
  </si>
  <si>
    <t>驾驶员靠背支撑钢丝F</t>
  </si>
  <si>
    <t>26*355*60</t>
  </si>
  <si>
    <t>SLT0011598</t>
  </si>
  <si>
    <t>防滑铝板安装钣金条</t>
  </si>
  <si>
    <t>Q235 2.0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</si>
  <si>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</si>
  <si>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</si>
  <si>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</si>
  <si>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</si>
  <si>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</si>
  <si>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</si>
  <si>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</si>
  <si>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SLT0011599</t>
  </si>
  <si>
    <t>驾驶员座垫后横梁总成</t>
  </si>
  <si>
    <t>6801150X2001A</t>
  </si>
  <si>
    <t>SLT0011600</t>
  </si>
  <si>
    <t>驾驶员座垫后横梁</t>
  </si>
  <si>
    <t>6801151X2001A</t>
  </si>
  <si>
    <t>Q235 φ22×2.0</t>
  </si>
  <si>
    <t>25*434*45</t>
  </si>
  <si>
    <t>SLT0011638</t>
  </si>
  <si>
    <t>驾驶员座垫固定支架</t>
  </si>
  <si>
    <t>6801103X2001A</t>
  </si>
  <si>
    <t>QStE420TM 2.0</t>
  </si>
  <si>
    <t>65*32*22</t>
  </si>
  <si>
    <t>6801636X2001A</t>
  </si>
  <si>
    <t>靠背调角器涡簧</t>
  </si>
  <si>
    <t>曲簧</t>
  </si>
  <si>
    <t>65Mn</t>
  </si>
  <si>
    <t>GB/T1222</t>
  </si>
  <si>
    <t>SLT0011601</t>
  </si>
  <si>
    <t>防滑铝板</t>
  </si>
  <si>
    <t>铝合金,t=3</t>
  </si>
  <si>
    <t>Q2204209</t>
  </si>
  <si>
    <t>大扁头盘头自攻钉</t>
  </si>
  <si>
    <t>借用，用于防滑铝板装配</t>
  </si>
  <si>
    <t>Q33008F31</t>
  </si>
  <si>
    <t>全金属六角法兰面锁紧螺母</t>
  </si>
  <si>
    <t>横梁，靠背与坐垫总成固定</t>
  </si>
  <si>
    <t>镀黑锌</t>
  </si>
  <si>
    <t>SLT0011602</t>
  </si>
  <si>
    <t>坐垫横梁焊接总成</t>
  </si>
  <si>
    <t>SLT0011603</t>
  </si>
  <si>
    <t>坐垫后连接钣金</t>
  </si>
  <si>
    <t>QStE500TM 5</t>
  </si>
  <si>
    <t>SLT0011604</t>
  </si>
  <si>
    <t>坐垫前连接钣金</t>
  </si>
  <si>
    <t>SLT0011605</t>
  </si>
  <si>
    <t>连接竖板</t>
  </si>
  <si>
    <t>SLT0011606</t>
  </si>
  <si>
    <t>坐垫安装钣金焊接总成</t>
  </si>
  <si>
    <t>SLT0011607</t>
  </si>
  <si>
    <t>坐垫安装钣金</t>
  </si>
  <si>
    <t>BFA0000316</t>
  </si>
  <si>
    <t>借用轻卡减震</t>
  </si>
  <si>
    <t>SLT0011608</t>
  </si>
  <si>
    <t>底座总成（含滑轨）</t>
  </si>
  <si>
    <t>SLT0011609</t>
  </si>
  <si>
    <t>驾驶员滑轨总成</t>
  </si>
  <si>
    <t>新开，借用BA95轨体，挡点新开</t>
  </si>
  <si>
    <t>6804530X2001A</t>
  </si>
  <si>
    <t>电泳</t>
  </si>
  <si>
    <t>SLT0011610</t>
  </si>
  <si>
    <t>驾驶员滑轨U型把手</t>
  </si>
  <si>
    <t>6801101X2001A</t>
  </si>
  <si>
    <t>SPCC φ10</t>
  </si>
  <si>
    <t>141*379*11</t>
  </si>
  <si>
    <t>SLT0011611</t>
  </si>
  <si>
    <t>滑轨左侧后连接钣金</t>
  </si>
  <si>
    <t>SLT0011612</t>
  </si>
  <si>
    <t>滑轨右侧后连接钣金</t>
  </si>
  <si>
    <t>SLT0011613</t>
  </si>
  <si>
    <t>滑轨前连接钣金</t>
  </si>
  <si>
    <t>SLT0011614</t>
  </si>
  <si>
    <t>减震器总成</t>
  </si>
  <si>
    <t>SLT0011615</t>
  </si>
  <si>
    <t>下底板焊接总成电泳</t>
  </si>
  <si>
    <t>EA</t>
  </si>
  <si>
    <t>焊接总成件</t>
  </si>
  <si>
    <t>电泳（ED)</t>
  </si>
  <si>
    <t>河北自制</t>
  </si>
  <si>
    <t>焊接车间</t>
  </si>
  <si>
    <t>SLT0011616</t>
  </si>
  <si>
    <t>下底板焊接分总成</t>
  </si>
  <si>
    <t>外购</t>
  </si>
  <si>
    <t>SLT0011617</t>
  </si>
  <si>
    <t>减震器下底板</t>
  </si>
  <si>
    <t>新开，在轻卡减震基础上切除4个豁口</t>
  </si>
  <si>
    <t>SPFH590 /T=3.0</t>
  </si>
  <si>
    <t>3.0-Q /BQB 301
SPFH590-Q /BQB 310</t>
  </si>
  <si>
    <t>SLT0010541</t>
  </si>
  <si>
    <t>阻尼器支架</t>
  </si>
  <si>
    <t>借用</t>
  </si>
  <si>
    <t>SAPH440 /T=3.0</t>
  </si>
  <si>
    <t>3.0-Q /BQB 301
SAPH440-Q /BQB 310</t>
  </si>
  <si>
    <t>SLT0010546</t>
  </si>
  <si>
    <t>直线阀下支架</t>
  </si>
  <si>
    <t>SAPH440 /T=2.0</t>
  </si>
  <si>
    <t>SLT0010540</t>
  </si>
  <si>
    <t>滚轮下滑槽</t>
  </si>
  <si>
    <t>SLT0011618</t>
  </si>
  <si>
    <t>车身安装地脚</t>
  </si>
  <si>
    <t>QSTE420TM /T=3.0</t>
  </si>
  <si>
    <t>SLT0011619</t>
  </si>
  <si>
    <t>上盖板焊接总成电泳</t>
  </si>
  <si>
    <t>电泳总成件</t>
  </si>
  <si>
    <t>SLT0011620</t>
  </si>
  <si>
    <t>减震器上盖板分总成</t>
  </si>
  <si>
    <t>SLT0010570</t>
  </si>
  <si>
    <t>SLT0011621</t>
  </si>
  <si>
    <t>减震器上盖板</t>
  </si>
  <si>
    <t>SLT0010539</t>
  </si>
  <si>
    <t>Q37106</t>
  </si>
  <si>
    <t>/</t>
  </si>
  <si>
    <t>钢</t>
  </si>
  <si>
    <t>SLT0010564</t>
  </si>
  <si>
    <t>滚轮上滑槽</t>
  </si>
  <si>
    <t>SLT0010571</t>
  </si>
  <si>
    <t>绞架焊接总成电泳</t>
  </si>
  <si>
    <t>SLT0010562</t>
  </si>
  <si>
    <t>绞架焊接总成</t>
  </si>
  <si>
    <t>SLT0010557</t>
  </si>
  <si>
    <t>外绞架支撑板组件</t>
  </si>
  <si>
    <t>SLT0010547</t>
  </si>
  <si>
    <t>外绞架支撑板</t>
  </si>
  <si>
    <t>SPFH590 /T=6.0</t>
  </si>
  <si>
    <t>T=6</t>
  </si>
  <si>
    <t>SLT0010684</t>
  </si>
  <si>
    <t>外绞架轴套组件</t>
  </si>
  <si>
    <t>装配总成件</t>
  </si>
  <si>
    <t>SLT0010524</t>
  </si>
  <si>
    <t>外绞架轴套</t>
  </si>
  <si>
    <t>非标件</t>
  </si>
  <si>
    <t>SWRCH35K</t>
  </si>
  <si>
    <t>Q /BQB 501
SWRCH35K-Q /BQB 517</t>
  </si>
  <si>
    <t>SLT0010535</t>
  </si>
  <si>
    <t>钢轴套1</t>
  </si>
  <si>
    <t>合金CuSn8Pb3</t>
  </si>
  <si>
    <t>SLT0010527</t>
  </si>
  <si>
    <t>后轴连接轴</t>
  </si>
  <si>
    <t>机加工件</t>
  </si>
  <si>
    <t>SLT0010531</t>
  </si>
  <si>
    <t>绞架连杆2</t>
  </si>
  <si>
    <t>20#</t>
  </si>
  <si>
    <t>φ17-GB/T 702
20-GB/T 699</t>
  </si>
  <si>
    <t>SLT0010549</t>
  </si>
  <si>
    <t>外绞架加强板</t>
  </si>
  <si>
    <t>Q235-A</t>
  </si>
  <si>
    <t>SLT0010559</t>
  </si>
  <si>
    <t>外绞架加强片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</si>
  <si>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</si>
  <si>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</si>
  <si>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</si>
  <si>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</si>
  <si>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</si>
  <si>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</si>
  <si>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</si>
  <si>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</si>
  <si>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</si>
  <si>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</si>
  <si>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</si>
  <si>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</si>
  <si>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</si>
  <si>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</si>
  <si>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GB/T699</t>
  </si>
  <si>
    <t>SLT0010565</t>
  </si>
  <si>
    <t>内绞架加强片</t>
  </si>
  <si>
    <t xml:space="preserve">   </t>
  </si>
  <si>
    <t>SLT0010525</t>
  </si>
  <si>
    <t>内外绞架连接螺栓</t>
  </si>
  <si>
    <t xml:space="preserve">         </t>
  </si>
  <si>
    <t>BPC0010161</t>
  </si>
  <si>
    <t>轻卡座椅悬浮阀气路总成-无腰托</t>
  </si>
  <si>
    <t>SHT0014803</t>
  </si>
  <si>
    <t>自制</t>
  </si>
  <si>
    <t>安路普</t>
  </si>
  <si>
    <t>BCL0010006</t>
  </si>
  <si>
    <t>气管卡扣</t>
  </si>
  <si>
    <t>塑料件</t>
  </si>
  <si>
    <t>PA66</t>
  </si>
  <si>
    <t>瑞隆祥</t>
  </si>
  <si>
    <t xml:space="preserve">                  </t>
  </si>
  <si>
    <t xml:space="preserve">          </t>
  </si>
  <si>
    <t xml:space="preserve">SLT0010277 </t>
  </si>
  <si>
    <t>轻卡座椅气囊总成</t>
  </si>
  <si>
    <t>Q43660</t>
  </si>
  <si>
    <t>开口挡圈</t>
  </si>
  <si>
    <t>Φ6</t>
  </si>
  <si>
    <t>0.0003</t>
  </si>
  <si>
    <t>气囊接头装配</t>
  </si>
  <si>
    <t>Q436220</t>
  </si>
  <si>
    <t>Φ22</t>
  </si>
  <si>
    <t>SLT0010533</t>
  </si>
  <si>
    <t>上限位块</t>
  </si>
  <si>
    <t>NR</t>
  </si>
  <si>
    <t>SLT0010534</t>
  </si>
  <si>
    <t>下限位块</t>
  </si>
  <si>
    <t>ZKGJ-6804060-51</t>
  </si>
  <si>
    <t>尼龙滚轮</t>
  </si>
  <si>
    <t>SHT0001187</t>
  </si>
  <si>
    <t>SLT0010563</t>
  </si>
  <si>
    <t>阻尼器总成</t>
  </si>
  <si>
    <t>路得坦摩</t>
  </si>
  <si>
    <t>Q43640</t>
  </si>
  <si>
    <t>Φ4</t>
  </si>
  <si>
    <t>SLT0010521</t>
  </si>
  <si>
    <t>阻尼连接轴</t>
  </si>
  <si>
    <t>SLT0010532</t>
  </si>
  <si>
    <t>直线阀连接轴</t>
  </si>
  <si>
    <t>Q43680</t>
  </si>
  <si>
    <t>Φ8</t>
  </si>
  <si>
    <t>SLT0010573</t>
  </si>
  <si>
    <t>下底板固定块组件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</si>
  <si>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</si>
  <si>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</si>
  <si>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</si>
  <si>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</si>
  <si>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</si>
  <si>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</si>
  <si>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</si>
  <si>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</si>
  <si>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</si>
  <si>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</si>
  <si>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</si>
  <si>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SLT0010852</t>
  </si>
  <si>
    <t>橡胶防护圈</t>
  </si>
  <si>
    <t>φ10（边缘）（黑色）</t>
  </si>
  <si>
    <t>SLT0011622</t>
  </si>
  <si>
    <t>驾驶员座垫泡沫及护面总成</t>
  </si>
  <si>
    <t>SLT0011623</t>
  </si>
  <si>
    <t>驾驶员座垫泡沫总成</t>
  </si>
  <si>
    <t>新开非通风</t>
  </si>
  <si>
    <t>SLT0011624</t>
  </si>
  <si>
    <t>驾驶员座垫泡沫本体</t>
  </si>
  <si>
    <t>泡沫</t>
  </si>
  <si>
    <t>PUR,65kg/m³</t>
  </si>
  <si>
    <t>65kg/m³</t>
  </si>
  <si>
    <t>SLT0011625</t>
  </si>
  <si>
    <t>驾驶员座垫泡沫预埋钢丝A</t>
  </si>
  <si>
    <t>钢丝</t>
  </si>
  <si>
    <t>60 φ2</t>
  </si>
  <si>
    <t>SLT0011626</t>
  </si>
  <si>
    <t>驾驶员座垫泡沫预埋钢丝B</t>
  </si>
  <si>
    <t>250*φ2</t>
  </si>
  <si>
    <t>SLT0011627</t>
  </si>
  <si>
    <t>驾驶员座垫泡沫无纺布</t>
  </si>
  <si>
    <t>140g/㎡</t>
  </si>
  <si>
    <t>SLT0011628</t>
  </si>
  <si>
    <t>坐垫钢丝焊接总成</t>
  </si>
  <si>
    <t>SLT0011629</t>
  </si>
  <si>
    <t>坐垫钢丝A</t>
  </si>
  <si>
    <t>Q235  Φ6</t>
  </si>
  <si>
    <t>SLT0011630</t>
  </si>
  <si>
    <t>坐垫钢丝B</t>
  </si>
  <si>
    <t>SLT0011631</t>
  </si>
  <si>
    <t>坐垫钢丝C</t>
  </si>
  <si>
    <t>SLT0011632</t>
  </si>
  <si>
    <t>坐垫钢丝D</t>
  </si>
  <si>
    <t>SLT0011633</t>
  </si>
  <si>
    <t>QSTE420TM  T=3</t>
  </si>
  <si>
    <t>SLT0011634</t>
  </si>
  <si>
    <t>SLT0011635</t>
  </si>
  <si>
    <t>驾驶员坐垫保护套</t>
  </si>
  <si>
    <t>BPC0010237</t>
  </si>
  <si>
    <t>内六角花型盘头螺钉（坐垫总成与减震器固定）</t>
  </si>
  <si>
    <t>M6X16</t>
  </si>
  <si>
    <t>BQB40-6807121</t>
  </si>
  <si>
    <t>弹簧钢丝</t>
  </si>
  <si>
    <t>SLT0010345</t>
  </si>
  <si>
    <t>驾驶员调角器手柄</t>
  </si>
  <si>
    <t>借用统帅</t>
  </si>
  <si>
    <t>2.5
PA6+GF30</t>
  </si>
  <si>
    <t>SLT0011637</t>
  </si>
  <si>
    <t>安全带插锁总成</t>
  </si>
  <si>
    <t>SLT0011636</t>
  </si>
  <si>
    <t>卷收器</t>
  </si>
  <si>
    <t>新开，随车件</t>
  </si>
  <si>
    <t>1</t>
  </si>
  <si>
    <t>QAD</t>
  </si>
  <si>
    <t>工艺方式</t>
  </si>
  <si>
    <t>净重尺寸</t>
  </si>
  <si>
    <t>工艺重量(kg)</t>
  </si>
  <si>
    <t>材料利用率</t>
  </si>
  <si>
    <t>焊接长度(cm)</t>
  </si>
  <si>
    <t>涂装面积(㎡)</t>
  </si>
  <si>
    <t>工时/h</t>
  </si>
  <si>
    <t>人数</t>
  </si>
  <si>
    <t>供应商</t>
  </si>
  <si>
    <t>长</t>
  </si>
  <si>
    <t>宽</t>
  </si>
  <si>
    <t>高</t>
  </si>
  <si>
    <t>SLT0011581</t>
  </si>
  <si>
    <t>组装</t>
  </si>
  <si>
    <t>成都自制</t>
  </si>
  <si>
    <t>装配分总成</t>
  </si>
  <si>
    <t>过程虚拟件</t>
  </si>
  <si>
    <t>SLT0002693</t>
  </si>
  <si>
    <t>发泡总成件</t>
  </si>
  <si>
    <t>发泡</t>
  </si>
  <si>
    <t>成都外购</t>
  </si>
  <si>
    <t>日照连成</t>
  </si>
  <si>
    <t>是否河北代采购</t>
  </si>
  <si>
    <t>咸菜件</t>
  </si>
  <si>
    <t>折弯</t>
  </si>
  <si>
    <r>
      <t>PUR,40kg/</t>
    </r>
    <r>
      <rPr>
        <sz val="11"/>
        <rFont val="微软雅黑"/>
        <family val="2"/>
        <charset val="134"/>
      </rPr>
      <t>㎥</t>
    </r>
  </si>
  <si>
    <r>
      <t>40kg/</t>
    </r>
    <r>
      <rPr>
        <sz val="11"/>
        <rFont val="微软雅黑"/>
        <family val="2"/>
        <charset val="134"/>
      </rPr>
      <t>㎥</t>
    </r>
  </si>
  <si>
    <t>8%损耗</t>
  </si>
  <si>
    <t>缝纫总成件</t>
  </si>
  <si>
    <t>缝纫</t>
  </si>
  <si>
    <t>注塑</t>
  </si>
  <si>
    <t>2%损耗</t>
  </si>
  <si>
    <t>黄骅雍丰</t>
  </si>
  <si>
    <t>发泡车间</t>
  </si>
  <si>
    <r>
      <t>PUR 60kg/</t>
    </r>
    <r>
      <rPr>
        <sz val="11"/>
        <rFont val="微软雅黑"/>
        <family val="2"/>
        <charset val="134"/>
      </rPr>
      <t>㎥</t>
    </r>
  </si>
  <si>
    <t>60kg/㎥</t>
  </si>
  <si>
    <t>SLT0001092</t>
  </si>
  <si>
    <t>钢丝2.5*220</t>
  </si>
  <si>
    <t>线材件</t>
  </si>
  <si>
    <t>60 Φ2.5</t>
  </si>
  <si>
    <t>河北外购</t>
  </si>
  <si>
    <t>黄骅泰行</t>
  </si>
  <si>
    <t>SLT0001093</t>
  </si>
  <si>
    <t>钢丝2.5*270</t>
  </si>
  <si>
    <t>SCS0004310</t>
  </si>
  <si>
    <t>钢丝2.5*330</t>
  </si>
  <si>
    <t>BFA0000001</t>
  </si>
  <si>
    <t>焊接</t>
  </si>
  <si>
    <t>焊接分总成</t>
  </si>
  <si>
    <t>SLT0002790</t>
  </si>
  <si>
    <t>弯管分总成</t>
  </si>
  <si>
    <t>弯管</t>
  </si>
  <si>
    <t>弯管车间</t>
  </si>
  <si>
    <t>管材件</t>
  </si>
  <si>
    <t>BFA0000775</t>
  </si>
  <si>
    <t>冷镦</t>
  </si>
  <si>
    <t>黄骅创合</t>
  </si>
  <si>
    <t>SCS0004800</t>
  </si>
  <si>
    <t>切断</t>
  </si>
  <si>
    <t>再兴</t>
  </si>
  <si>
    <t>SLT0002552</t>
  </si>
  <si>
    <t>SLT0002537</t>
  </si>
  <si>
    <t>冲压</t>
  </si>
  <si>
    <t>276*80*2.5</t>
  </si>
  <si>
    <t>强宇</t>
  </si>
  <si>
    <t>SLT0002538</t>
  </si>
  <si>
    <t>32*31*3</t>
  </si>
  <si>
    <t>成卓</t>
  </si>
  <si>
    <t>31*21*3</t>
  </si>
  <si>
    <t>SLT0002545</t>
  </si>
  <si>
    <t>核心件</t>
  </si>
  <si>
    <t>力乐</t>
  </si>
  <si>
    <t>SLT0002553</t>
  </si>
  <si>
    <t>海兴中盛</t>
  </si>
  <si>
    <t>SLT0002667</t>
  </si>
  <si>
    <t>SLT0002555</t>
  </si>
  <si>
    <t>SLT0002556</t>
  </si>
  <si>
    <t>靠背下连接板电泳总成</t>
  </si>
  <si>
    <t>电泳车间</t>
  </si>
  <si>
    <t>靠背下连接板焊接总成</t>
  </si>
  <si>
    <t>7/16</t>
  </si>
  <si>
    <t>BFA0000007</t>
  </si>
  <si>
    <t>北京三浦</t>
  </si>
  <si>
    <t>BFA0000019</t>
  </si>
  <si>
    <t>SLT0002546</t>
  </si>
  <si>
    <t>江苏万金</t>
  </si>
  <si>
    <t>ST4.2*13</t>
  </si>
  <si>
    <t>坐垫横梁电泳总成</t>
  </si>
  <si>
    <t>点焊</t>
  </si>
  <si>
    <t>M6</t>
  </si>
  <si>
    <t>骨架组装车间</t>
  </si>
  <si>
    <t>河北利达</t>
  </si>
  <si>
    <t>509*292*3</t>
  </si>
  <si>
    <t>81*30*3</t>
  </si>
  <si>
    <t>56*17*2</t>
  </si>
  <si>
    <t>79*74*3</t>
  </si>
  <si>
    <t>500*283*3</t>
  </si>
  <si>
    <t>74*74*3</t>
  </si>
  <si>
    <t>航天宏达</t>
  </si>
  <si>
    <t>340*12*6</t>
  </si>
  <si>
    <t>机加件</t>
  </si>
  <si>
    <t>机加</t>
  </si>
  <si>
    <t>黄骅市创合</t>
  </si>
  <si>
    <t>黄骅市兴岳</t>
  </si>
  <si>
    <t>159*20.5*6</t>
  </si>
  <si>
    <t>沧州智凯</t>
  </si>
  <si>
    <t>24*11*3</t>
  </si>
  <si>
    <t>322*40*6</t>
  </si>
  <si>
    <t>北京瑞隆祥</t>
  </si>
  <si>
    <t>BFA0000391</t>
  </si>
  <si>
    <t>泊头市鑫洪</t>
  </si>
  <si>
    <t>BFA0010072</t>
  </si>
  <si>
    <t>橡胶件</t>
  </si>
  <si>
    <t>5%损耗</t>
  </si>
  <si>
    <t>日照浩利</t>
  </si>
  <si>
    <t>4%损耗</t>
  </si>
  <si>
    <t>浙江路得坦摩</t>
  </si>
  <si>
    <t>BFA0000285</t>
  </si>
  <si>
    <t>北京三浦/上锐</t>
  </si>
  <si>
    <t>黄骅市创合/黄骅市兴岳</t>
  </si>
  <si>
    <t>BSP0000053</t>
  </si>
  <si>
    <t>文安万达</t>
  </si>
  <si>
    <t>上锐</t>
  </si>
  <si>
    <t>黄骅市正源机电产品经销处</t>
  </si>
  <si>
    <t>驾驶员坐垫迷彩保护套</t>
  </si>
  <si>
    <t>汇铭</t>
  </si>
  <si>
    <t>SLT0000244</t>
  </si>
  <si>
    <t>其他件</t>
  </si>
  <si>
    <t>PE</t>
  </si>
  <si>
    <t>SLT0001707</t>
  </si>
  <si>
    <t>SLT0011583</t>
    <phoneticPr fontId="52" type="noConversion"/>
  </si>
  <si>
    <t>驾驶员头枕护面总成</t>
    <phoneticPr fontId="52" type="noConversion"/>
  </si>
  <si>
    <t>SLT0011634</t>
    <phoneticPr fontId="52" type="noConversion"/>
  </si>
  <si>
    <t>SLT0011582</t>
    <phoneticPr fontId="52" type="noConversion"/>
  </si>
  <si>
    <t>驾驶员头枕总成</t>
    <phoneticPr fontId="52" type="noConversion"/>
  </si>
  <si>
    <t>SCS0004029</t>
    <phoneticPr fontId="52" type="noConversion"/>
  </si>
  <si>
    <t>SCS0004036</t>
    <phoneticPr fontId="52" type="noConversion"/>
  </si>
  <si>
    <t>头枕主插管</t>
    <phoneticPr fontId="52" type="noConversion"/>
  </si>
  <si>
    <t>头枕副插管</t>
    <phoneticPr fontId="52" type="noConversion"/>
  </si>
  <si>
    <t>SLT0001628</t>
    <phoneticPr fontId="52" type="noConversion"/>
  </si>
  <si>
    <t>驾驶员靠背泡沫总成</t>
    <phoneticPr fontId="52" type="noConversion"/>
  </si>
  <si>
    <t>BFA0000013</t>
    <phoneticPr fontId="52" type="noConversion"/>
  </si>
  <si>
    <t>大扁头盘头自攻钉</t>
    <phoneticPr fontId="52" type="noConversion"/>
  </si>
  <si>
    <t>Q2204209</t>
    <phoneticPr fontId="52" type="noConversion"/>
  </si>
  <si>
    <t>BFA0000130</t>
    <phoneticPr fontId="52" type="noConversion"/>
  </si>
  <si>
    <t>Q33008F31</t>
    <phoneticPr fontId="52" type="noConversion"/>
  </si>
  <si>
    <t>全金属六角法兰面锁紧螺母</t>
    <phoneticPr fontId="52" type="noConversion"/>
  </si>
  <si>
    <t>BPC0010237</t>
    <phoneticPr fontId="52" type="noConversion"/>
  </si>
  <si>
    <t>内六角花型盘头螺钉（坐垫总成与减震器固定）</t>
    <phoneticPr fontId="52" type="noConversion"/>
  </si>
  <si>
    <t>BFA0000047</t>
    <phoneticPr fontId="52" type="noConversion"/>
  </si>
  <si>
    <t>BQB40-6807121</t>
    <phoneticPr fontId="52" type="noConversion"/>
  </si>
  <si>
    <t>弹簧钢丝</t>
    <phoneticPr fontId="52" type="noConversion"/>
  </si>
  <si>
    <t>SLT0010345</t>
    <phoneticPr fontId="52" type="noConversion"/>
  </si>
  <si>
    <t>驾驶员调角器手柄</t>
    <phoneticPr fontId="52" type="noConversion"/>
  </si>
  <si>
    <t>SLT0000244</t>
    <phoneticPr fontId="52" type="noConversion"/>
  </si>
  <si>
    <t>k1头枕包装膜</t>
    <phoneticPr fontId="52" type="noConversion"/>
  </si>
  <si>
    <t>SLT0001707</t>
    <phoneticPr fontId="52" type="noConversion"/>
  </si>
  <si>
    <t>主驾座椅防护罩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</si>
</sst>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0"/>
    <numFmt numFmtId="177" formatCode="0.0000_);[Red]\(0.0000\)"/>
    <numFmt numFmtId="178" formatCode="0.0_);[Red]\(0.0\)"/>
    <numFmt numFmtId="179" formatCode="0_);[Red]\(0\)"/>
    <numFmt numFmtId="180" formatCode="0.00_);[Red]\(0.00\)"/>
    <numFmt numFmtId="181" formatCode="0.0000_ "/>
    <numFmt numFmtId="182" formatCode="0.000_);[Red]\(0.000\)"/>
    <numFmt numFmtId="183" formatCode="0.000_ "/>
  </numFmts>
  <fonts count="53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2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.5"/>
      <color rgb="FF000000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2"/>
      <name val="宋体"/>
      <family val="3"/>
      <charset val="134"/>
    </font>
    <font>
      <sz val="26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0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vertAlign val="superscript"/>
      <sz val="11"/>
      <name val="微软雅黑"/>
      <family val="2"/>
      <charset val="134"/>
    </font>
    <font>
      <sz val="10.5"/>
      <color rgb="FF000000"/>
      <name val="宋体"/>
      <family val="3"/>
      <charset val="134"/>
    </font>
    <font>
      <sz val="11"/>
      <name val="Arial Unicode MS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41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43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44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Border="0" applyProtection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631">
    <xf numFmtId="0" fontId="0" fillId="0" borderId="0" xfId="0">
      <alignment vertical="center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8" applyNumberFormat="1" applyFont="1" applyFill="1" applyAlignment="1" applyProtection="1">
      <alignment horizontal="center" vertical="center" wrapText="1"/>
      <protection locked="0"/>
    </xf>
    <xf numFmtId="0" fontId="3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>
      <alignment vertical="center"/>
    </xf>
    <xf numFmtId="0" fontId="1" fillId="0" borderId="0" xfId="18" applyNumberFormat="1" applyFont="1" applyFill="1" applyAlignment="1" applyProtection="1">
      <alignment horizontal="center" vertical="center" wrapText="1"/>
      <protection locked="0"/>
    </xf>
    <xf numFmtId="176" fontId="0" fillId="0" borderId="0" xfId="0" applyNumberFormat="1" applyFill="1">
      <alignment vertical="center"/>
    </xf>
    <xf numFmtId="0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49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8" applyFont="1" applyFill="1" applyBorder="1" applyAlignment="1" applyProtection="1">
      <alignment horizontal="center" vertical="center" wrapText="1"/>
      <protection locked="0"/>
    </xf>
    <xf numFmtId="177" fontId="1" fillId="0" borderId="0" xfId="18" applyNumberFormat="1" applyFont="1" applyFill="1" applyBorder="1" applyAlignment="1" applyProtection="1">
      <alignment horizontal="center" vertical="center"/>
      <protection locked="0"/>
    </xf>
    <xf numFmtId="17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10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>
      <alignment vertical="center"/>
    </xf>
    <xf numFmtId="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18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center" vertical="center" wrapText="1"/>
    </xf>
    <xf numFmtId="49" fontId="1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>
      <alignment horizontal="center" vertical="center" wrapText="1"/>
    </xf>
    <xf numFmtId="177" fontId="1" fillId="0" borderId="1" xfId="18" applyNumberFormat="1" applyFont="1" applyFill="1" applyBorder="1" applyAlignment="1" applyProtection="1">
      <alignment horizontal="center" vertical="center"/>
      <protection locked="0"/>
    </xf>
    <xf numFmtId="181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8" applyFont="1" applyFill="1" applyBorder="1" applyAlignment="1" applyProtection="1">
      <alignment horizontal="center" vertical="center" wrapText="1"/>
      <protection locked="0"/>
    </xf>
    <xf numFmtId="0" fontId="17" fillId="0" borderId="2" xfId="18" applyNumberFormat="1" applyFont="1" applyFill="1" applyBorder="1" applyAlignment="1" applyProtection="1">
      <alignment horizontal="left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82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82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12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15" applyNumberFormat="1" applyFont="1" applyFill="1" applyBorder="1" applyAlignment="1" applyProtection="1">
      <alignment horizontal="center" vertical="center" wrapText="1"/>
    </xf>
    <xf numFmtId="0" fontId="12" fillId="0" borderId="1" xfId="6" applyNumberFormat="1" applyFont="1" applyFill="1" applyBorder="1" applyAlignment="1" applyProtection="1">
      <alignment horizontal="left" vertical="center" wrapText="1"/>
    </xf>
    <xf numFmtId="0" fontId="12" fillId="0" borderId="1" xfId="2" applyFont="1" applyFill="1" applyBorder="1" applyAlignment="1" applyProtection="1">
      <alignment horizontal="left" vertical="center" wrapText="1"/>
      <protection locked="0"/>
    </xf>
    <xf numFmtId="176" fontId="12" fillId="0" borderId="1" xfId="6" applyNumberFormat="1" applyFont="1" applyFill="1" applyBorder="1" applyAlignment="1" applyProtection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Font="1" applyFill="1" applyBorder="1" applyAlignment="1">
      <alignment horizontal="center" vertical="center"/>
    </xf>
    <xf numFmtId="0" fontId="12" fillId="0" borderId="1" xfId="14" applyNumberFormat="1" applyFont="1" applyFill="1" applyBorder="1" applyAlignment="1" applyProtection="1">
      <alignment horizontal="center" vertical="center" wrapText="1"/>
    </xf>
    <xf numFmtId="0" fontId="18" fillId="0" borderId="1" xfId="12" applyFont="1" applyFill="1" applyBorder="1" applyAlignment="1">
      <alignment horizontal="center" vertical="center"/>
    </xf>
    <xf numFmtId="176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>
      <alignment horizontal="center" vertical="center"/>
    </xf>
    <xf numFmtId="0" fontId="12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1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18" applyFont="1" applyFill="1" applyBorder="1" applyAlignment="1" applyProtection="1">
      <alignment horizontal="center" vertical="center" wrapText="1"/>
      <protection locked="0"/>
    </xf>
    <xf numFmtId="177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81" fontId="4" fillId="0" borderId="1" xfId="0" applyNumberFormat="1" applyFont="1" applyFill="1" applyBorder="1" applyAlignment="1">
      <alignment horizontal="left" vertical="center"/>
    </xf>
    <xf numFmtId="0" fontId="1" fillId="0" borderId="1" xfId="2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0" applyNumberFormat="1" applyFont="1" applyFill="1" applyBorder="1" applyAlignment="1">
      <alignment horizontal="left" vertical="center"/>
    </xf>
    <xf numFmtId="0" fontId="12" fillId="0" borderId="1" xfId="16" applyNumberFormat="1" applyFont="1" applyFill="1" applyBorder="1" applyAlignment="1" applyProtection="1">
      <alignment horizontal="center" vertical="center" wrapText="1"/>
    </xf>
    <xf numFmtId="182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>
      <alignment vertical="center"/>
    </xf>
    <xf numFmtId="176" fontId="21" fillId="0" borderId="1" xfId="0" applyNumberFormat="1" applyFont="1" applyFill="1" applyBorder="1">
      <alignment vertical="center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6" applyFont="1" applyFill="1" applyBorder="1" applyAlignment="1">
      <alignment horizontal="left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>
      <alignment horizontal="left" vertical="center"/>
    </xf>
    <xf numFmtId="0" fontId="8" fillId="0" borderId="1" xfId="8" applyNumberFormat="1" applyFont="1" applyFill="1" applyBorder="1" applyAlignment="1">
      <alignment horizontal="center" vertical="center" wrapText="1"/>
    </xf>
    <xf numFmtId="0" fontId="1" fillId="0" borderId="1" xfId="8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8" applyNumberFormat="1" applyFont="1" applyFill="1" applyAlignment="1" applyProtection="1">
      <alignment horizontal="center" vertical="center" wrapText="1"/>
      <protection locked="0"/>
    </xf>
    <xf numFmtId="0" fontId="1" fillId="0" borderId="0" xfId="18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18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3" fillId="0" borderId="2" xfId="18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4" fillId="0" borderId="2" xfId="0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1" fillId="0" borderId="1" xfId="2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2" applyFont="1" applyFill="1" applyBorder="1" applyAlignment="1" applyProtection="1">
      <alignment vertical="center" wrapText="1" shrinkToFit="1"/>
      <protection locked="0"/>
    </xf>
    <xf numFmtId="49" fontId="5" fillId="7" borderId="1" xfId="0" applyNumberFormat="1" applyFont="1" applyFill="1" applyBorder="1" applyAlignment="1">
      <alignment horizontal="center" vertical="center" wrapText="1"/>
    </xf>
    <xf numFmtId="0" fontId="2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 applyProtection="1">
      <alignment horizontal="left" vertical="center" wrapText="1" shrinkToFit="1"/>
      <protection locked="0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179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3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18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18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18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11" applyNumberFormat="1" applyFont="1" applyFill="1" applyBorder="1" applyAlignment="1">
      <alignment horizontal="center" vertical="center" wrapText="1"/>
    </xf>
    <xf numFmtId="49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2" applyFont="1" applyFill="1" applyBorder="1" applyAlignment="1" applyProtection="1">
      <alignment horizontal="center" vertical="center" wrapText="1"/>
      <protection locked="0"/>
    </xf>
    <xf numFmtId="179" fontId="23" fillId="0" borderId="1" xfId="0" applyNumberFormat="1" applyFont="1" applyFill="1" applyBorder="1" applyAlignment="1">
      <alignment horizontal="center" vertical="center" wrapText="1"/>
    </xf>
    <xf numFmtId="49" fontId="23" fillId="3" borderId="1" xfId="11" applyNumberFormat="1" applyFont="1" applyFill="1" applyBorder="1" applyAlignment="1">
      <alignment horizontal="center" vertical="center" wrapText="1"/>
    </xf>
    <xf numFmtId="49" fontId="1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49" fontId="23" fillId="0" borderId="2" xfId="11" applyNumberFormat="1" applyFont="1" applyFill="1" applyBorder="1" applyAlignment="1">
      <alignment horizontal="center" vertical="center" wrapText="1"/>
    </xf>
    <xf numFmtId="49" fontId="16" fillId="0" borderId="2" xfId="18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3" xfId="11" applyNumberFormat="1" applyFont="1" applyFill="1" applyBorder="1" applyAlignment="1">
      <alignment horizontal="center" vertical="center" wrapText="1"/>
    </xf>
    <xf numFmtId="49" fontId="16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2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>
      <alignment horizontal="center" vertical="center" wrapText="1"/>
    </xf>
    <xf numFmtId="0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0" applyNumberFormat="1" applyFont="1" applyFill="1" applyBorder="1" applyAlignment="1">
      <alignment horizontal="center" vertical="center" wrapText="1"/>
    </xf>
    <xf numFmtId="0" fontId="1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8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16" fillId="0" borderId="3" xfId="18" applyNumberFormat="1" applyFont="1" applyFill="1" applyBorder="1" applyAlignment="1" applyProtection="1">
      <alignment horizontal="center" vertical="center" wrapText="1"/>
      <protection locked="0"/>
    </xf>
    <xf numFmtId="182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2" applyFont="1" applyFill="1" applyBorder="1" applyAlignment="1" applyProtection="1">
      <alignment horizontal="center" vertical="center" wrapText="1" shrinkToFit="1"/>
      <protection locked="0"/>
    </xf>
    <xf numFmtId="0" fontId="23" fillId="0" borderId="3" xfId="2" applyFont="1" applyFill="1" applyBorder="1" applyAlignment="1" applyProtection="1">
      <alignment horizontal="center" vertical="center" wrapText="1" shrinkToFit="1"/>
      <protection locked="0"/>
    </xf>
    <xf numFmtId="182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2" applyFont="1" applyFill="1" applyBorder="1" applyAlignment="1" applyProtection="1">
      <alignment horizontal="center" vertical="center" wrapText="1" shrinkToFit="1"/>
      <protection locked="0"/>
    </xf>
    <xf numFmtId="182" fontId="2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Font="1" applyFill="1" applyBorder="1" applyAlignment="1" applyProtection="1">
      <alignment horizontal="center" vertical="center" wrapText="1"/>
      <protection locked="0"/>
    </xf>
    <xf numFmtId="0" fontId="3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8" applyFont="1" applyFill="1" applyBorder="1" applyAlignment="1" applyProtection="1">
      <alignment horizontal="center" vertical="center" wrapText="1"/>
      <protection locked="0"/>
    </xf>
    <xf numFmtId="176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3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8" applyNumberFormat="1" applyFont="1" applyFill="1" applyBorder="1" applyAlignment="1" applyProtection="1">
      <alignment horizontal="left" vertical="center" wrapText="1"/>
      <protection locked="0"/>
    </xf>
    <xf numFmtId="0" fontId="1" fillId="0" borderId="3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5" applyNumberFormat="1" applyFont="1" applyFill="1" applyBorder="1" applyAlignment="1" applyProtection="1">
      <alignment horizontal="center" vertical="center" wrapText="1"/>
    </xf>
    <xf numFmtId="0" fontId="3" fillId="0" borderId="3" xfId="14" applyNumberFormat="1" applyFont="1" applyFill="1" applyBorder="1" applyAlignment="1" applyProtection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left" vertical="center" wrapText="1"/>
    </xf>
    <xf numFmtId="182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6" applyNumberFormat="1" applyFont="1" applyFill="1" applyBorder="1" applyAlignment="1" applyProtection="1">
      <alignment horizontal="left" vertical="center" wrapText="1"/>
    </xf>
    <xf numFmtId="0" fontId="3" fillId="3" borderId="3" xfId="14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left" vertical="center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23" fillId="0" borderId="5" xfId="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6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0" borderId="3" xfId="11" applyNumberFormat="1" applyFont="1" applyFill="1" applyBorder="1" applyAlignment="1">
      <alignment horizontal="center" vertical="center" wrapText="1"/>
    </xf>
    <xf numFmtId="0" fontId="3" fillId="0" borderId="3" xfId="18" applyFont="1" applyFill="1" applyBorder="1" applyAlignment="1" applyProtection="1">
      <alignment horizontal="center" vertical="center" wrapText="1"/>
      <protection locked="0"/>
    </xf>
    <xf numFmtId="0" fontId="3" fillId="0" borderId="3" xfId="12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1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3" borderId="3" xfId="18" applyFont="1" applyFill="1" applyBorder="1" applyAlignment="1" applyProtection="1">
      <alignment horizontal="center" vertical="center" wrapText="1"/>
      <protection locked="0"/>
    </xf>
    <xf numFmtId="0" fontId="3" fillId="3" borderId="3" xfId="12" applyFont="1" applyFill="1" applyBorder="1" applyAlignment="1">
      <alignment horizontal="center" vertical="center"/>
    </xf>
    <xf numFmtId="49" fontId="3" fillId="3" borderId="3" xfId="2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" applyFont="1" applyFill="1" applyBorder="1" applyAlignment="1">
      <alignment horizontal="center" vertical="center"/>
    </xf>
    <xf numFmtId="0" fontId="2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18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12" applyNumberFormat="1" applyFont="1" applyFill="1" applyBorder="1" applyAlignment="1">
      <alignment horizontal="center" vertical="center"/>
    </xf>
    <xf numFmtId="177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8" applyFont="1" applyFill="1" applyBorder="1" applyAlignment="1" applyProtection="1">
      <alignment horizontal="center" vertical="center" wrapText="1"/>
      <protection locked="0"/>
    </xf>
    <xf numFmtId="177" fontId="3" fillId="3" borderId="3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0" fontId="1" fillId="0" borderId="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" fillId="0" borderId="1" xfId="4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16" applyNumberFormat="1" applyFont="1" applyFill="1" applyBorder="1" applyAlignment="1" applyProtection="1">
      <alignment horizontal="center" vertical="center" wrapText="1"/>
    </xf>
    <xf numFmtId="0" fontId="3" fillId="0" borderId="3" xfId="16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3" fillId="3" borderId="3" xfId="18" applyNumberFormat="1" applyFont="1" applyFill="1" applyBorder="1" applyAlignment="1" applyProtection="1">
      <alignment horizontal="center" vertical="center" wrapText="1"/>
      <protection locked="0"/>
    </xf>
    <xf numFmtId="182" fontId="3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" applyNumberFormat="1" applyFont="1" applyFill="1" applyBorder="1" applyAlignment="1" applyProtection="1">
      <alignment horizontal="center" vertical="center" wrapText="1"/>
    </xf>
    <xf numFmtId="49" fontId="16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" applyFont="1" applyFill="1" applyBorder="1" applyAlignment="1">
      <alignment horizontal="center" vertical="center" wrapText="1"/>
    </xf>
    <xf numFmtId="182" fontId="3" fillId="0" borderId="3" xfId="2" applyNumberFormat="1" applyFont="1" applyFill="1" applyBorder="1" applyAlignment="1" applyProtection="1">
      <alignment horizontal="center" vertical="center" wrapText="1"/>
      <protection locked="0"/>
    </xf>
    <xf numFmtId="182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" applyFont="1" applyFill="1" applyBorder="1" applyAlignment="1" applyProtection="1">
      <alignment horizontal="center" vertical="center" wrapText="1" shrinkToFit="1"/>
      <protection locked="0"/>
    </xf>
    <xf numFmtId="0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6" fontId="27" fillId="0" borderId="0" xfId="0" applyNumberFormat="1" applyFont="1" applyFill="1">
      <alignment vertical="center"/>
    </xf>
    <xf numFmtId="0" fontId="24" fillId="0" borderId="1" xfId="0" applyFont="1" applyFill="1" applyBorder="1" applyAlignment="1">
      <alignment vertical="center" wrapText="1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8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28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18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14" applyNumberFormat="1" applyFont="1" applyFill="1" applyBorder="1" applyAlignment="1" applyProtection="1">
      <alignment horizontal="center" vertical="center" wrapText="1"/>
    </xf>
    <xf numFmtId="0" fontId="3" fillId="0" borderId="1" xfId="19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Fill="1" applyBorder="1" applyAlignment="1">
      <alignment horizontal="left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3" fillId="0" borderId="1" xfId="17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>
      <alignment horizontal="left" vertical="center"/>
    </xf>
    <xf numFmtId="0" fontId="23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1" fillId="4" borderId="1" xfId="2" applyFont="1" applyFill="1" applyBorder="1" applyAlignment="1" applyProtection="1">
      <alignment vertical="center" wrapText="1" shrinkToFit="1"/>
      <protection locked="0"/>
    </xf>
    <xf numFmtId="0" fontId="1" fillId="4" borderId="1" xfId="8" applyNumberFormat="1" applyFont="1" applyFill="1" applyBorder="1" applyAlignment="1">
      <alignment horizontal="center" vertical="center" wrapText="1"/>
    </xf>
    <xf numFmtId="0" fontId="28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8" applyNumberFormat="1" applyFont="1" applyFill="1" applyBorder="1" applyAlignment="1">
      <alignment horizontal="center" vertical="center" wrapText="1"/>
    </xf>
    <xf numFmtId="0" fontId="1" fillId="0" borderId="2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8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49" fontId="28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49" fontId="1" fillId="0" borderId="2" xfId="18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81" fontId="1" fillId="4" borderId="1" xfId="0" applyNumberFormat="1" applyFont="1" applyFill="1" applyBorder="1" applyAlignment="1">
      <alignment horizontal="left" vertical="center"/>
    </xf>
    <xf numFmtId="49" fontId="28" fillId="4" borderId="1" xfId="0" applyNumberFormat="1" applyFont="1" applyFill="1" applyBorder="1" applyAlignment="1">
      <alignment horizontal="left" vertical="center" wrapText="1"/>
    </xf>
    <xf numFmtId="181" fontId="28" fillId="4" borderId="1" xfId="0" applyNumberFormat="1" applyFont="1" applyFill="1" applyBorder="1" applyAlignment="1">
      <alignment horizontal="center" vertical="center"/>
    </xf>
    <xf numFmtId="49" fontId="28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6" xfId="2" applyFont="1" applyFill="1" applyBorder="1" applyAlignment="1" applyProtection="1">
      <alignment horizontal="center" vertical="center" wrapText="1" shrinkToFi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1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" applyFont="1" applyFill="1" applyBorder="1" applyAlignment="1" applyProtection="1">
      <alignment horizontal="center" vertical="center" wrapText="1" shrinkToFit="1"/>
      <protection locked="0"/>
    </xf>
    <xf numFmtId="0" fontId="6" fillId="4" borderId="1" xfId="2" applyFont="1" applyFill="1" applyBorder="1" applyAlignment="1" applyProtection="1">
      <alignment horizontal="center" vertical="center" wrapText="1" shrinkToFit="1"/>
      <protection locked="0"/>
    </xf>
    <xf numFmtId="182" fontId="28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8" fillId="4" borderId="1" xfId="2" applyFont="1" applyFill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9" fillId="0" borderId="0" xfId="5" applyFont="1" applyFill="1" applyAlignment="1">
      <alignment vertical="center"/>
    </xf>
    <xf numFmtId="0" fontId="29" fillId="0" borderId="0" xfId="5" applyFont="1" applyAlignment="1">
      <alignment vertical="center"/>
    </xf>
    <xf numFmtId="0" fontId="28" fillId="0" borderId="0" xfId="5" applyFont="1" applyFill="1" applyAlignment="1">
      <alignment vertical="center"/>
    </xf>
    <xf numFmtId="0" fontId="28" fillId="0" borderId="0" xfId="5" applyFont="1" applyAlignment="1">
      <alignment horizontal="center" vertical="center"/>
    </xf>
    <xf numFmtId="0" fontId="28" fillId="0" borderId="0" xfId="5" applyFont="1" applyAlignment="1">
      <alignment vertical="center"/>
    </xf>
    <xf numFmtId="0" fontId="7" fillId="0" borderId="0" xfId="5" applyFont="1" applyFill="1" applyBorder="1" applyAlignment="1">
      <alignment horizontal="left" vertical="center"/>
    </xf>
    <xf numFmtId="0" fontId="7" fillId="0" borderId="8" xfId="5" applyFont="1" applyFill="1" applyBorder="1" applyAlignment="1">
      <alignment horizontal="left" vertical="center"/>
    </xf>
    <xf numFmtId="0" fontId="7" fillId="0" borderId="9" xfId="5" applyFont="1" applyFill="1" applyBorder="1" applyAlignment="1">
      <alignment horizontal="left" vertical="center"/>
    </xf>
    <xf numFmtId="0" fontId="30" fillId="0" borderId="0" xfId="5" applyFont="1" applyFill="1" applyBorder="1" applyAlignment="1">
      <alignment horizontal="left" vertical="center"/>
    </xf>
    <xf numFmtId="0" fontId="30" fillId="8" borderId="10" xfId="5" applyFont="1" applyFill="1" applyBorder="1" applyAlignment="1">
      <alignment horizontal="center" vertical="center"/>
    </xf>
    <xf numFmtId="0" fontId="30" fillId="8" borderId="8" xfId="5" applyFont="1" applyFill="1" applyBorder="1" applyAlignment="1">
      <alignment horizontal="center" vertical="center"/>
    </xf>
    <xf numFmtId="0" fontId="28" fillId="0" borderId="14" xfId="7" applyFont="1" applyBorder="1" applyAlignment="1">
      <alignment horizontal="center" vertical="center"/>
    </xf>
    <xf numFmtId="0" fontId="28" fillId="0" borderId="17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1" xfId="5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vertical="center"/>
    </xf>
    <xf numFmtId="49" fontId="28" fillId="0" borderId="1" xfId="5" applyNumberFormat="1" applyFont="1" applyFill="1" applyBorder="1" applyAlignment="1">
      <alignment horizontal="center" vertical="center"/>
    </xf>
    <xf numFmtId="0" fontId="28" fillId="9" borderId="1" xfId="5" applyFont="1" applyFill="1" applyBorder="1" applyAlignment="1">
      <alignment vertical="center"/>
    </xf>
    <xf numFmtId="0" fontId="1" fillId="9" borderId="1" xfId="0" applyFont="1" applyFill="1" applyBorder="1" applyAlignment="1">
      <alignment horizontal="left" vertical="center" wrapText="1"/>
    </xf>
    <xf numFmtId="0" fontId="28" fillId="9" borderId="6" xfId="5" applyFont="1" applyFill="1" applyBorder="1" applyAlignment="1">
      <alignment vertical="center"/>
    </xf>
    <xf numFmtId="0" fontId="28" fillId="10" borderId="1" xfId="5" applyFont="1" applyFill="1" applyBorder="1" applyAlignment="1">
      <alignment horizontal="center" vertical="center"/>
    </xf>
    <xf numFmtId="0" fontId="28" fillId="0" borderId="6" xfId="5" applyFont="1" applyFill="1" applyBorder="1" applyAlignment="1">
      <alignment vertical="center"/>
    </xf>
    <xf numFmtId="0" fontId="28" fillId="0" borderId="6" xfId="5" applyFont="1" applyFill="1" applyBorder="1" applyAlignment="1">
      <alignment horizontal="left" vertical="center" wrapText="1"/>
    </xf>
    <xf numFmtId="0" fontId="28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left" vertical="center" wrapText="1"/>
    </xf>
    <xf numFmtId="0" fontId="28" fillId="0" borderId="0" xfId="5" applyFont="1" applyFill="1" applyBorder="1" applyAlignment="1">
      <alignment horizontal="center" vertical="center"/>
    </xf>
    <xf numFmtId="49" fontId="28" fillId="0" borderId="0" xfId="5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0" fontId="28" fillId="0" borderId="0" xfId="5" applyFont="1" applyFill="1" applyBorder="1" applyAlignment="1">
      <alignment horizontal="left" vertical="center" wrapText="1"/>
    </xf>
    <xf numFmtId="0" fontId="28" fillId="0" borderId="0" xfId="5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5" applyFont="1" applyFill="1" applyBorder="1" applyAlignment="1">
      <alignment vertical="center"/>
    </xf>
    <xf numFmtId="0" fontId="28" fillId="0" borderId="0" xfId="5" applyFont="1" applyBorder="1" applyAlignment="1">
      <alignment vertical="center"/>
    </xf>
    <xf numFmtId="0" fontId="28" fillId="0" borderId="30" xfId="5" applyFont="1" applyFill="1" applyBorder="1" applyAlignment="1">
      <alignment vertical="center"/>
    </xf>
    <xf numFmtId="0" fontId="28" fillId="0" borderId="31" xfId="5" applyFont="1" applyFill="1" applyBorder="1" applyAlignment="1">
      <alignment vertical="center"/>
    </xf>
    <xf numFmtId="0" fontId="28" fillId="0" borderId="33" xfId="5" applyFont="1" applyFill="1" applyBorder="1" applyAlignment="1">
      <alignment vertical="center"/>
    </xf>
    <xf numFmtId="0" fontId="35" fillId="0" borderId="0" xfId="5" applyFont="1" applyFill="1" applyBorder="1" applyAlignment="1">
      <alignment vertical="center"/>
    </xf>
    <xf numFmtId="0" fontId="29" fillId="0" borderId="0" xfId="5" applyFont="1" applyFill="1" applyBorder="1" applyAlignment="1">
      <alignment vertical="center"/>
    </xf>
    <xf numFmtId="0" fontId="32" fillId="8" borderId="12" xfId="5" applyFont="1" applyFill="1" applyBorder="1" applyAlignment="1">
      <alignment horizontal="center" vertical="center"/>
    </xf>
    <xf numFmtId="0" fontId="29" fillId="0" borderId="9" xfId="5" applyFont="1" applyBorder="1" applyAlignment="1">
      <alignment vertical="center"/>
    </xf>
    <xf numFmtId="0" fontId="29" fillId="0" borderId="13" xfId="5" applyFont="1" applyBorder="1" applyAlignment="1">
      <alignment vertical="center"/>
    </xf>
    <xf numFmtId="49" fontId="28" fillId="4" borderId="1" xfId="5" applyNumberFormat="1" applyFont="1" applyFill="1" applyBorder="1" applyAlignment="1">
      <alignment horizontal="center" vertical="center"/>
    </xf>
    <xf numFmtId="0" fontId="28" fillId="4" borderId="1" xfId="5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28" fillId="0" borderId="1" xfId="5" applyFont="1" applyBorder="1" applyAlignment="1">
      <alignment vertical="center"/>
    </xf>
    <xf numFmtId="0" fontId="28" fillId="0" borderId="1" xfId="5" applyFont="1" applyFill="1" applyBorder="1" applyAlignment="1">
      <alignment horizontal="left" vertical="center"/>
    </xf>
    <xf numFmtId="0" fontId="28" fillId="0" borderId="0" xfId="5" applyFont="1" applyBorder="1" applyAlignment="1">
      <alignment horizontal="center" vertical="center"/>
    </xf>
    <xf numFmtId="0" fontId="36" fillId="0" borderId="29" xfId="5" applyFont="1" applyFill="1" applyBorder="1" applyAlignment="1">
      <alignment horizontal="center" vertical="center"/>
    </xf>
    <xf numFmtId="0" fontId="36" fillId="0" borderId="29" xfId="7" applyFont="1" applyFill="1" applyBorder="1" applyAlignment="1">
      <alignment horizontal="center" vertical="center"/>
    </xf>
    <xf numFmtId="0" fontId="36" fillId="0" borderId="37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vertical="center" wrapText="1"/>
    </xf>
    <xf numFmtId="0" fontId="29" fillId="0" borderId="0" xfId="5" applyFont="1" applyBorder="1" applyAlignment="1">
      <alignment vertical="center"/>
    </xf>
    <xf numFmtId="0" fontId="37" fillId="0" borderId="38" xfId="5" applyFont="1" applyFill="1" applyBorder="1" applyAlignment="1">
      <alignment horizontal="center" vertical="center"/>
    </xf>
    <xf numFmtId="14" fontId="36" fillId="0" borderId="38" xfId="5" applyNumberFormat="1" applyFont="1" applyFill="1" applyBorder="1" applyAlignment="1">
      <alignment horizontal="center" vertical="center" shrinkToFit="1"/>
    </xf>
    <xf numFmtId="49" fontId="37" fillId="0" borderId="39" xfId="5" applyNumberFormat="1" applyFont="1" applyFill="1" applyBorder="1" applyAlignment="1">
      <alignment horizontal="center" vertical="center" shrinkToFit="1"/>
    </xf>
    <xf numFmtId="14" fontId="37" fillId="0" borderId="40" xfId="5" applyNumberFormat="1" applyFont="1" applyBorder="1" applyAlignment="1">
      <alignment horizontal="center" vertical="center" shrinkToFit="1"/>
    </xf>
    <xf numFmtId="0" fontId="3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0" fillId="0" borderId="0" xfId="5" applyFont="1" applyFill="1" applyBorder="1" applyAlignment="1">
      <alignment vertical="center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8" applyFont="1" applyFill="1" applyBorder="1" applyAlignment="1" applyProtection="1">
      <alignment horizontal="center" vertical="center" wrapText="1"/>
      <protection locked="0"/>
    </xf>
    <xf numFmtId="0" fontId="7" fillId="0" borderId="1" xfId="18" applyFont="1" applyFill="1" applyBorder="1" applyAlignment="1" applyProtection="1">
      <alignment horizontal="center" vertical="center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/>
    </xf>
    <xf numFmtId="0" fontId="40" fillId="0" borderId="0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horizontal="left" vertical="center"/>
    </xf>
    <xf numFmtId="0" fontId="30" fillId="0" borderId="0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32" fillId="0" borderId="11" xfId="5" applyFont="1" applyFill="1" applyBorder="1" applyAlignment="1">
      <alignment horizontal="center" vertical="center"/>
    </xf>
    <xf numFmtId="0" fontId="36" fillId="0" borderId="34" xfId="5" applyFont="1" applyFill="1" applyBorder="1" applyAlignment="1">
      <alignment horizontal="center" vertical="center"/>
    </xf>
    <xf numFmtId="0" fontId="36" fillId="0" borderId="28" xfId="5" applyFont="1" applyFill="1" applyBorder="1" applyAlignment="1">
      <alignment horizontal="center" vertical="center"/>
    </xf>
    <xf numFmtId="0" fontId="33" fillId="8" borderId="9" xfId="5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37" fillId="0" borderId="35" xfId="5" applyFont="1" applyFill="1" applyBorder="1" applyAlignment="1">
      <alignment horizontal="center" vertical="center"/>
    </xf>
    <xf numFmtId="0" fontId="37" fillId="0" borderId="36" xfId="5" applyFont="1" applyFill="1" applyBorder="1" applyAlignment="1">
      <alignment horizontal="center" vertical="center"/>
    </xf>
    <xf numFmtId="0" fontId="28" fillId="0" borderId="10" xfId="7" applyFont="1" applyFill="1" applyBorder="1" applyAlignment="1">
      <alignment horizontal="center" vertical="center" wrapText="1"/>
    </xf>
    <xf numFmtId="0" fontId="28" fillId="0" borderId="11" xfId="7" applyFont="1" applyFill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/>
    </xf>
    <xf numFmtId="0" fontId="28" fillId="0" borderId="16" xfId="7" applyFont="1" applyBorder="1" applyAlignment="1">
      <alignment horizontal="center" vertical="center"/>
    </xf>
    <xf numFmtId="0" fontId="28" fillId="0" borderId="28" xfId="7" applyFont="1" applyBorder="1" applyAlignment="1">
      <alignment horizontal="center" vertical="center"/>
    </xf>
    <xf numFmtId="0" fontId="28" fillId="0" borderId="29" xfId="7" applyFont="1" applyBorder="1" applyAlignment="1">
      <alignment horizontal="center" vertical="center"/>
    </xf>
    <xf numFmtId="0" fontId="28" fillId="0" borderId="15" xfId="5" applyFont="1" applyBorder="1" applyAlignment="1">
      <alignment horizontal="center" vertical="center"/>
    </xf>
    <xf numFmtId="0" fontId="28" fillId="0" borderId="16" xfId="5" applyFont="1" applyBorder="1" applyAlignment="1">
      <alignment horizontal="center" vertical="center"/>
    </xf>
    <xf numFmtId="0" fontId="28" fillId="0" borderId="28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34" fillId="0" borderId="6" xfId="7" applyFont="1" applyBorder="1" applyAlignment="1">
      <alignment horizontal="center" vertical="center" wrapText="1"/>
    </xf>
    <xf numFmtId="0" fontId="34" fillId="0" borderId="18" xfId="7" applyFont="1" applyBorder="1" applyAlignment="1">
      <alignment horizontal="center" vertical="center"/>
    </xf>
    <xf numFmtId="0" fontId="34" fillId="0" borderId="20" xfId="7" applyFont="1" applyBorder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0" borderId="18" xfId="7" applyFont="1" applyBorder="1" applyAlignment="1">
      <alignment horizontal="center" vertical="center" wrapText="1"/>
    </xf>
    <xf numFmtId="0" fontId="34" fillId="0" borderId="20" xfId="7" applyFont="1" applyBorder="1" applyAlignment="1">
      <alignment horizontal="center" vertical="center" wrapText="1"/>
    </xf>
    <xf numFmtId="0" fontId="34" fillId="0" borderId="6" xfId="7" applyFont="1" applyBorder="1" applyAlignment="1">
      <alignment horizontal="center" vertical="center"/>
    </xf>
    <xf numFmtId="0" fontId="34" fillId="0" borderId="6" xfId="5" applyFont="1" applyBorder="1" applyAlignment="1">
      <alignment horizontal="center" vertical="center"/>
    </xf>
    <xf numFmtId="0" fontId="34" fillId="0" borderId="18" xfId="5" applyFont="1" applyBorder="1" applyAlignment="1">
      <alignment horizontal="center" vertical="center"/>
    </xf>
    <xf numFmtId="0" fontId="34" fillId="0" borderId="20" xfId="5" applyFont="1" applyBorder="1" applyAlignment="1">
      <alignment horizontal="center" vertical="center"/>
    </xf>
    <xf numFmtId="0" fontId="28" fillId="0" borderId="22" xfId="5" applyFont="1" applyFill="1" applyBorder="1" applyAlignment="1">
      <alignment horizontal="center" vertical="center"/>
    </xf>
    <xf numFmtId="0" fontId="28" fillId="0" borderId="23" xfId="5" applyFont="1" applyFill="1" applyBorder="1" applyAlignment="1">
      <alignment horizontal="center" vertical="center"/>
    </xf>
    <xf numFmtId="0" fontId="28" fillId="0" borderId="24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/>
    </xf>
    <xf numFmtId="0" fontId="28" fillId="0" borderId="6" xfId="5" applyFont="1" applyFill="1" applyBorder="1" applyAlignment="1">
      <alignment horizontal="center" vertical="center"/>
    </xf>
    <xf numFmtId="0" fontId="28" fillId="0" borderId="20" xfId="5" applyFont="1" applyFill="1" applyBorder="1" applyAlignment="1">
      <alignment horizontal="center" vertical="center"/>
    </xf>
    <xf numFmtId="49" fontId="28" fillId="4" borderId="1" xfId="5" applyNumberFormat="1" applyFont="1" applyFill="1" applyBorder="1" applyAlignment="1">
      <alignment horizontal="center" vertical="center"/>
    </xf>
    <xf numFmtId="0" fontId="28" fillId="4" borderId="6" xfId="5" applyFont="1" applyFill="1" applyBorder="1" applyAlignment="1">
      <alignment horizontal="center" vertical="center"/>
    </xf>
    <xf numFmtId="0" fontId="28" fillId="4" borderId="20" xfId="5" applyFont="1" applyFill="1" applyBorder="1" applyAlignment="1">
      <alignment horizontal="center" vertical="center"/>
    </xf>
    <xf numFmtId="0" fontId="28" fillId="4" borderId="1" xfId="5" applyFont="1" applyFill="1" applyBorder="1" applyAlignment="1">
      <alignment horizontal="center" vertical="center"/>
    </xf>
    <xf numFmtId="0" fontId="28" fillId="4" borderId="1" xfId="5" applyFont="1" applyFill="1" applyBorder="1" applyAlignment="1">
      <alignment horizontal="center" vertical="center" wrapText="1"/>
    </xf>
    <xf numFmtId="49" fontId="28" fillId="0" borderId="1" xfId="5" applyNumberFormat="1" applyFont="1" applyFill="1" applyBorder="1" applyAlignment="1">
      <alignment horizontal="center" vertical="center"/>
    </xf>
    <xf numFmtId="0" fontId="28" fillId="0" borderId="6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2" xfId="5" applyFont="1" applyFill="1" applyBorder="1" applyAlignment="1">
      <alignment horizontal="center" vertical="center" wrapText="1"/>
    </xf>
    <xf numFmtId="0" fontId="28" fillId="0" borderId="3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/>
    </xf>
    <xf numFmtId="49" fontId="28" fillId="0" borderId="0" xfId="5" applyNumberFormat="1" applyFont="1" applyFill="1" applyBorder="1" applyAlignment="1">
      <alignment horizontal="center" vertical="center"/>
    </xf>
    <xf numFmtId="0" fontId="28" fillId="0" borderId="21" xfId="5" applyFont="1" applyBorder="1" applyAlignment="1">
      <alignment horizontal="center" vertical="center"/>
    </xf>
    <xf numFmtId="0" fontId="28" fillId="0" borderId="0" xfId="5" applyFont="1" applyBorder="1" applyAlignment="1">
      <alignment horizontal="center" vertical="center"/>
    </xf>
    <xf numFmtId="0" fontId="35" fillId="0" borderId="0" xfId="5" applyFont="1" applyFill="1" applyBorder="1" applyAlignment="1">
      <alignment horizontal="left" vertical="center" wrapText="1"/>
    </xf>
    <xf numFmtId="0" fontId="35" fillId="0" borderId="19" xfId="5" applyFont="1" applyFill="1" applyBorder="1" applyAlignment="1">
      <alignment horizontal="left" vertical="center" wrapText="1"/>
    </xf>
    <xf numFmtId="0" fontId="7" fillId="8" borderId="10" xfId="5" applyFont="1" applyFill="1" applyBorder="1" applyAlignment="1">
      <alignment horizontal="center" vertical="center" wrapText="1"/>
    </xf>
    <xf numFmtId="0" fontId="7" fillId="8" borderId="11" xfId="5" applyFont="1" applyFill="1" applyBorder="1" applyAlignment="1">
      <alignment horizontal="center" vertical="center" wrapText="1"/>
    </xf>
    <xf numFmtId="0" fontId="7" fillId="8" borderId="7" xfId="5" applyFont="1" applyFill="1" applyBorder="1" applyAlignment="1">
      <alignment horizontal="center" vertical="center" wrapText="1"/>
    </xf>
    <xf numFmtId="0" fontId="7" fillId="8" borderId="0" xfId="5" applyFont="1" applyFill="1" applyBorder="1" applyAlignment="1">
      <alignment horizontal="center" vertical="center" wrapText="1"/>
    </xf>
    <xf numFmtId="0" fontId="31" fillId="8" borderId="10" xfId="5" applyFont="1" applyFill="1" applyBorder="1" applyAlignment="1">
      <alignment horizontal="center" vertical="center"/>
    </xf>
    <xf numFmtId="0" fontId="31" fillId="8" borderId="11" xfId="5" applyFont="1" applyFill="1" applyBorder="1" applyAlignment="1">
      <alignment horizontal="center" vertical="center"/>
    </xf>
    <xf numFmtId="0" fontId="31" fillId="8" borderId="12" xfId="5" applyFont="1" applyFill="1" applyBorder="1" applyAlignment="1">
      <alignment horizontal="center" vertical="center"/>
    </xf>
    <xf numFmtId="0" fontId="31" fillId="8" borderId="8" xfId="5" applyFont="1" applyFill="1" applyBorder="1" applyAlignment="1">
      <alignment horizontal="center" vertical="center"/>
    </xf>
    <xf numFmtId="0" fontId="31" fillId="8" borderId="9" xfId="5" applyFont="1" applyFill="1" applyBorder="1" applyAlignment="1">
      <alignment horizontal="center" vertical="center"/>
    </xf>
    <xf numFmtId="0" fontId="31" fillId="8" borderId="13" xfId="5" applyFont="1" applyFill="1" applyBorder="1" applyAlignment="1">
      <alignment horizontal="center" vertical="center"/>
    </xf>
    <xf numFmtId="0" fontId="28" fillId="0" borderId="21" xfId="7" applyFont="1" applyBorder="1" applyAlignment="1">
      <alignment horizontal="center" vertical="center"/>
    </xf>
    <xf numFmtId="0" fontId="28" fillId="0" borderId="42" xfId="7" applyFont="1" applyBorder="1" applyAlignment="1">
      <alignment horizontal="center" vertical="center"/>
    </xf>
    <xf numFmtId="0" fontId="28" fillId="0" borderId="25" xfId="7" applyFont="1" applyBorder="1" applyAlignment="1">
      <alignment horizontal="center" vertical="center"/>
    </xf>
    <xf numFmtId="0" fontId="28" fillId="0" borderId="0" xfId="7" applyFont="1" applyBorder="1" applyAlignment="1">
      <alignment horizontal="center" vertical="center"/>
    </xf>
    <xf numFmtId="0" fontId="28" fillId="0" borderId="19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11" xfId="7" applyFont="1" applyBorder="1" applyAlignment="1">
      <alignment horizontal="center" vertical="center"/>
    </xf>
    <xf numFmtId="0" fontId="28" fillId="0" borderId="12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3" xfId="7" applyFont="1" applyBorder="1" applyAlignment="1">
      <alignment horizontal="center" vertical="center"/>
    </xf>
    <xf numFmtId="0" fontId="28" fillId="0" borderId="26" xfId="5" applyFont="1" applyFill="1" applyBorder="1" applyAlignment="1">
      <alignment horizontal="center" vertical="center"/>
    </xf>
    <xf numFmtId="0" fontId="28" fillId="0" borderId="21" xfId="5" applyFont="1" applyFill="1" applyBorder="1" applyAlignment="1">
      <alignment horizontal="center" vertical="center"/>
    </xf>
    <xf numFmtId="0" fontId="28" fillId="0" borderId="25" xfId="5" applyFont="1" applyFill="1" applyBorder="1" applyAlignment="1">
      <alignment horizontal="center" vertical="center"/>
    </xf>
    <xf numFmtId="0" fontId="28" fillId="0" borderId="27" xfId="5" applyFont="1" applyFill="1" applyBorder="1" applyAlignment="1">
      <alignment horizontal="center" vertical="center"/>
    </xf>
    <xf numFmtId="0" fontId="28" fillId="0" borderId="17" xfId="5" applyFont="1" applyFill="1" applyBorder="1" applyAlignment="1">
      <alignment horizontal="center" vertical="center"/>
    </xf>
    <xf numFmtId="0" fontId="28" fillId="0" borderId="26" xfId="5" applyFont="1" applyFill="1" applyBorder="1" applyAlignment="1">
      <alignment horizontal="center" vertical="center" wrapText="1"/>
    </xf>
    <xf numFmtId="0" fontId="28" fillId="0" borderId="30" xfId="5" applyFont="1" applyFill="1" applyBorder="1" applyAlignment="1">
      <alignment horizontal="center" vertical="center" wrapText="1"/>
    </xf>
    <xf numFmtId="0" fontId="28" fillId="0" borderId="25" xfId="5" applyFont="1" applyFill="1" applyBorder="1" applyAlignment="1">
      <alignment horizontal="center" vertical="center" wrapText="1"/>
    </xf>
    <xf numFmtId="0" fontId="28" fillId="0" borderId="31" xfId="5" applyFont="1" applyFill="1" applyBorder="1" applyAlignment="1">
      <alignment horizontal="center" vertical="center" wrapText="1"/>
    </xf>
    <xf numFmtId="0" fontId="28" fillId="0" borderId="27" xfId="5" applyFont="1" applyFill="1" applyBorder="1" applyAlignment="1">
      <alignment horizontal="center" vertical="center" wrapText="1"/>
    </xf>
    <xf numFmtId="0" fontId="28" fillId="0" borderId="33" xfId="5" applyFont="1" applyFill="1" applyBorder="1" applyAlignment="1">
      <alignment horizontal="center" vertical="center" wrapText="1"/>
    </xf>
    <xf numFmtId="0" fontId="7" fillId="0" borderId="1" xfId="18" applyFont="1" applyFill="1" applyBorder="1" applyAlignment="1" applyProtection="1">
      <alignment horizontal="left" vertical="center"/>
      <protection locked="0"/>
    </xf>
    <xf numFmtId="0" fontId="9" fillId="0" borderId="1" xfId="18" applyFont="1" applyFill="1" applyBorder="1" applyAlignment="1" applyProtection="1">
      <alignment horizontal="left" vertical="center" wrapText="1"/>
      <protection locked="0"/>
    </xf>
    <xf numFmtId="0" fontId="9" fillId="0" borderId="1" xfId="18" applyFont="1" applyFill="1" applyBorder="1" applyAlignment="1" applyProtection="1">
      <alignment horizontal="left" vertical="center"/>
      <protection locked="0"/>
    </xf>
    <xf numFmtId="0" fontId="7" fillId="0" borderId="1" xfId="18" applyFont="1" applyFill="1" applyBorder="1" applyAlignment="1" applyProtection="1">
      <alignment horizontal="left" vertical="center" wrapText="1"/>
      <protection locked="0"/>
    </xf>
    <xf numFmtId="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" applyNumberFormat="1" applyFont="1" applyFill="1" applyBorder="1" applyAlignment="1" applyProtection="1">
      <alignment horizontal="center" vertical="center"/>
      <protection locked="0"/>
    </xf>
    <xf numFmtId="0" fontId="7" fillId="0" borderId="1" xfId="18" applyFont="1" applyFill="1" applyBorder="1" applyAlignment="1" applyProtection="1">
      <alignment horizontal="left" vertical="top" wrapText="1"/>
      <protection locked="0"/>
    </xf>
    <xf numFmtId="0" fontId="9" fillId="0" borderId="1" xfId="18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8" applyFont="1" applyFill="1" applyBorder="1" applyAlignment="1" applyProtection="1">
      <alignment horizontal="center" vertical="center"/>
      <protection locked="0"/>
    </xf>
    <xf numFmtId="0" fontId="7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8" applyFont="1" applyFill="1" applyBorder="1" applyAlignment="1" applyProtection="1">
      <alignment horizontal="center" vertical="top" wrapText="1"/>
      <protection locked="0"/>
    </xf>
    <xf numFmtId="0" fontId="7" fillId="0" borderId="2" xfId="18" applyFont="1" applyFill="1" applyBorder="1" applyAlignment="1" applyProtection="1">
      <alignment horizontal="left" vertical="top" wrapText="1"/>
      <protection locked="0"/>
    </xf>
    <xf numFmtId="0" fontId="7" fillId="0" borderId="2" xfId="18" applyFont="1" applyFill="1" applyBorder="1" applyAlignment="1" applyProtection="1">
      <alignment horizontal="center" vertical="top" wrapText="1"/>
      <protection locked="0"/>
    </xf>
    <xf numFmtId="0" fontId="9" fillId="0" borderId="2" xfId="18" applyFont="1" applyFill="1" applyBorder="1" applyAlignment="1" applyProtection="1">
      <alignment horizontal="left" vertical="top" wrapText="1"/>
      <protection locked="0"/>
    </xf>
    <xf numFmtId="178" fontId="10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18" applyNumberFormat="1" applyFont="1" applyFill="1" applyBorder="1" applyAlignment="1" applyProtection="1">
      <alignment horizontal="center" vertical="center" wrapText="1"/>
      <protection locked="0"/>
    </xf>
    <xf numFmtId="10" fontId="10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8" applyNumberFormat="1" applyFont="1" applyFill="1" applyBorder="1" applyAlignment="1" applyProtection="1">
      <alignment horizontal="center" vertical="center"/>
      <protection locked="0"/>
    </xf>
    <xf numFmtId="178" fontId="10" fillId="0" borderId="2" xfId="18" applyNumberFormat="1" applyFont="1" applyFill="1" applyBorder="1" applyAlignment="1" applyProtection="1">
      <alignment horizontal="center" vertical="center" wrapText="1"/>
      <protection locked="0"/>
    </xf>
    <xf numFmtId="177" fontId="10" fillId="0" borderId="2" xfId="18" applyNumberFormat="1" applyFont="1" applyFill="1" applyBorder="1" applyAlignment="1" applyProtection="1">
      <alignment horizontal="center" vertical="center" wrapText="1"/>
      <protection locked="0"/>
    </xf>
    <xf numFmtId="10" fontId="10" fillId="0" borderId="2" xfId="18" applyNumberFormat="1" applyFont="1" applyFill="1" applyBorder="1" applyAlignment="1" applyProtection="1">
      <alignment horizontal="center" vertical="center" wrapText="1"/>
      <protection locked="0"/>
    </xf>
    <xf numFmtId="179" fontId="10" fillId="0" borderId="2" xfId="18" applyNumberFormat="1" applyFont="1" applyFill="1" applyBorder="1" applyAlignment="1" applyProtection="1">
      <alignment horizontal="center" vertical="center" wrapText="1"/>
      <protection locked="0"/>
    </xf>
    <xf numFmtId="180" fontId="14" fillId="0" borderId="2" xfId="13" applyNumberFormat="1" applyFont="1" applyFill="1" applyBorder="1" applyAlignment="1">
      <alignment horizontal="center" vertical="center" wrapText="1"/>
    </xf>
    <xf numFmtId="180" fontId="14" fillId="0" borderId="1" xfId="13" applyNumberFormat="1" applyFont="1" applyFill="1" applyBorder="1" applyAlignment="1">
      <alignment horizontal="center" vertical="center" wrapText="1"/>
    </xf>
    <xf numFmtId="178" fontId="14" fillId="0" borderId="1" xfId="13" applyNumberFormat="1" applyFont="1" applyFill="1" applyBorder="1" applyAlignment="1">
      <alignment horizontal="center" vertical="center" wrapText="1"/>
    </xf>
    <xf numFmtId="177" fontId="14" fillId="0" borderId="1" xfId="13" applyNumberFormat="1" applyFont="1" applyFill="1" applyBorder="1" applyAlignment="1">
      <alignment horizontal="center" vertical="center" wrapText="1"/>
    </xf>
    <xf numFmtId="10" fontId="14" fillId="0" borderId="1" xfId="13" applyNumberFormat="1" applyFont="1" applyFill="1" applyBorder="1" applyAlignment="1">
      <alignment horizontal="center" vertical="center" wrapText="1"/>
    </xf>
    <xf numFmtId="179" fontId="14" fillId="0" borderId="2" xfId="13" applyNumberFormat="1" applyFont="1" applyFill="1" applyBorder="1" applyAlignment="1">
      <alignment horizontal="center" vertical="center" wrapText="1"/>
    </xf>
    <xf numFmtId="180" fontId="14" fillId="0" borderId="3" xfId="13" applyNumberFormat="1" applyFont="1" applyFill="1" applyBorder="1" applyAlignment="1">
      <alignment horizontal="center" vertical="center" wrapText="1"/>
    </xf>
    <xf numFmtId="178" fontId="14" fillId="0" borderId="1" xfId="13" applyNumberFormat="1" applyFont="1" applyFill="1" applyBorder="1" applyAlignment="1">
      <alignment horizontal="center" vertical="center" wrapText="1"/>
    </xf>
    <xf numFmtId="179" fontId="14" fillId="0" borderId="3" xfId="13" applyNumberFormat="1" applyFont="1" applyFill="1" applyBorder="1" applyAlignment="1">
      <alignment horizontal="center" vertical="center" wrapText="1"/>
    </xf>
    <xf numFmtId="0" fontId="1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18" applyNumberFormat="1" applyFont="1" applyFill="1" applyBorder="1" applyAlignment="1" applyProtection="1">
      <alignment horizontal="center" vertical="center" wrapText="1"/>
      <protection locked="0"/>
    </xf>
    <xf numFmtId="10" fontId="14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8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3" xfId="18" applyNumberFormat="1" applyFont="1" applyFill="1" applyBorder="1" applyAlignment="1" applyProtection="1">
      <alignment horizontal="center" vertical="center" wrapText="1"/>
      <protection locked="0"/>
    </xf>
    <xf numFmtId="177" fontId="14" fillId="0" borderId="3" xfId="18" applyNumberFormat="1" applyFont="1" applyFill="1" applyBorder="1" applyAlignment="1" applyProtection="1">
      <alignment horizontal="center" vertical="center" wrapText="1"/>
      <protection locked="0"/>
    </xf>
    <xf numFmtId="10" fontId="14" fillId="0" borderId="3" xfId="18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 applyProtection="1">
      <alignment horizontal="center" vertical="center" wrapText="1"/>
      <protection locked="0"/>
    </xf>
    <xf numFmtId="10" fontId="14" fillId="0" borderId="3" xfId="2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  <xf numFmtId="0" fontId="15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10" fontId="4" fillId="0" borderId="1" xfId="0" applyNumberFormat="1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3" xfId="2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9" applyNumberFormat="1" applyFont="1" applyFill="1" applyBorder="1" applyAlignment="1">
      <alignment horizontal="center" vertical="center"/>
    </xf>
    <xf numFmtId="10" fontId="20" fillId="0" borderId="3" xfId="2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0" applyNumberFormat="1" applyFont="1" applyFill="1" applyBorder="1" applyAlignment="1">
      <alignment horizontal="center" vertical="center" wrapText="1"/>
    </xf>
    <xf numFmtId="178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9" applyNumberFormat="1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22" fillId="0" borderId="1" xfId="4" applyNumberFormat="1" applyFont="1" applyFill="1" applyBorder="1" applyAlignment="1" applyProtection="1">
      <alignment horizontal="center" vertical="center" wrapText="1"/>
    </xf>
    <xf numFmtId="178" fontId="22" fillId="0" borderId="1" xfId="4" applyNumberFormat="1" applyFont="1" applyFill="1" applyBorder="1" applyAlignment="1" applyProtection="1">
      <alignment horizontal="center" vertical="center" wrapText="1"/>
    </xf>
    <xf numFmtId="177" fontId="22" fillId="0" borderId="1" xfId="4" applyNumberFormat="1" applyFont="1" applyFill="1" applyBorder="1" applyAlignment="1" applyProtection="1">
      <alignment horizontal="center" vertical="center" wrapText="1"/>
    </xf>
    <xf numFmtId="10" fontId="22" fillId="0" borderId="1" xfId="4" applyNumberFormat="1" applyFont="1" applyFill="1" applyBorder="1" applyAlignment="1" applyProtection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2" applyNumberFormat="1" applyFont="1" applyFill="1" applyBorder="1" applyAlignment="1" applyProtection="1">
      <alignment horizontal="center" vertical="center" wrapText="1"/>
      <protection locked="0"/>
    </xf>
  </cellXfs>
  <cellStyles count="20">
    <cellStyle name="BOM_Level_1" xfId="11"/>
    <cellStyle name="BOM_Level_Below3" xfId="2"/>
    <cellStyle name="常规" xfId="0" builtinId="0"/>
    <cellStyle name="常规 10" xfId="8"/>
    <cellStyle name="常规 2" xfId="12"/>
    <cellStyle name="常规 2 10" xfId="9"/>
    <cellStyle name="常规 2 2" xfId="7"/>
    <cellStyle name="常规 2 27" xfId="3"/>
    <cellStyle name="常规 3" xfId="13"/>
    <cellStyle name="常规 3 29" xfId="1"/>
    <cellStyle name="常规 5" xfId="10"/>
    <cellStyle name="常规 5 2" xfId="5"/>
    <cellStyle name="常规_正司机座椅 _21" xfId="14"/>
    <cellStyle name="常规_正司机座椅 _26" xfId="4"/>
    <cellStyle name="常规_正司机座椅 _28" xfId="6"/>
    <cellStyle name="常规_正司机座椅 _34" xfId="15"/>
    <cellStyle name="常规_正司机座椅 _35" xfId="17"/>
    <cellStyle name="常规_正司机座椅 _40" xfId="16"/>
    <cellStyle name="样式 1" xfId="18"/>
    <cellStyle name="样式 1 10" xfId="19"/>
  </cellStyles>
  <dxfs count="561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36"/>
      </font>
      <fill>
        <patternFill patternType="none"/>
      </fill>
    </dxf>
    <dxf>
      <fill>
        <patternFill patternType="solid">
          <bgColor indexed="23"/>
        </patternFill>
      </fill>
    </dxf>
    <dxf>
      <font>
        <b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7"/>
        </patternFill>
      </fill>
    </dxf>
  </dxfs>
  <tableStyles count="0" defaultTableStyle="TableStyleMedium9" defaultPivotStyle="PivotStyleLight16"/>
  <colors>
    <mruColors>
      <color rgb="FFE017E7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emf"/><Relationship Id="rId21" Type="http://schemas.openxmlformats.org/officeDocument/2006/relationships/image" Target="../media/image22.emf"/><Relationship Id="rId42" Type="http://schemas.openxmlformats.org/officeDocument/2006/relationships/image" Target="../media/image43.emf"/><Relationship Id="rId47" Type="http://schemas.openxmlformats.org/officeDocument/2006/relationships/image" Target="../media/image48.emf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84" Type="http://schemas.openxmlformats.org/officeDocument/2006/relationships/image" Target="../media/image85.pn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6" Type="http://schemas.openxmlformats.org/officeDocument/2006/relationships/image" Target="../media/image17.emf"/><Relationship Id="rId107" Type="http://schemas.openxmlformats.org/officeDocument/2006/relationships/image" Target="../media/image108.png"/><Relationship Id="rId11" Type="http://schemas.openxmlformats.org/officeDocument/2006/relationships/image" Target="../media/image12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74" Type="http://schemas.openxmlformats.org/officeDocument/2006/relationships/image" Target="../media/image75.pn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28" Type="http://schemas.openxmlformats.org/officeDocument/2006/relationships/image" Target="../media/image129.emf"/><Relationship Id="rId5" Type="http://schemas.openxmlformats.org/officeDocument/2006/relationships/image" Target="../media/image6.emf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43" Type="http://schemas.openxmlformats.org/officeDocument/2006/relationships/image" Target="../media/image44.emf"/><Relationship Id="rId48" Type="http://schemas.openxmlformats.org/officeDocument/2006/relationships/image" Target="../media/image49.wmf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113" Type="http://schemas.openxmlformats.org/officeDocument/2006/relationships/image" Target="../media/image114.png"/><Relationship Id="rId118" Type="http://schemas.openxmlformats.org/officeDocument/2006/relationships/image" Target="../media/image119.emf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2" Type="http://schemas.openxmlformats.org/officeDocument/2006/relationships/image" Target="../media/image13.wmf"/><Relationship Id="rId17" Type="http://schemas.openxmlformats.org/officeDocument/2006/relationships/image" Target="../media/image18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59" Type="http://schemas.openxmlformats.org/officeDocument/2006/relationships/image" Target="../media/image60.pn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wmf"/><Relationship Id="rId54" Type="http://schemas.openxmlformats.org/officeDocument/2006/relationships/image" Target="../media/image55.png"/><Relationship Id="rId70" Type="http://schemas.openxmlformats.org/officeDocument/2006/relationships/image" Target="../media/image71.pn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49" Type="http://schemas.openxmlformats.org/officeDocument/2006/relationships/image" Target="../media/image50.wmf"/><Relationship Id="rId114" Type="http://schemas.openxmlformats.org/officeDocument/2006/relationships/image" Target="../media/image115.emf"/><Relationship Id="rId119" Type="http://schemas.openxmlformats.org/officeDocument/2006/relationships/image" Target="../media/image120.emf"/><Relationship Id="rId44" Type="http://schemas.openxmlformats.org/officeDocument/2006/relationships/image" Target="../media/image45.emf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81" Type="http://schemas.openxmlformats.org/officeDocument/2006/relationships/image" Target="../media/image82.png"/><Relationship Id="rId86" Type="http://schemas.openxmlformats.org/officeDocument/2006/relationships/image" Target="../media/image87.jpeg"/><Relationship Id="rId130" Type="http://schemas.openxmlformats.org/officeDocument/2006/relationships/image" Target="../media/image131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40.emf"/><Relationship Id="rId109" Type="http://schemas.openxmlformats.org/officeDocument/2006/relationships/image" Target="../media/image110.wmf"/><Relationship Id="rId34" Type="http://schemas.openxmlformats.org/officeDocument/2006/relationships/image" Target="../media/image35.emf"/><Relationship Id="rId50" Type="http://schemas.openxmlformats.org/officeDocument/2006/relationships/image" Target="../media/image51.jpe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emf"/><Relationship Id="rId125" Type="http://schemas.openxmlformats.org/officeDocument/2006/relationships/image" Target="../media/image126.png"/><Relationship Id="rId7" Type="http://schemas.openxmlformats.org/officeDocument/2006/relationships/image" Target="../media/image8.png"/><Relationship Id="rId71" Type="http://schemas.openxmlformats.org/officeDocument/2006/relationships/image" Target="../media/image72.png"/><Relationship Id="rId92" Type="http://schemas.openxmlformats.org/officeDocument/2006/relationships/image" Target="../media/image93.wmf"/><Relationship Id="rId2" Type="http://schemas.openxmlformats.org/officeDocument/2006/relationships/image" Target="../media/image3.emf"/><Relationship Id="rId29" Type="http://schemas.openxmlformats.org/officeDocument/2006/relationships/image" Target="../media/image30.emf"/><Relationship Id="rId24" Type="http://schemas.openxmlformats.org/officeDocument/2006/relationships/image" Target="../media/image25.wmf"/><Relationship Id="rId40" Type="http://schemas.openxmlformats.org/officeDocument/2006/relationships/image" Target="../media/image41.emf"/><Relationship Id="rId45" Type="http://schemas.openxmlformats.org/officeDocument/2006/relationships/image" Target="../media/image46.wmf"/><Relationship Id="rId66" Type="http://schemas.openxmlformats.org/officeDocument/2006/relationships/image" Target="../media/image67.pn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emf"/><Relationship Id="rId61" Type="http://schemas.openxmlformats.org/officeDocument/2006/relationships/image" Target="../media/image62.png"/><Relationship Id="rId82" Type="http://schemas.openxmlformats.org/officeDocument/2006/relationships/image" Target="../media/image83.png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56" Type="http://schemas.openxmlformats.org/officeDocument/2006/relationships/image" Target="../media/image57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8" Type="http://schemas.openxmlformats.org/officeDocument/2006/relationships/image" Target="../media/image9.emf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93" Type="http://schemas.openxmlformats.org/officeDocument/2006/relationships/image" Target="../media/image94.wmf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3" Type="http://schemas.openxmlformats.org/officeDocument/2006/relationships/image" Target="../media/image4.emf"/><Relationship Id="rId25" Type="http://schemas.openxmlformats.org/officeDocument/2006/relationships/image" Target="../media/image26.wmf"/><Relationship Id="rId46" Type="http://schemas.openxmlformats.org/officeDocument/2006/relationships/image" Target="../media/image47.emf"/><Relationship Id="rId67" Type="http://schemas.openxmlformats.org/officeDocument/2006/relationships/image" Target="../media/image68.png"/><Relationship Id="rId116" Type="http://schemas.openxmlformats.org/officeDocument/2006/relationships/image" Target="../media/image117.emf"/><Relationship Id="rId20" Type="http://schemas.openxmlformats.org/officeDocument/2006/relationships/image" Target="../media/image21.emf"/><Relationship Id="rId41" Type="http://schemas.openxmlformats.org/officeDocument/2006/relationships/image" Target="../media/image42.emf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wmf"/><Relationship Id="rId15" Type="http://schemas.openxmlformats.org/officeDocument/2006/relationships/image" Target="../media/image16.emf"/><Relationship Id="rId36" Type="http://schemas.openxmlformats.org/officeDocument/2006/relationships/image" Target="../media/image37.emf"/><Relationship Id="rId57" Type="http://schemas.openxmlformats.org/officeDocument/2006/relationships/image" Target="../media/image58.png"/><Relationship Id="rId106" Type="http://schemas.openxmlformats.org/officeDocument/2006/relationships/image" Target="../media/image107.jpeg"/><Relationship Id="rId127" Type="http://schemas.openxmlformats.org/officeDocument/2006/relationships/image" Target="../media/image128.wmf"/><Relationship Id="rId10" Type="http://schemas.openxmlformats.org/officeDocument/2006/relationships/image" Target="../media/image11.wmf"/><Relationship Id="rId31" Type="http://schemas.openxmlformats.org/officeDocument/2006/relationships/image" Target="../media/image32.emf"/><Relationship Id="rId52" Type="http://schemas.openxmlformats.org/officeDocument/2006/relationships/image" Target="../media/image53.wmf"/><Relationship Id="rId73" Type="http://schemas.openxmlformats.org/officeDocument/2006/relationships/image" Target="../media/image74.pn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4" Type="http://schemas.openxmlformats.org/officeDocument/2006/relationships/image" Target="../media/image5.emf"/><Relationship Id="rId9" Type="http://schemas.openxmlformats.org/officeDocument/2006/relationships/image" Target="../media/image10.wmf"/><Relationship Id="rId26" Type="http://schemas.openxmlformats.org/officeDocument/2006/relationships/image" Target="../media/image27.wmf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0.emf"/><Relationship Id="rId117" Type="http://schemas.openxmlformats.org/officeDocument/2006/relationships/image" Target="../media/image125.png"/><Relationship Id="rId21" Type="http://schemas.openxmlformats.org/officeDocument/2006/relationships/image" Target="../media/image25.wmf"/><Relationship Id="rId42" Type="http://schemas.openxmlformats.org/officeDocument/2006/relationships/image" Target="../media/image47.emf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84" Type="http://schemas.openxmlformats.org/officeDocument/2006/relationships/image" Target="../media/image89.png"/><Relationship Id="rId89" Type="http://schemas.openxmlformats.org/officeDocument/2006/relationships/image" Target="../media/image95.png"/><Relationship Id="rId112" Type="http://schemas.openxmlformats.org/officeDocument/2006/relationships/image" Target="../media/image120.emf"/><Relationship Id="rId16" Type="http://schemas.openxmlformats.org/officeDocument/2006/relationships/image" Target="../media/image19.emf"/><Relationship Id="rId107" Type="http://schemas.openxmlformats.org/officeDocument/2006/relationships/image" Target="../media/image114.png"/><Relationship Id="rId11" Type="http://schemas.openxmlformats.org/officeDocument/2006/relationships/image" Target="../media/image12.emf"/><Relationship Id="rId32" Type="http://schemas.openxmlformats.org/officeDocument/2006/relationships/image" Target="../media/image36.emf"/><Relationship Id="rId37" Type="http://schemas.openxmlformats.org/officeDocument/2006/relationships/image" Target="../media/image41.emf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74" Type="http://schemas.openxmlformats.org/officeDocument/2006/relationships/image" Target="../media/image79.png"/><Relationship Id="rId79" Type="http://schemas.openxmlformats.org/officeDocument/2006/relationships/image" Target="../media/image84.png"/><Relationship Id="rId102" Type="http://schemas.openxmlformats.org/officeDocument/2006/relationships/image" Target="../media/image108.png"/><Relationship Id="rId123" Type="http://schemas.openxmlformats.org/officeDocument/2006/relationships/image" Target="../media/image131.emf"/><Relationship Id="rId5" Type="http://schemas.openxmlformats.org/officeDocument/2006/relationships/image" Target="../media/image6.emf"/><Relationship Id="rId90" Type="http://schemas.openxmlformats.org/officeDocument/2006/relationships/image" Target="../media/image96.png"/><Relationship Id="rId95" Type="http://schemas.openxmlformats.org/officeDocument/2006/relationships/image" Target="../media/image101.png"/><Relationship Id="rId22" Type="http://schemas.openxmlformats.org/officeDocument/2006/relationships/image" Target="../media/image26.wmf"/><Relationship Id="rId27" Type="http://schemas.openxmlformats.org/officeDocument/2006/relationships/image" Target="../media/image31.emf"/><Relationship Id="rId43" Type="http://schemas.openxmlformats.org/officeDocument/2006/relationships/image" Target="../media/image48.emf"/><Relationship Id="rId48" Type="http://schemas.openxmlformats.org/officeDocument/2006/relationships/image" Target="../media/image53.wmf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113" Type="http://schemas.openxmlformats.org/officeDocument/2006/relationships/image" Target="../media/image121.emf"/><Relationship Id="rId118" Type="http://schemas.openxmlformats.org/officeDocument/2006/relationships/image" Target="../media/image126.png"/><Relationship Id="rId80" Type="http://schemas.openxmlformats.org/officeDocument/2006/relationships/image" Target="../media/image85.png"/><Relationship Id="rId85" Type="http://schemas.openxmlformats.org/officeDocument/2006/relationships/image" Target="../media/image90.png"/><Relationship Id="rId12" Type="http://schemas.openxmlformats.org/officeDocument/2006/relationships/image" Target="../media/image13.wmf"/><Relationship Id="rId17" Type="http://schemas.openxmlformats.org/officeDocument/2006/relationships/image" Target="../media/image20.emf"/><Relationship Id="rId33" Type="http://schemas.openxmlformats.org/officeDocument/2006/relationships/image" Target="../media/image37.emf"/><Relationship Id="rId38" Type="http://schemas.openxmlformats.org/officeDocument/2006/relationships/image" Target="../media/image42.emf"/><Relationship Id="rId59" Type="http://schemas.openxmlformats.org/officeDocument/2006/relationships/image" Target="../media/image64.png"/><Relationship Id="rId103" Type="http://schemas.openxmlformats.org/officeDocument/2006/relationships/image" Target="../media/image109.png"/><Relationship Id="rId108" Type="http://schemas.openxmlformats.org/officeDocument/2006/relationships/image" Target="../media/image115.emf"/><Relationship Id="rId124" Type="http://schemas.openxmlformats.org/officeDocument/2006/relationships/image" Target="../media/image132.wmf"/><Relationship Id="rId54" Type="http://schemas.openxmlformats.org/officeDocument/2006/relationships/image" Target="../media/image59.png"/><Relationship Id="rId70" Type="http://schemas.openxmlformats.org/officeDocument/2006/relationships/image" Target="../media/image75.png"/><Relationship Id="rId75" Type="http://schemas.openxmlformats.org/officeDocument/2006/relationships/image" Target="../media/image80.png"/><Relationship Id="rId91" Type="http://schemas.openxmlformats.org/officeDocument/2006/relationships/image" Target="../media/image97.png"/><Relationship Id="rId96" Type="http://schemas.openxmlformats.org/officeDocument/2006/relationships/image" Target="../media/image102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23" Type="http://schemas.openxmlformats.org/officeDocument/2006/relationships/image" Target="../media/image27.wmf"/><Relationship Id="rId28" Type="http://schemas.openxmlformats.org/officeDocument/2006/relationships/image" Target="../media/image32.emf"/><Relationship Id="rId49" Type="http://schemas.openxmlformats.org/officeDocument/2006/relationships/image" Target="../media/image54.png"/><Relationship Id="rId114" Type="http://schemas.openxmlformats.org/officeDocument/2006/relationships/image" Target="../media/image122.png"/><Relationship Id="rId119" Type="http://schemas.openxmlformats.org/officeDocument/2006/relationships/image" Target="../media/image127.png"/><Relationship Id="rId44" Type="http://schemas.openxmlformats.org/officeDocument/2006/relationships/image" Target="../media/image49.wmf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81" Type="http://schemas.openxmlformats.org/officeDocument/2006/relationships/image" Target="../media/image86.png"/><Relationship Id="rId86" Type="http://schemas.openxmlformats.org/officeDocument/2006/relationships/image" Target="../media/image91.png"/><Relationship Id="rId13" Type="http://schemas.openxmlformats.org/officeDocument/2006/relationships/image" Target="../media/image16.emf"/><Relationship Id="rId18" Type="http://schemas.openxmlformats.org/officeDocument/2006/relationships/image" Target="../media/image21.emf"/><Relationship Id="rId39" Type="http://schemas.openxmlformats.org/officeDocument/2006/relationships/image" Target="../media/image43.emf"/><Relationship Id="rId109" Type="http://schemas.openxmlformats.org/officeDocument/2006/relationships/image" Target="../media/image116.emf"/><Relationship Id="rId34" Type="http://schemas.openxmlformats.org/officeDocument/2006/relationships/image" Target="../media/image38.emf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6" Type="http://schemas.openxmlformats.org/officeDocument/2006/relationships/image" Target="../media/image81.png"/><Relationship Id="rId97" Type="http://schemas.openxmlformats.org/officeDocument/2006/relationships/image" Target="../media/image103.png"/><Relationship Id="rId104" Type="http://schemas.openxmlformats.org/officeDocument/2006/relationships/image" Target="../media/image110.wmf"/><Relationship Id="rId120" Type="http://schemas.openxmlformats.org/officeDocument/2006/relationships/image" Target="../media/image128.wmf"/><Relationship Id="rId125" Type="http://schemas.openxmlformats.org/officeDocument/2006/relationships/image" Target="../media/image133.png"/><Relationship Id="rId7" Type="http://schemas.openxmlformats.org/officeDocument/2006/relationships/image" Target="../media/image8.png"/><Relationship Id="rId71" Type="http://schemas.openxmlformats.org/officeDocument/2006/relationships/image" Target="../media/image76.png"/><Relationship Id="rId92" Type="http://schemas.openxmlformats.org/officeDocument/2006/relationships/image" Target="../media/image98.png"/><Relationship Id="rId2" Type="http://schemas.openxmlformats.org/officeDocument/2006/relationships/image" Target="../media/image3.emf"/><Relationship Id="rId29" Type="http://schemas.openxmlformats.org/officeDocument/2006/relationships/image" Target="../media/image33.emf"/><Relationship Id="rId24" Type="http://schemas.openxmlformats.org/officeDocument/2006/relationships/image" Target="../media/image28.emf"/><Relationship Id="rId40" Type="http://schemas.openxmlformats.org/officeDocument/2006/relationships/image" Target="../media/image44.emf"/><Relationship Id="rId45" Type="http://schemas.openxmlformats.org/officeDocument/2006/relationships/image" Target="../media/image50.wmf"/><Relationship Id="rId66" Type="http://schemas.openxmlformats.org/officeDocument/2006/relationships/image" Target="../media/image71.png"/><Relationship Id="rId87" Type="http://schemas.openxmlformats.org/officeDocument/2006/relationships/image" Target="../media/image93.wmf"/><Relationship Id="rId110" Type="http://schemas.openxmlformats.org/officeDocument/2006/relationships/image" Target="../media/image117.emf"/><Relationship Id="rId115" Type="http://schemas.openxmlformats.org/officeDocument/2006/relationships/image" Target="../media/image123.png"/><Relationship Id="rId61" Type="http://schemas.openxmlformats.org/officeDocument/2006/relationships/image" Target="../media/image66.png"/><Relationship Id="rId82" Type="http://schemas.openxmlformats.org/officeDocument/2006/relationships/image" Target="../media/image87.jpeg"/><Relationship Id="rId19" Type="http://schemas.openxmlformats.org/officeDocument/2006/relationships/image" Target="../media/image22.emf"/><Relationship Id="rId14" Type="http://schemas.openxmlformats.org/officeDocument/2006/relationships/image" Target="../media/image17.emf"/><Relationship Id="rId30" Type="http://schemas.openxmlformats.org/officeDocument/2006/relationships/image" Target="../media/image34.emf"/><Relationship Id="rId35" Type="http://schemas.openxmlformats.org/officeDocument/2006/relationships/image" Target="../media/image39.emf"/><Relationship Id="rId56" Type="http://schemas.openxmlformats.org/officeDocument/2006/relationships/image" Target="../media/image61.png"/><Relationship Id="rId77" Type="http://schemas.openxmlformats.org/officeDocument/2006/relationships/image" Target="../media/image82.png"/><Relationship Id="rId100" Type="http://schemas.openxmlformats.org/officeDocument/2006/relationships/image" Target="../media/image106.png"/><Relationship Id="rId105" Type="http://schemas.openxmlformats.org/officeDocument/2006/relationships/image" Target="../media/image111.png"/><Relationship Id="rId126" Type="http://schemas.openxmlformats.org/officeDocument/2006/relationships/image" Target="../media/image134.wmf"/><Relationship Id="rId8" Type="http://schemas.openxmlformats.org/officeDocument/2006/relationships/image" Target="../media/image9.emf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93" Type="http://schemas.openxmlformats.org/officeDocument/2006/relationships/image" Target="../media/image99.png"/><Relationship Id="rId98" Type="http://schemas.openxmlformats.org/officeDocument/2006/relationships/image" Target="../media/image104.png"/><Relationship Id="rId121" Type="http://schemas.openxmlformats.org/officeDocument/2006/relationships/image" Target="../media/image129.emf"/><Relationship Id="rId3" Type="http://schemas.openxmlformats.org/officeDocument/2006/relationships/image" Target="../media/image4.emf"/><Relationship Id="rId25" Type="http://schemas.openxmlformats.org/officeDocument/2006/relationships/image" Target="../media/image29.emf"/><Relationship Id="rId46" Type="http://schemas.openxmlformats.org/officeDocument/2006/relationships/image" Target="../media/image51.jpeg"/><Relationship Id="rId67" Type="http://schemas.openxmlformats.org/officeDocument/2006/relationships/image" Target="../media/image72.png"/><Relationship Id="rId116" Type="http://schemas.openxmlformats.org/officeDocument/2006/relationships/image" Target="../media/image124.png"/><Relationship Id="rId20" Type="http://schemas.openxmlformats.org/officeDocument/2006/relationships/image" Target="../media/image23.emf"/><Relationship Id="rId41" Type="http://schemas.openxmlformats.org/officeDocument/2006/relationships/image" Target="../media/image45.emf"/><Relationship Id="rId62" Type="http://schemas.openxmlformats.org/officeDocument/2006/relationships/image" Target="../media/image67.png"/><Relationship Id="rId83" Type="http://schemas.openxmlformats.org/officeDocument/2006/relationships/image" Target="../media/image88.png"/><Relationship Id="rId88" Type="http://schemas.openxmlformats.org/officeDocument/2006/relationships/image" Target="../media/image94.wmf"/><Relationship Id="rId111" Type="http://schemas.openxmlformats.org/officeDocument/2006/relationships/image" Target="../media/image118.emf"/><Relationship Id="rId15" Type="http://schemas.openxmlformats.org/officeDocument/2006/relationships/image" Target="../media/image18.emf"/><Relationship Id="rId36" Type="http://schemas.openxmlformats.org/officeDocument/2006/relationships/image" Target="../media/image40.emf"/><Relationship Id="rId57" Type="http://schemas.openxmlformats.org/officeDocument/2006/relationships/image" Target="../media/image62.png"/><Relationship Id="rId106" Type="http://schemas.openxmlformats.org/officeDocument/2006/relationships/image" Target="../media/image113.png"/><Relationship Id="rId10" Type="http://schemas.openxmlformats.org/officeDocument/2006/relationships/image" Target="../media/image11.wmf"/><Relationship Id="rId31" Type="http://schemas.openxmlformats.org/officeDocument/2006/relationships/image" Target="../media/image35.emf"/><Relationship Id="rId52" Type="http://schemas.openxmlformats.org/officeDocument/2006/relationships/image" Target="../media/image57.png"/><Relationship Id="rId73" Type="http://schemas.openxmlformats.org/officeDocument/2006/relationships/image" Target="../media/image78.png"/><Relationship Id="rId78" Type="http://schemas.openxmlformats.org/officeDocument/2006/relationships/image" Target="../media/image83.png"/><Relationship Id="rId94" Type="http://schemas.openxmlformats.org/officeDocument/2006/relationships/image" Target="../media/image100.png"/><Relationship Id="rId99" Type="http://schemas.openxmlformats.org/officeDocument/2006/relationships/image" Target="../media/image105.png"/><Relationship Id="rId101" Type="http://schemas.openxmlformats.org/officeDocument/2006/relationships/image" Target="../media/image107.jpeg"/><Relationship Id="rId122" Type="http://schemas.openxmlformats.org/officeDocument/2006/relationships/image" Target="../media/image130.wmf"/><Relationship Id="rId4" Type="http://schemas.openxmlformats.org/officeDocument/2006/relationships/image" Target="../media/image5.emf"/><Relationship Id="rId9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8</xdr:row>
      <xdr:rowOff>195580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10" y="2214245"/>
          <a:ext cx="1304290" cy="200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153035</xdr:colOff>
      <xdr:row>9</xdr:row>
      <xdr:rowOff>114935</xdr:rowOff>
    </xdr:from>
    <xdr:to>
      <xdr:col>16</xdr:col>
      <xdr:colOff>414564</xdr:colOff>
      <xdr:row>9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46695" y="39820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13</xdr:row>
      <xdr:rowOff>101600</xdr:rowOff>
    </xdr:from>
    <xdr:to>
      <xdr:col>16</xdr:col>
      <xdr:colOff>475615</xdr:colOff>
      <xdr:row>13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07325" y="599821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10</xdr:row>
      <xdr:rowOff>116840</xdr:rowOff>
    </xdr:from>
    <xdr:to>
      <xdr:col>16</xdr:col>
      <xdr:colOff>370466</xdr:colOff>
      <xdr:row>10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68920" y="449135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11</xdr:row>
      <xdr:rowOff>83820</xdr:rowOff>
    </xdr:from>
    <xdr:to>
      <xdr:col>16</xdr:col>
      <xdr:colOff>379384</xdr:colOff>
      <xdr:row>11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7042" t="17911" r="16685"/>
        <a:stretch>
          <a:fillRect/>
        </a:stretch>
      </xdr:blipFill>
      <xdr:spPr>
        <a:xfrm>
          <a:off x="7879080" y="496570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12</xdr:row>
      <xdr:rowOff>85090</xdr:rowOff>
    </xdr:from>
    <xdr:to>
      <xdr:col>16</xdr:col>
      <xdr:colOff>468631</xdr:colOff>
      <xdr:row>12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r="-2500" b="26667"/>
        <a:stretch>
          <a:fillRect/>
        </a:stretch>
      </xdr:blipFill>
      <xdr:spPr>
        <a:xfrm>
          <a:off x="7771765" y="5474335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17</xdr:row>
      <xdr:rowOff>112395</xdr:rowOff>
    </xdr:from>
    <xdr:to>
      <xdr:col>16</xdr:col>
      <xdr:colOff>340360</xdr:colOff>
      <xdr:row>17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5627" t="10168" r="18106" b="7204"/>
        <a:stretch>
          <a:fillRect/>
        </a:stretch>
      </xdr:blipFill>
      <xdr:spPr>
        <a:xfrm>
          <a:off x="7891145" y="803846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16</xdr:row>
      <xdr:rowOff>62865</xdr:rowOff>
    </xdr:from>
    <xdr:to>
      <xdr:col>16</xdr:col>
      <xdr:colOff>401320</xdr:colOff>
      <xdr:row>16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8018" t="10330" r="7516" b="9505"/>
        <a:stretch>
          <a:fillRect/>
        </a:stretch>
      </xdr:blipFill>
      <xdr:spPr>
        <a:xfrm>
          <a:off x="7894955" y="748157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154305</xdr:colOff>
      <xdr:row>26</xdr:row>
      <xdr:rowOff>115570</xdr:rowOff>
    </xdr:from>
    <xdr:to>
      <xdr:col>16</xdr:col>
      <xdr:colOff>411480</xdr:colOff>
      <xdr:row>26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847965" y="127222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153670</xdr:colOff>
      <xdr:row>19</xdr:row>
      <xdr:rowOff>45720</xdr:rowOff>
    </xdr:from>
    <xdr:to>
      <xdr:col>16</xdr:col>
      <xdr:colOff>465455</xdr:colOff>
      <xdr:row>19</xdr:row>
      <xdr:rowOff>414655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47330" y="89865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20</xdr:row>
      <xdr:rowOff>60325</xdr:rowOff>
    </xdr:from>
    <xdr:to>
      <xdr:col>16</xdr:col>
      <xdr:colOff>459105</xdr:colOff>
      <xdr:row>20</xdr:row>
      <xdr:rowOff>429260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40980" y="950849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27645" y="34010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84455</xdr:colOff>
      <xdr:row>116</xdr:row>
      <xdr:rowOff>132080</xdr:rowOff>
    </xdr:from>
    <xdr:to>
      <xdr:col>16</xdr:col>
      <xdr:colOff>447675</xdr:colOff>
      <xdr:row>116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8115" y="58541920"/>
          <a:ext cx="36322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18</xdr:row>
      <xdr:rowOff>79375</xdr:rowOff>
    </xdr:from>
    <xdr:to>
      <xdr:col>16</xdr:col>
      <xdr:colOff>437515</xdr:colOff>
      <xdr:row>18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882890" y="851281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15</xdr:row>
      <xdr:rowOff>55245</xdr:rowOff>
    </xdr:from>
    <xdr:to>
      <xdr:col>16</xdr:col>
      <xdr:colOff>460375</xdr:colOff>
      <xdr:row>15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52410" y="696658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49530</xdr:colOff>
      <xdr:row>21</xdr:row>
      <xdr:rowOff>182245</xdr:rowOff>
    </xdr:from>
    <xdr:to>
      <xdr:col>17</xdr:col>
      <xdr:colOff>0</xdr:colOff>
      <xdr:row>21</xdr:row>
      <xdr:rowOff>363219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7743190" y="10252075"/>
          <a:ext cx="46545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32385</xdr:colOff>
      <xdr:row>22</xdr:row>
      <xdr:rowOff>151130</xdr:rowOff>
    </xdr:from>
    <xdr:to>
      <xdr:col>17</xdr:col>
      <xdr:colOff>0</xdr:colOff>
      <xdr:row>22</xdr:row>
      <xdr:rowOff>316230</xdr:rowOff>
    </xdr:to>
    <xdr:pic>
      <xdr:nvPicPr>
        <xdr:cNvPr id="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7726045" y="10728325"/>
          <a:ext cx="482600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29210</xdr:colOff>
      <xdr:row>24</xdr:row>
      <xdr:rowOff>158115</xdr:rowOff>
    </xdr:from>
    <xdr:to>
      <xdr:col>17</xdr:col>
      <xdr:colOff>0</xdr:colOff>
      <xdr:row>24</xdr:row>
      <xdr:rowOff>323215</xdr:rowOff>
    </xdr:to>
    <xdr:pic>
      <xdr:nvPicPr>
        <xdr:cNvPr id="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7722870" y="11750040"/>
          <a:ext cx="485775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46355</xdr:colOff>
      <xdr:row>23</xdr:row>
      <xdr:rowOff>77470</xdr:rowOff>
    </xdr:from>
    <xdr:to>
      <xdr:col>16</xdr:col>
      <xdr:colOff>474980</xdr:colOff>
      <xdr:row>23</xdr:row>
      <xdr:rowOff>385544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7740015" y="11162030"/>
          <a:ext cx="428625" cy="307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123265</xdr:colOff>
      <xdr:row>30</xdr:row>
      <xdr:rowOff>89646</xdr:rowOff>
    </xdr:from>
    <xdr:to>
      <xdr:col>16</xdr:col>
      <xdr:colOff>370915</xdr:colOff>
      <xdr:row>30</xdr:row>
      <xdr:rowOff>413496</xdr:rowOff>
    </xdr:to>
    <xdr:pic>
      <xdr:nvPicPr>
        <xdr:cNvPr id="16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7816850" y="14865985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145677</xdr:colOff>
      <xdr:row>29</xdr:row>
      <xdr:rowOff>123265</xdr:rowOff>
    </xdr:from>
    <xdr:to>
      <xdr:col>16</xdr:col>
      <xdr:colOff>393327</xdr:colOff>
      <xdr:row>29</xdr:row>
      <xdr:rowOff>447115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7839075" y="14392275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149001</xdr:colOff>
      <xdr:row>36</xdr:row>
      <xdr:rowOff>61408</xdr:rowOff>
    </xdr:from>
    <xdr:to>
      <xdr:col>16</xdr:col>
      <xdr:colOff>411759</xdr:colOff>
      <xdr:row>36</xdr:row>
      <xdr:rowOff>409789</xdr:rowOff>
    </xdr:to>
    <xdr:pic>
      <xdr:nvPicPr>
        <xdr:cNvPr id="168" name="图片 16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842250" y="17881600"/>
          <a:ext cx="26289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187325</xdr:colOff>
      <xdr:row>33</xdr:row>
      <xdr:rowOff>114300</xdr:rowOff>
    </xdr:from>
    <xdr:to>
      <xdr:col>16</xdr:col>
      <xdr:colOff>377185</xdr:colOff>
      <xdr:row>33</xdr:row>
      <xdr:rowOff>415367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880985" y="1641284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219075</xdr:colOff>
      <xdr:row>32</xdr:row>
      <xdr:rowOff>123825</xdr:rowOff>
    </xdr:from>
    <xdr:to>
      <xdr:col>16</xdr:col>
      <xdr:colOff>404279</xdr:colOff>
      <xdr:row>32</xdr:row>
      <xdr:rowOff>458200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7912735" y="15915005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74930</xdr:colOff>
      <xdr:row>41</xdr:row>
      <xdr:rowOff>104140</xdr:rowOff>
    </xdr:from>
    <xdr:to>
      <xdr:col>16</xdr:col>
      <xdr:colOff>494030</xdr:colOff>
      <xdr:row>41</xdr:row>
      <xdr:rowOff>423818</xdr:rowOff>
    </xdr:to>
    <xdr:pic>
      <xdr:nvPicPr>
        <xdr:cNvPr id="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7768590" y="2046160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37</xdr:row>
      <xdr:rowOff>94615</xdr:rowOff>
    </xdr:from>
    <xdr:to>
      <xdr:col>16</xdr:col>
      <xdr:colOff>437647</xdr:colOff>
      <xdr:row>37</xdr:row>
      <xdr:rowOff>413279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822565" y="1842262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162560</xdr:colOff>
      <xdr:row>39</xdr:row>
      <xdr:rowOff>114300</xdr:rowOff>
    </xdr:from>
    <xdr:to>
      <xdr:col>16</xdr:col>
      <xdr:colOff>429260</xdr:colOff>
      <xdr:row>39</xdr:row>
      <xdr:rowOff>375138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220" y="1945703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174625</xdr:colOff>
      <xdr:row>31</xdr:row>
      <xdr:rowOff>93345</xdr:rowOff>
    </xdr:from>
    <xdr:to>
      <xdr:col>16</xdr:col>
      <xdr:colOff>375590</xdr:colOff>
      <xdr:row>31</xdr:row>
      <xdr:rowOff>407711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868285" y="1537716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89535</xdr:colOff>
      <xdr:row>38</xdr:row>
      <xdr:rowOff>114935</xdr:rowOff>
    </xdr:from>
    <xdr:to>
      <xdr:col>16</xdr:col>
      <xdr:colOff>466090</xdr:colOff>
      <xdr:row>38</xdr:row>
      <xdr:rowOff>382270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83195" y="1895030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99060</xdr:colOff>
      <xdr:row>34</xdr:row>
      <xdr:rowOff>83185</xdr:rowOff>
    </xdr:from>
    <xdr:to>
      <xdr:col>16</xdr:col>
      <xdr:colOff>485775</xdr:colOff>
      <xdr:row>34</xdr:row>
      <xdr:rowOff>406400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792720" y="1688909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35</xdr:row>
      <xdr:rowOff>73025</xdr:rowOff>
    </xdr:from>
    <xdr:to>
      <xdr:col>16</xdr:col>
      <xdr:colOff>489585</xdr:colOff>
      <xdr:row>35</xdr:row>
      <xdr:rowOff>431800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60970" y="1738630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74930</xdr:colOff>
      <xdr:row>56</xdr:row>
      <xdr:rowOff>83185</xdr:rowOff>
    </xdr:from>
    <xdr:to>
      <xdr:col>16</xdr:col>
      <xdr:colOff>504540</xdr:colOff>
      <xdr:row>56</xdr:row>
      <xdr:rowOff>346196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8590" y="28051125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163830</xdr:colOff>
      <xdr:row>44</xdr:row>
      <xdr:rowOff>103505</xdr:rowOff>
    </xdr:from>
    <xdr:to>
      <xdr:col>16</xdr:col>
      <xdr:colOff>400312</xdr:colOff>
      <xdr:row>44</xdr:row>
      <xdr:rowOff>425023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857490" y="2198306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29210</xdr:colOff>
      <xdr:row>67</xdr:row>
      <xdr:rowOff>113030</xdr:rowOff>
    </xdr:from>
    <xdr:to>
      <xdr:col>17</xdr:col>
      <xdr:colOff>0</xdr:colOff>
      <xdr:row>67</xdr:row>
      <xdr:rowOff>411203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2870" y="33661985"/>
          <a:ext cx="4857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34290</xdr:colOff>
      <xdr:row>66</xdr:row>
      <xdr:rowOff>144780</xdr:rowOff>
    </xdr:from>
    <xdr:to>
      <xdr:col>16</xdr:col>
      <xdr:colOff>507254</xdr:colOff>
      <xdr:row>66</xdr:row>
      <xdr:rowOff>427245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7950" y="3318637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139065</xdr:colOff>
      <xdr:row>45</xdr:row>
      <xdr:rowOff>103505</xdr:rowOff>
    </xdr:from>
    <xdr:to>
      <xdr:col>16</xdr:col>
      <xdr:colOff>388684</xdr:colOff>
      <xdr:row>45</xdr:row>
      <xdr:rowOff>427266</xdr:rowOff>
    </xdr:to>
    <xdr:pic>
      <xdr:nvPicPr>
        <xdr:cNvPr id="1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7832725" y="22490430"/>
          <a:ext cx="249555" cy="323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64135</xdr:colOff>
      <xdr:row>83</xdr:row>
      <xdr:rowOff>83185</xdr:rowOff>
    </xdr:from>
    <xdr:to>
      <xdr:col>16</xdr:col>
      <xdr:colOff>492202</xdr:colOff>
      <xdr:row>83</xdr:row>
      <xdr:rowOff>83185</xdr:rowOff>
    </xdr:to>
    <xdr:pic>
      <xdr:nvPicPr>
        <xdr:cNvPr id="18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7757795" y="41749980"/>
          <a:ext cx="427990" cy="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77470</xdr:colOff>
      <xdr:row>84</xdr:row>
      <xdr:rowOff>0</xdr:rowOff>
    </xdr:from>
    <xdr:to>
      <xdr:col>16</xdr:col>
      <xdr:colOff>498772</xdr:colOff>
      <xdr:row>84</xdr:row>
      <xdr:rowOff>0</xdr:rowOff>
    </xdr:to>
    <xdr:pic>
      <xdr:nvPicPr>
        <xdr:cNvPr id="18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7771130" y="42174160"/>
          <a:ext cx="421005" cy="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155575</xdr:colOff>
      <xdr:row>43</xdr:row>
      <xdr:rowOff>113665</xdr:rowOff>
    </xdr:from>
    <xdr:to>
      <xdr:col>16</xdr:col>
      <xdr:colOff>392057</xdr:colOff>
      <xdr:row>43</xdr:row>
      <xdr:rowOff>435183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849235" y="2148586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86360</xdr:colOff>
      <xdr:row>63</xdr:row>
      <xdr:rowOff>83185</xdr:rowOff>
    </xdr:from>
    <xdr:to>
      <xdr:col>16</xdr:col>
      <xdr:colOff>452706</xdr:colOff>
      <xdr:row>63</xdr:row>
      <xdr:rowOff>386746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80020" y="3160268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78105</xdr:colOff>
      <xdr:row>58</xdr:row>
      <xdr:rowOff>103505</xdr:rowOff>
    </xdr:from>
    <xdr:to>
      <xdr:col>16</xdr:col>
      <xdr:colOff>444451</xdr:colOff>
      <xdr:row>58</xdr:row>
      <xdr:rowOff>407066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71765" y="2908617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169545</xdr:colOff>
      <xdr:row>49</xdr:row>
      <xdr:rowOff>104140</xdr:rowOff>
    </xdr:from>
    <xdr:to>
      <xdr:col>16</xdr:col>
      <xdr:colOff>471718</xdr:colOff>
      <xdr:row>49</xdr:row>
      <xdr:rowOff>429523</xdr:rowOff>
    </xdr:to>
    <xdr:pic>
      <xdr:nvPicPr>
        <xdr:cNvPr id="19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863205" y="24520525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133985</xdr:colOff>
      <xdr:row>47</xdr:row>
      <xdr:rowOff>104140</xdr:rowOff>
    </xdr:from>
    <xdr:to>
      <xdr:col>16</xdr:col>
      <xdr:colOff>436158</xdr:colOff>
      <xdr:row>47</xdr:row>
      <xdr:rowOff>429523</xdr:rowOff>
    </xdr:to>
    <xdr:pic>
      <xdr:nvPicPr>
        <xdr:cNvPr id="19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7827645" y="23505795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153670</xdr:colOff>
      <xdr:row>51</xdr:row>
      <xdr:rowOff>114300</xdr:rowOff>
    </xdr:from>
    <xdr:to>
      <xdr:col>16</xdr:col>
      <xdr:colOff>387694</xdr:colOff>
      <xdr:row>51</xdr:row>
      <xdr:rowOff>366300</xdr:rowOff>
    </xdr:to>
    <xdr:pic>
      <xdr:nvPicPr>
        <xdr:cNvPr id="19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7847330" y="25545415"/>
          <a:ext cx="233680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103505</xdr:colOff>
      <xdr:row>69</xdr:row>
      <xdr:rowOff>72390</xdr:rowOff>
    </xdr:from>
    <xdr:to>
      <xdr:col>16</xdr:col>
      <xdr:colOff>438705</xdr:colOff>
      <xdr:row>69</xdr:row>
      <xdr:rowOff>392267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797165" y="34636075"/>
          <a:ext cx="33464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68</xdr:row>
      <xdr:rowOff>124460</xdr:rowOff>
    </xdr:from>
    <xdr:to>
      <xdr:col>16</xdr:col>
      <xdr:colOff>485774</xdr:colOff>
      <xdr:row>68</xdr:row>
      <xdr:rowOff>428024</xdr:rowOff>
    </xdr:to>
    <xdr:pic>
      <xdr:nvPicPr>
        <xdr:cNvPr id="195" name="图片 194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760335" y="3418078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160020</xdr:colOff>
      <xdr:row>54</xdr:row>
      <xdr:rowOff>114300</xdr:rowOff>
    </xdr:from>
    <xdr:to>
      <xdr:col>16</xdr:col>
      <xdr:colOff>398145</xdr:colOff>
      <xdr:row>54</xdr:row>
      <xdr:rowOff>433388</xdr:rowOff>
    </xdr:to>
    <xdr:pic>
      <xdr:nvPicPr>
        <xdr:cNvPr id="19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853680" y="27067510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159385</xdr:colOff>
      <xdr:row>55</xdr:row>
      <xdr:rowOff>113030</xdr:rowOff>
    </xdr:from>
    <xdr:to>
      <xdr:col>16</xdr:col>
      <xdr:colOff>397510</xdr:colOff>
      <xdr:row>55</xdr:row>
      <xdr:rowOff>432118</xdr:rowOff>
    </xdr:to>
    <xdr:pic>
      <xdr:nvPicPr>
        <xdr:cNvPr id="19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7853045" y="27573605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132080</xdr:colOff>
      <xdr:row>62</xdr:row>
      <xdr:rowOff>135255</xdr:rowOff>
    </xdr:from>
    <xdr:to>
      <xdr:col>16</xdr:col>
      <xdr:colOff>416802</xdr:colOff>
      <xdr:row>62</xdr:row>
      <xdr:rowOff>341704</xdr:rowOff>
    </xdr:to>
    <xdr:pic>
      <xdr:nvPicPr>
        <xdr:cNvPr id="199" name="图片 1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825740" y="3114738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43180</xdr:colOff>
      <xdr:row>59</xdr:row>
      <xdr:rowOff>73025</xdr:rowOff>
    </xdr:from>
    <xdr:to>
      <xdr:col>16</xdr:col>
      <xdr:colOff>509905</xdr:colOff>
      <xdr:row>59</xdr:row>
      <xdr:rowOff>427644</xdr:rowOff>
    </xdr:to>
    <xdr:pic>
      <xdr:nvPicPr>
        <xdr:cNvPr id="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7736840" y="29563060"/>
          <a:ext cx="466725" cy="354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61</xdr:row>
      <xdr:rowOff>93345</xdr:rowOff>
    </xdr:from>
    <xdr:to>
      <xdr:col>16</xdr:col>
      <xdr:colOff>471805</xdr:colOff>
      <xdr:row>61</xdr:row>
      <xdr:rowOff>400840</xdr:rowOff>
    </xdr:to>
    <xdr:pic>
      <xdr:nvPicPr>
        <xdr:cNvPr id="2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7774940" y="30598110"/>
          <a:ext cx="390525" cy="307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46355</xdr:colOff>
      <xdr:row>60</xdr:row>
      <xdr:rowOff>93980</xdr:rowOff>
    </xdr:from>
    <xdr:to>
      <xdr:col>16</xdr:col>
      <xdr:colOff>513080</xdr:colOff>
      <xdr:row>60</xdr:row>
      <xdr:rowOff>448599</xdr:rowOff>
    </xdr:to>
    <xdr:pic>
      <xdr:nvPicPr>
        <xdr:cNvPr id="2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7740015" y="30091380"/>
          <a:ext cx="466725" cy="354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107130</xdr:colOff>
      <xdr:row>57</xdr:row>
      <xdr:rowOff>36271</xdr:rowOff>
    </xdr:from>
    <xdr:to>
      <xdr:col>16</xdr:col>
      <xdr:colOff>390499</xdr:colOff>
      <xdr:row>57</xdr:row>
      <xdr:rowOff>360121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7800340" y="28511500"/>
          <a:ext cx="28321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38735</xdr:colOff>
      <xdr:row>84</xdr:row>
      <xdr:rowOff>145415</xdr:rowOff>
    </xdr:from>
    <xdr:to>
      <xdr:col>16</xdr:col>
      <xdr:colOff>500018</xdr:colOff>
      <xdr:row>84</xdr:row>
      <xdr:rowOff>145415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2395" y="4231957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186055</xdr:colOff>
      <xdr:row>42</xdr:row>
      <xdr:rowOff>114300</xdr:rowOff>
    </xdr:from>
    <xdr:to>
      <xdr:col>16</xdr:col>
      <xdr:colOff>382905</xdr:colOff>
      <xdr:row>42</xdr:row>
      <xdr:rowOff>410210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879715" y="2097913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125730</xdr:colOff>
      <xdr:row>46</xdr:row>
      <xdr:rowOff>124460</xdr:rowOff>
    </xdr:from>
    <xdr:to>
      <xdr:col>16</xdr:col>
      <xdr:colOff>419100</xdr:colOff>
      <xdr:row>46</xdr:row>
      <xdr:rowOff>346710</xdr:rowOff>
    </xdr:to>
    <xdr:pic>
      <xdr:nvPicPr>
        <xdr:cNvPr id="20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7819390" y="2301875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48</xdr:row>
      <xdr:rowOff>57150</xdr:rowOff>
    </xdr:from>
    <xdr:to>
      <xdr:col>16</xdr:col>
      <xdr:colOff>371475</xdr:colOff>
      <xdr:row>48</xdr:row>
      <xdr:rowOff>360045</xdr:rowOff>
    </xdr:to>
    <xdr:pic>
      <xdr:nvPicPr>
        <xdr:cNvPr id="208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817485" y="2396617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114300</xdr:colOff>
      <xdr:row>53</xdr:row>
      <xdr:rowOff>112395</xdr:rowOff>
    </xdr:from>
    <xdr:to>
      <xdr:col>16</xdr:col>
      <xdr:colOff>429260</xdr:colOff>
      <xdr:row>53</xdr:row>
      <xdr:rowOff>395605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07960" y="2655824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142240</xdr:colOff>
      <xdr:row>52</xdr:row>
      <xdr:rowOff>73025</xdr:rowOff>
    </xdr:from>
    <xdr:to>
      <xdr:col>16</xdr:col>
      <xdr:colOff>367030</xdr:colOff>
      <xdr:row>52</xdr:row>
      <xdr:rowOff>388620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35900" y="2601150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71</xdr:row>
      <xdr:rowOff>103505</xdr:rowOff>
    </xdr:from>
    <xdr:to>
      <xdr:col>16</xdr:col>
      <xdr:colOff>487680</xdr:colOff>
      <xdr:row>71</xdr:row>
      <xdr:rowOff>377190</xdr:rowOff>
    </xdr:to>
    <xdr:pic>
      <xdr:nvPicPr>
        <xdr:cNvPr id="214" name="图片 4" descr="微信图片_20191204142201"/>
        <xdr:cNvPicPr>
          <a:picLocks noChangeAspect="1"/>
        </xdr:cNvPicPr>
      </xdr:nvPicPr>
      <xdr:blipFill>
        <a:blip xmlns:r="http://schemas.openxmlformats.org/officeDocument/2006/relationships" r:embed="rId50"/>
        <a:srcRect l="10605" r="14953" b="14752"/>
        <a:stretch>
          <a:fillRect/>
        </a:stretch>
      </xdr:blipFill>
      <xdr:spPr>
        <a:xfrm>
          <a:off x="7760970" y="356819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44823</xdr:colOff>
      <xdr:row>50</xdr:row>
      <xdr:rowOff>67235</xdr:rowOff>
    </xdr:from>
    <xdr:to>
      <xdr:col>17</xdr:col>
      <xdr:colOff>0</xdr:colOff>
      <xdr:row>50</xdr:row>
      <xdr:rowOff>425824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738110" y="24990425"/>
          <a:ext cx="470535" cy="358775"/>
        </a:xfrm>
        <a:prstGeom prst="rect">
          <a:avLst/>
        </a:prstGeom>
      </xdr:spPr>
    </xdr:pic>
    <xdr:clientData/>
  </xdr:twoCellAnchor>
  <xdr:twoCellAnchor>
    <xdr:from>
      <xdr:col>16</xdr:col>
      <xdr:colOff>22411</xdr:colOff>
      <xdr:row>64</xdr:row>
      <xdr:rowOff>257736</xdr:rowOff>
    </xdr:from>
    <xdr:to>
      <xdr:col>16</xdr:col>
      <xdr:colOff>512631</xdr:colOff>
      <xdr:row>64</xdr:row>
      <xdr:rowOff>333936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715885" y="3228403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67235</xdr:colOff>
      <xdr:row>70</xdr:row>
      <xdr:rowOff>78441</xdr:rowOff>
    </xdr:from>
    <xdr:to>
      <xdr:col>16</xdr:col>
      <xdr:colOff>484343</xdr:colOff>
      <xdr:row>70</xdr:row>
      <xdr:rowOff>358588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760335" y="35149155"/>
          <a:ext cx="417195" cy="280035"/>
        </a:xfrm>
        <a:prstGeom prst="rect">
          <a:avLst/>
        </a:prstGeom>
      </xdr:spPr>
    </xdr:pic>
    <xdr:clientData/>
  </xdr:twoCellAnchor>
  <xdr:twoCellAnchor>
    <xdr:from>
      <xdr:col>16</xdr:col>
      <xdr:colOff>113665</xdr:colOff>
      <xdr:row>14</xdr:row>
      <xdr:rowOff>101600</xdr:rowOff>
    </xdr:from>
    <xdr:to>
      <xdr:col>16</xdr:col>
      <xdr:colOff>475615</xdr:colOff>
      <xdr:row>14</xdr:row>
      <xdr:rowOff>408867</xdr:rowOff>
    </xdr:to>
    <xdr:pic>
      <xdr:nvPicPr>
        <xdr:cNvPr id="2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807325" y="6505575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67235</xdr:colOff>
      <xdr:row>75</xdr:row>
      <xdr:rowOff>78441</xdr:rowOff>
    </xdr:from>
    <xdr:to>
      <xdr:col>17</xdr:col>
      <xdr:colOff>0</xdr:colOff>
      <xdr:row>75</xdr:row>
      <xdr:rowOff>417646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760335" y="37685980"/>
          <a:ext cx="448310" cy="339090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33618</xdr:colOff>
      <xdr:row>76</xdr:row>
      <xdr:rowOff>168088</xdr:rowOff>
    </xdr:from>
    <xdr:to>
      <xdr:col>17</xdr:col>
      <xdr:colOff>0</xdr:colOff>
      <xdr:row>76</xdr:row>
      <xdr:rowOff>246529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726680" y="38282880"/>
          <a:ext cx="481965" cy="78740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33619</xdr:colOff>
      <xdr:row>77</xdr:row>
      <xdr:rowOff>201706</xdr:rowOff>
    </xdr:from>
    <xdr:to>
      <xdr:col>17</xdr:col>
      <xdr:colOff>0</xdr:colOff>
      <xdr:row>77</xdr:row>
      <xdr:rowOff>313765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726680" y="38823900"/>
          <a:ext cx="481965" cy="112395"/>
        </a:xfrm>
        <a:prstGeom prst="rect">
          <a:avLst/>
        </a:prstGeom>
      </xdr:spPr>
    </xdr:pic>
    <xdr:clientData/>
  </xdr:twoCellAnchor>
  <xdr:twoCellAnchor editAs="oneCell">
    <xdr:from>
      <xdr:col>16</xdr:col>
      <xdr:colOff>78441</xdr:colOff>
      <xdr:row>79</xdr:row>
      <xdr:rowOff>78442</xdr:rowOff>
    </xdr:from>
    <xdr:to>
      <xdr:col>16</xdr:col>
      <xdr:colOff>480827</xdr:colOff>
      <xdr:row>79</xdr:row>
      <xdr:rowOff>481854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771765" y="39715440"/>
          <a:ext cx="402590" cy="403225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80</xdr:row>
      <xdr:rowOff>67235</xdr:rowOff>
    </xdr:from>
    <xdr:to>
      <xdr:col>16</xdr:col>
      <xdr:colOff>407147</xdr:colOff>
      <xdr:row>80</xdr:row>
      <xdr:rowOff>381000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793990" y="40211375"/>
          <a:ext cx="306705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56029</xdr:colOff>
      <xdr:row>81</xdr:row>
      <xdr:rowOff>78441</xdr:rowOff>
    </xdr:from>
    <xdr:to>
      <xdr:col>16</xdr:col>
      <xdr:colOff>459441</xdr:colOff>
      <xdr:row>81</xdr:row>
      <xdr:rowOff>428460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749540" y="40730170"/>
          <a:ext cx="403225" cy="349885"/>
        </a:xfrm>
        <a:prstGeom prst="rect">
          <a:avLst/>
        </a:prstGeom>
      </xdr:spPr>
    </xdr:pic>
    <xdr:clientData/>
  </xdr:twoCellAnchor>
  <xdr:twoCellAnchor editAs="oneCell">
    <xdr:from>
      <xdr:col>16</xdr:col>
      <xdr:colOff>201707</xdr:colOff>
      <xdr:row>78</xdr:row>
      <xdr:rowOff>11207</xdr:rowOff>
    </xdr:from>
    <xdr:to>
      <xdr:col>16</xdr:col>
      <xdr:colOff>283159</xdr:colOff>
      <xdr:row>79</xdr:row>
      <xdr:rowOff>11205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894955" y="39140765"/>
          <a:ext cx="81280" cy="507365"/>
        </a:xfrm>
        <a:prstGeom prst="rect">
          <a:avLst/>
        </a:prstGeom>
      </xdr:spPr>
    </xdr:pic>
    <xdr:clientData/>
  </xdr:twoCellAnchor>
  <xdr:twoCellAnchor editAs="oneCell">
    <xdr:from>
      <xdr:col>16</xdr:col>
      <xdr:colOff>56030</xdr:colOff>
      <xdr:row>82</xdr:row>
      <xdr:rowOff>112060</xdr:rowOff>
    </xdr:from>
    <xdr:to>
      <xdr:col>16</xdr:col>
      <xdr:colOff>422233</xdr:colOff>
      <xdr:row>82</xdr:row>
      <xdr:rowOff>414618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749540" y="41271190"/>
          <a:ext cx="365760" cy="302260"/>
        </a:xfrm>
        <a:prstGeom prst="rect">
          <a:avLst/>
        </a:prstGeom>
      </xdr:spPr>
    </xdr:pic>
    <xdr:clientData/>
  </xdr:twoCellAnchor>
  <xdr:twoCellAnchor editAs="oneCell">
    <xdr:from>
      <xdr:col>16</xdr:col>
      <xdr:colOff>145675</xdr:colOff>
      <xdr:row>83</xdr:row>
      <xdr:rowOff>56029</xdr:rowOff>
    </xdr:from>
    <xdr:to>
      <xdr:col>16</xdr:col>
      <xdr:colOff>302558</xdr:colOff>
      <xdr:row>83</xdr:row>
      <xdr:rowOff>476406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839075" y="41722675"/>
          <a:ext cx="156845" cy="420370"/>
        </a:xfrm>
        <a:prstGeom prst="rect">
          <a:avLst/>
        </a:prstGeom>
      </xdr:spPr>
    </xdr:pic>
    <xdr:clientData/>
  </xdr:twoCellAnchor>
  <xdr:twoCellAnchor editAs="oneCell">
    <xdr:from>
      <xdr:col>16</xdr:col>
      <xdr:colOff>56029</xdr:colOff>
      <xdr:row>84</xdr:row>
      <xdr:rowOff>179294</xdr:rowOff>
    </xdr:from>
    <xdr:to>
      <xdr:col>17</xdr:col>
      <xdr:colOff>0</xdr:colOff>
      <xdr:row>84</xdr:row>
      <xdr:rowOff>392087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9540" y="42353230"/>
          <a:ext cx="45910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78442</xdr:colOff>
      <xdr:row>86</xdr:row>
      <xdr:rowOff>179295</xdr:rowOff>
    </xdr:from>
    <xdr:to>
      <xdr:col>16</xdr:col>
      <xdr:colOff>461735</xdr:colOff>
      <xdr:row>86</xdr:row>
      <xdr:rowOff>403413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71765" y="43367960"/>
          <a:ext cx="383540" cy="22415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33619</xdr:colOff>
      <xdr:row>85</xdr:row>
      <xdr:rowOff>78441</xdr:rowOff>
    </xdr:from>
    <xdr:to>
      <xdr:col>17</xdr:col>
      <xdr:colOff>0</xdr:colOff>
      <xdr:row>85</xdr:row>
      <xdr:rowOff>381000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726680" y="42759630"/>
          <a:ext cx="481965" cy="302895"/>
        </a:xfrm>
        <a:prstGeom prst="rect">
          <a:avLst/>
        </a:prstGeom>
      </xdr:spPr>
    </xdr:pic>
    <xdr:clientData/>
  </xdr:twoCellAnchor>
  <xdr:twoCellAnchor editAs="oneCell">
    <xdr:from>
      <xdr:col>16</xdr:col>
      <xdr:colOff>89648</xdr:colOff>
      <xdr:row>87</xdr:row>
      <xdr:rowOff>67235</xdr:rowOff>
    </xdr:from>
    <xdr:to>
      <xdr:col>17</xdr:col>
      <xdr:colOff>0</xdr:colOff>
      <xdr:row>87</xdr:row>
      <xdr:rowOff>347382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783195" y="43762930"/>
          <a:ext cx="425450" cy="280670"/>
        </a:xfrm>
        <a:prstGeom prst="rect">
          <a:avLst/>
        </a:prstGeom>
      </xdr:spPr>
    </xdr:pic>
    <xdr:clientData/>
  </xdr:twoCellAnchor>
  <xdr:twoCellAnchor editAs="oneCell">
    <xdr:from>
      <xdr:col>16</xdr:col>
      <xdr:colOff>100853</xdr:colOff>
      <xdr:row>88</xdr:row>
      <xdr:rowOff>44824</xdr:rowOff>
    </xdr:from>
    <xdr:to>
      <xdr:col>16</xdr:col>
      <xdr:colOff>504265</xdr:colOff>
      <xdr:row>88</xdr:row>
      <xdr:rowOff>471374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793990" y="44248070"/>
          <a:ext cx="403860" cy="426720"/>
        </a:xfrm>
        <a:prstGeom prst="rect">
          <a:avLst/>
        </a:prstGeom>
      </xdr:spPr>
    </xdr:pic>
    <xdr:clientData/>
  </xdr:twoCellAnchor>
  <xdr:twoCellAnchor>
    <xdr:from>
      <xdr:col>16</xdr:col>
      <xdr:colOff>66675</xdr:colOff>
      <xdr:row>130</xdr:row>
      <xdr:rowOff>106680</xdr:rowOff>
    </xdr:from>
    <xdr:to>
      <xdr:col>16</xdr:col>
      <xdr:colOff>473710</xdr:colOff>
      <xdr:row>130</xdr:row>
      <xdr:rowOff>489046</xdr:rowOff>
    </xdr:to>
    <xdr:pic>
      <xdr:nvPicPr>
        <xdr:cNvPr id="297" name="Picture 111" descr="88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7760335" y="65619630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76200</xdr:colOff>
      <xdr:row>91</xdr:row>
      <xdr:rowOff>95250</xdr:rowOff>
    </xdr:from>
    <xdr:to>
      <xdr:col>16</xdr:col>
      <xdr:colOff>459105</xdr:colOff>
      <xdr:row>91</xdr:row>
      <xdr:rowOff>406400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flipV="1">
          <a:off x="7769860" y="45820965"/>
          <a:ext cx="382905" cy="31115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97</xdr:row>
      <xdr:rowOff>149599</xdr:rowOff>
    </xdr:from>
    <xdr:to>
      <xdr:col>16</xdr:col>
      <xdr:colOff>497840</xdr:colOff>
      <xdr:row>97</xdr:row>
      <xdr:rowOff>451859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788910" y="48919130"/>
          <a:ext cx="402590" cy="30226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99</xdr:row>
      <xdr:rowOff>66675</xdr:rowOff>
    </xdr:from>
    <xdr:to>
      <xdr:col>16</xdr:col>
      <xdr:colOff>428625</xdr:colOff>
      <xdr:row>99</xdr:row>
      <xdr:rowOff>414655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798435" y="49851310"/>
          <a:ext cx="323850" cy="34798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103</xdr:row>
      <xdr:rowOff>78740</xdr:rowOff>
    </xdr:from>
    <xdr:to>
      <xdr:col>16</xdr:col>
      <xdr:colOff>508000</xdr:colOff>
      <xdr:row>103</xdr:row>
      <xdr:rowOff>400050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788910" y="51892835"/>
          <a:ext cx="412750" cy="321310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107</xdr:row>
      <xdr:rowOff>59690</xdr:rowOff>
    </xdr:from>
    <xdr:to>
      <xdr:col>16</xdr:col>
      <xdr:colOff>495300</xdr:colOff>
      <xdr:row>107</xdr:row>
      <xdr:rowOff>430530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798435" y="53903245"/>
          <a:ext cx="390525" cy="370840"/>
        </a:xfrm>
        <a:prstGeom prst="rect">
          <a:avLst/>
        </a:prstGeom>
      </xdr:spPr>
    </xdr:pic>
    <xdr:clientData/>
  </xdr:twoCellAnchor>
  <xdr:twoCellAnchor>
    <xdr:from>
      <xdr:col>16</xdr:col>
      <xdr:colOff>6163</xdr:colOff>
      <xdr:row>110</xdr:row>
      <xdr:rowOff>128868</xdr:rowOff>
    </xdr:from>
    <xdr:to>
      <xdr:col>16</xdr:col>
      <xdr:colOff>468443</xdr:colOff>
      <xdr:row>110</xdr:row>
      <xdr:rowOff>313018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699375" y="55493920"/>
          <a:ext cx="462280" cy="184150"/>
        </a:xfrm>
        <a:prstGeom prst="rect">
          <a:avLst/>
        </a:prstGeom>
      </xdr:spPr>
    </xdr:pic>
    <xdr:clientData/>
  </xdr:twoCellAnchor>
  <xdr:twoCellAnchor>
    <xdr:from>
      <xdr:col>16</xdr:col>
      <xdr:colOff>35560</xdr:colOff>
      <xdr:row>111</xdr:row>
      <xdr:rowOff>78740</xdr:rowOff>
    </xdr:from>
    <xdr:to>
      <xdr:col>16</xdr:col>
      <xdr:colOff>483235</xdr:colOff>
      <xdr:row>111</xdr:row>
      <xdr:rowOff>299085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729220" y="55951755"/>
          <a:ext cx="447675" cy="220345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114</xdr:row>
      <xdr:rowOff>123825</xdr:rowOff>
    </xdr:from>
    <xdr:to>
      <xdr:col>16</xdr:col>
      <xdr:colOff>513080</xdr:colOff>
      <xdr:row>114</xdr:row>
      <xdr:rowOff>417195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722235" y="57518935"/>
          <a:ext cx="484505" cy="293370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115</xdr:row>
      <xdr:rowOff>114300</xdr:rowOff>
    </xdr:from>
    <xdr:to>
      <xdr:col>16</xdr:col>
      <xdr:colOff>517525</xdr:colOff>
      <xdr:row>115</xdr:row>
      <xdr:rowOff>382270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731760" y="58016775"/>
          <a:ext cx="476885" cy="267970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116</xdr:row>
      <xdr:rowOff>95250</xdr:rowOff>
    </xdr:from>
    <xdr:to>
      <xdr:col>16</xdr:col>
      <xdr:colOff>490220</xdr:colOff>
      <xdr:row>116</xdr:row>
      <xdr:rowOff>446405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807960" y="58505090"/>
          <a:ext cx="375920" cy="351155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117</xdr:row>
      <xdr:rowOff>190500</xdr:rowOff>
    </xdr:from>
    <xdr:to>
      <xdr:col>16</xdr:col>
      <xdr:colOff>494030</xdr:colOff>
      <xdr:row>117</xdr:row>
      <xdr:rowOff>382270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731760" y="59107705"/>
          <a:ext cx="455930" cy="191770"/>
        </a:xfrm>
        <a:prstGeom prst="rect">
          <a:avLst/>
        </a:prstGeom>
      </xdr:spPr>
    </xdr:pic>
    <xdr:clientData/>
  </xdr:twoCellAnchor>
  <xdr:twoCellAnchor>
    <xdr:from>
      <xdr:col>16</xdr:col>
      <xdr:colOff>47625</xdr:colOff>
      <xdr:row>118</xdr:row>
      <xdr:rowOff>85725</xdr:rowOff>
    </xdr:from>
    <xdr:to>
      <xdr:col>16</xdr:col>
      <xdr:colOff>471170</xdr:colOff>
      <xdr:row>118</xdr:row>
      <xdr:rowOff>332105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741285" y="59510295"/>
          <a:ext cx="423545" cy="246380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122</xdr:row>
      <xdr:rowOff>85725</xdr:rowOff>
    </xdr:from>
    <xdr:to>
      <xdr:col>16</xdr:col>
      <xdr:colOff>469265</xdr:colOff>
      <xdr:row>122</xdr:row>
      <xdr:rowOff>410210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750810" y="61539755"/>
          <a:ext cx="412115" cy="324485"/>
        </a:xfrm>
        <a:prstGeom prst="rect">
          <a:avLst/>
        </a:prstGeom>
      </xdr:spPr>
    </xdr:pic>
    <xdr:clientData/>
  </xdr:twoCellAnchor>
  <xdr:twoCellAnchor>
    <xdr:from>
      <xdr:col>16</xdr:col>
      <xdr:colOff>42582</xdr:colOff>
      <xdr:row>108</xdr:row>
      <xdr:rowOff>117662</xdr:rowOff>
    </xdr:from>
    <xdr:to>
      <xdr:col>16</xdr:col>
      <xdr:colOff>442632</xdr:colOff>
      <xdr:row>108</xdr:row>
      <xdr:rowOff>418017</xdr:rowOff>
    </xdr:to>
    <xdr:pic>
      <xdr:nvPicPr>
        <xdr:cNvPr id="31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6205" y="5446839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131</xdr:row>
      <xdr:rowOff>123825</xdr:rowOff>
    </xdr:from>
    <xdr:to>
      <xdr:col>16</xdr:col>
      <xdr:colOff>500380</xdr:colOff>
      <xdr:row>131</xdr:row>
      <xdr:rowOff>373380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769860" y="66144140"/>
          <a:ext cx="424180" cy="249555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128</xdr:row>
      <xdr:rowOff>76200</xdr:rowOff>
    </xdr:from>
    <xdr:to>
      <xdr:col>16</xdr:col>
      <xdr:colOff>486410</xdr:colOff>
      <xdr:row>128</xdr:row>
      <xdr:rowOff>434340</xdr:rowOff>
    </xdr:to>
    <xdr:pic>
      <xdr:nvPicPr>
        <xdr:cNvPr id="31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0810" y="64574420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129</xdr:row>
      <xdr:rowOff>66675</xdr:rowOff>
    </xdr:from>
    <xdr:to>
      <xdr:col>16</xdr:col>
      <xdr:colOff>483870</xdr:colOff>
      <xdr:row>129</xdr:row>
      <xdr:rowOff>422275</xdr:rowOff>
    </xdr:to>
    <xdr:pic>
      <xdr:nvPicPr>
        <xdr:cNvPr id="31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285" y="65072260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132715</xdr:colOff>
      <xdr:row>132</xdr:row>
      <xdr:rowOff>126365</xdr:rowOff>
    </xdr:from>
    <xdr:to>
      <xdr:col>16</xdr:col>
      <xdr:colOff>418465</xdr:colOff>
      <xdr:row>132</xdr:row>
      <xdr:rowOff>436245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826375" y="66654045"/>
          <a:ext cx="285750" cy="309880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133</xdr:row>
      <xdr:rowOff>152400</xdr:rowOff>
    </xdr:from>
    <xdr:to>
      <xdr:col>16</xdr:col>
      <xdr:colOff>514350</xdr:colOff>
      <xdr:row>133</xdr:row>
      <xdr:rowOff>368300</xdr:rowOff>
    </xdr:to>
    <xdr:pic>
      <xdr:nvPicPr>
        <xdr:cNvPr id="317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2235" y="6718744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85725</xdr:colOff>
      <xdr:row>135</xdr:row>
      <xdr:rowOff>76200</xdr:rowOff>
    </xdr:from>
    <xdr:to>
      <xdr:col>16</xdr:col>
      <xdr:colOff>400050</xdr:colOff>
      <xdr:row>135</xdr:row>
      <xdr:rowOff>417195</xdr:rowOff>
    </xdr:to>
    <xdr:pic>
      <xdr:nvPicPr>
        <xdr:cNvPr id="318" name="图片 31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779385" y="68125975"/>
          <a:ext cx="314325" cy="340995"/>
        </a:xfrm>
        <a:prstGeom prst="rect">
          <a:avLst/>
        </a:prstGeom>
      </xdr:spPr>
    </xdr:pic>
    <xdr:clientData/>
  </xdr:twoCellAnchor>
  <xdr:twoCellAnchor>
    <xdr:from>
      <xdr:col>16</xdr:col>
      <xdr:colOff>66675</xdr:colOff>
      <xdr:row>141</xdr:row>
      <xdr:rowOff>81915</xdr:rowOff>
    </xdr:from>
    <xdr:to>
      <xdr:col>16</xdr:col>
      <xdr:colOff>476250</xdr:colOff>
      <xdr:row>141</xdr:row>
      <xdr:rowOff>450850</xdr:rowOff>
    </xdr:to>
    <xdr:pic>
      <xdr:nvPicPr>
        <xdr:cNvPr id="319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0335" y="71175880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104775</xdr:colOff>
      <xdr:row>137</xdr:row>
      <xdr:rowOff>97155</xdr:rowOff>
    </xdr:from>
    <xdr:to>
      <xdr:col>16</xdr:col>
      <xdr:colOff>459740</xdr:colOff>
      <xdr:row>137</xdr:row>
      <xdr:rowOff>418465</xdr:rowOff>
    </xdr:to>
    <xdr:pic>
      <xdr:nvPicPr>
        <xdr:cNvPr id="320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8435" y="6916166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140</xdr:row>
      <xdr:rowOff>66675</xdr:rowOff>
    </xdr:from>
    <xdr:to>
      <xdr:col>16</xdr:col>
      <xdr:colOff>496570</xdr:colOff>
      <xdr:row>140</xdr:row>
      <xdr:rowOff>447675</xdr:rowOff>
    </xdr:to>
    <xdr:pic>
      <xdr:nvPicPr>
        <xdr:cNvPr id="321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860" y="7065327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142</xdr:row>
      <xdr:rowOff>57150</xdr:rowOff>
    </xdr:from>
    <xdr:to>
      <xdr:col>16</xdr:col>
      <xdr:colOff>438785</xdr:colOff>
      <xdr:row>142</xdr:row>
      <xdr:rowOff>342265</xdr:rowOff>
    </xdr:to>
    <xdr:pic>
      <xdr:nvPicPr>
        <xdr:cNvPr id="322" name="图片 32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741285" y="71658480"/>
          <a:ext cx="391160" cy="285115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96</xdr:row>
      <xdr:rowOff>57150</xdr:rowOff>
    </xdr:from>
    <xdr:to>
      <xdr:col>16</xdr:col>
      <xdr:colOff>473710</xdr:colOff>
      <xdr:row>96</xdr:row>
      <xdr:rowOff>410845</xdr:rowOff>
    </xdr:to>
    <xdr:pic>
      <xdr:nvPicPr>
        <xdr:cNvPr id="323" name="图片 32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779385" y="48319690"/>
          <a:ext cx="387985" cy="353695"/>
        </a:xfrm>
        <a:prstGeom prst="rect">
          <a:avLst/>
        </a:prstGeom>
      </xdr:spPr>
    </xdr:pic>
    <xdr:clientData/>
  </xdr:twoCellAnchor>
  <xdr:twoCellAnchor>
    <xdr:from>
      <xdr:col>16</xdr:col>
      <xdr:colOff>113665</xdr:colOff>
      <xdr:row>127</xdr:row>
      <xdr:rowOff>90805</xdr:rowOff>
    </xdr:from>
    <xdr:to>
      <xdr:col>16</xdr:col>
      <xdr:colOff>448310</xdr:colOff>
      <xdr:row>127</xdr:row>
      <xdr:rowOff>394335</xdr:rowOff>
    </xdr:to>
    <xdr:pic>
      <xdr:nvPicPr>
        <xdr:cNvPr id="324" name="图片 32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807325" y="64081660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136</xdr:row>
      <xdr:rowOff>97155</xdr:rowOff>
    </xdr:from>
    <xdr:to>
      <xdr:col>16</xdr:col>
      <xdr:colOff>459740</xdr:colOff>
      <xdr:row>136</xdr:row>
      <xdr:rowOff>418465</xdr:rowOff>
    </xdr:to>
    <xdr:pic>
      <xdr:nvPicPr>
        <xdr:cNvPr id="325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8435" y="6865429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66675</xdr:colOff>
      <xdr:row>138</xdr:row>
      <xdr:rowOff>81915</xdr:rowOff>
    </xdr:from>
    <xdr:to>
      <xdr:col>16</xdr:col>
      <xdr:colOff>476250</xdr:colOff>
      <xdr:row>138</xdr:row>
      <xdr:rowOff>450850</xdr:rowOff>
    </xdr:to>
    <xdr:pic>
      <xdr:nvPicPr>
        <xdr:cNvPr id="32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0335" y="696537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76200</xdr:colOff>
      <xdr:row>139</xdr:row>
      <xdr:rowOff>66675</xdr:rowOff>
    </xdr:from>
    <xdr:to>
      <xdr:col>16</xdr:col>
      <xdr:colOff>496570</xdr:colOff>
      <xdr:row>139</xdr:row>
      <xdr:rowOff>447675</xdr:rowOff>
    </xdr:to>
    <xdr:pic>
      <xdr:nvPicPr>
        <xdr:cNvPr id="327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860" y="7014591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71755</xdr:colOff>
      <xdr:row>113</xdr:row>
      <xdr:rowOff>81280</xdr:rowOff>
    </xdr:from>
    <xdr:to>
      <xdr:col>16</xdr:col>
      <xdr:colOff>507365</xdr:colOff>
      <xdr:row>113</xdr:row>
      <xdr:rowOff>445770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765415" y="56969025"/>
          <a:ext cx="4356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102</xdr:row>
      <xdr:rowOff>78740</xdr:rowOff>
    </xdr:from>
    <xdr:to>
      <xdr:col>16</xdr:col>
      <xdr:colOff>508000</xdr:colOff>
      <xdr:row>102</xdr:row>
      <xdr:rowOff>400050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7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788910" y="51385470"/>
          <a:ext cx="412750" cy="32131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</xdr:colOff>
      <xdr:row>134</xdr:row>
      <xdr:rowOff>100330</xdr:rowOff>
    </xdr:from>
    <xdr:to>
      <xdr:col>17</xdr:col>
      <xdr:colOff>14605</xdr:colOff>
      <xdr:row>134</xdr:row>
      <xdr:rowOff>363220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714615" y="67642740"/>
          <a:ext cx="508635" cy="262890"/>
        </a:xfrm>
        <a:prstGeom prst="rect">
          <a:avLst/>
        </a:prstGeom>
      </xdr:spPr>
    </xdr:pic>
    <xdr:clientData/>
  </xdr:twoCellAnchor>
  <xdr:oneCellAnchor>
    <xdr:from>
      <xdr:col>16</xdr:col>
      <xdr:colOff>22412</xdr:colOff>
      <xdr:row>120</xdr:row>
      <xdr:rowOff>129202</xdr:rowOff>
    </xdr:from>
    <xdr:ext cx="526677" cy="231285"/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715885" y="60568205"/>
          <a:ext cx="526415" cy="231140"/>
        </a:xfrm>
        <a:prstGeom prst="rect">
          <a:avLst/>
        </a:prstGeom>
      </xdr:spPr>
    </xdr:pic>
    <xdr:clientData/>
  </xdr:oneCellAnchor>
  <xdr:twoCellAnchor>
    <xdr:from>
      <xdr:col>16</xdr:col>
      <xdr:colOff>76200</xdr:colOff>
      <xdr:row>92</xdr:row>
      <xdr:rowOff>76200</xdr:rowOff>
    </xdr:from>
    <xdr:to>
      <xdr:col>16</xdr:col>
      <xdr:colOff>453390</xdr:colOff>
      <xdr:row>92</xdr:row>
      <xdr:rowOff>412750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769860" y="46309280"/>
          <a:ext cx="377190" cy="336550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93</xdr:row>
      <xdr:rowOff>95250</xdr:rowOff>
    </xdr:from>
    <xdr:to>
      <xdr:col>16</xdr:col>
      <xdr:colOff>469265</xdr:colOff>
      <xdr:row>93</xdr:row>
      <xdr:rowOff>431165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807960" y="46835695"/>
          <a:ext cx="354965" cy="335915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94</xdr:row>
      <xdr:rowOff>66675</xdr:rowOff>
    </xdr:from>
    <xdr:to>
      <xdr:col>16</xdr:col>
      <xdr:colOff>462280</xdr:colOff>
      <xdr:row>94</xdr:row>
      <xdr:rowOff>412115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779385" y="47314485"/>
          <a:ext cx="376555" cy="34544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90</xdr:row>
      <xdr:rowOff>67236</xdr:rowOff>
    </xdr:from>
    <xdr:to>
      <xdr:col>17</xdr:col>
      <xdr:colOff>2</xdr:colOff>
      <xdr:row>90</xdr:row>
      <xdr:rowOff>437441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693660" y="45285025"/>
          <a:ext cx="514985" cy="370205"/>
        </a:xfrm>
        <a:prstGeom prst="rect">
          <a:avLst/>
        </a:prstGeom>
      </xdr:spPr>
    </xdr:pic>
    <xdr:clientData/>
  </xdr:twoCellAnchor>
  <xdr:twoCellAnchor>
    <xdr:from>
      <xdr:col>16</xdr:col>
      <xdr:colOff>61633</xdr:colOff>
      <xdr:row>98</xdr:row>
      <xdr:rowOff>127186</xdr:rowOff>
    </xdr:from>
    <xdr:to>
      <xdr:col>16</xdr:col>
      <xdr:colOff>464223</xdr:colOff>
      <xdr:row>98</xdr:row>
      <xdr:rowOff>429446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755255" y="49404270"/>
          <a:ext cx="402590" cy="30226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100</xdr:row>
      <xdr:rowOff>76200</xdr:rowOff>
    </xdr:from>
    <xdr:to>
      <xdr:col>16</xdr:col>
      <xdr:colOff>523875</xdr:colOff>
      <xdr:row>100</xdr:row>
      <xdr:rowOff>455930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788910" y="50368200"/>
          <a:ext cx="419735" cy="379730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101</xdr:row>
      <xdr:rowOff>66675</xdr:rowOff>
    </xdr:from>
    <xdr:to>
      <xdr:col>16</xdr:col>
      <xdr:colOff>487680</xdr:colOff>
      <xdr:row>101</xdr:row>
      <xdr:rowOff>438785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750810" y="50866040"/>
          <a:ext cx="430530" cy="372110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109</xdr:row>
      <xdr:rowOff>95250</xdr:rowOff>
    </xdr:from>
    <xdr:to>
      <xdr:col>16</xdr:col>
      <xdr:colOff>492125</xdr:colOff>
      <xdr:row>109</xdr:row>
      <xdr:rowOff>400050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779385" y="54953535"/>
          <a:ext cx="406400" cy="304800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105</xdr:row>
      <xdr:rowOff>142875</xdr:rowOff>
    </xdr:from>
    <xdr:to>
      <xdr:col>16</xdr:col>
      <xdr:colOff>539750</xdr:colOff>
      <xdr:row>105</xdr:row>
      <xdr:rowOff>381000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788910" y="52971700"/>
          <a:ext cx="419735" cy="23812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106</xdr:row>
      <xdr:rowOff>1</xdr:rowOff>
    </xdr:from>
    <xdr:to>
      <xdr:col>17</xdr:col>
      <xdr:colOff>1</xdr:colOff>
      <xdr:row>106</xdr:row>
      <xdr:rowOff>369795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93660" y="53336190"/>
          <a:ext cx="514985" cy="36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11205</xdr:colOff>
      <xdr:row>104</xdr:row>
      <xdr:rowOff>89647</xdr:rowOff>
    </xdr:from>
    <xdr:to>
      <xdr:col>17</xdr:col>
      <xdr:colOff>28351</xdr:colOff>
      <xdr:row>104</xdr:row>
      <xdr:rowOff>369682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704455" y="52410995"/>
          <a:ext cx="532130" cy="28003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143</xdr:row>
      <xdr:rowOff>40640</xdr:rowOff>
    </xdr:from>
    <xdr:to>
      <xdr:col>16</xdr:col>
      <xdr:colOff>508000</xdr:colOff>
      <xdr:row>143</xdr:row>
      <xdr:rowOff>307975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788910" y="72118220"/>
          <a:ext cx="412750" cy="267335"/>
        </a:xfrm>
        <a:prstGeom prst="rect">
          <a:avLst/>
        </a:prstGeom>
      </xdr:spPr>
    </xdr:pic>
    <xdr:clientData/>
  </xdr:twoCellAnchor>
  <xdr:twoCellAnchor>
    <xdr:from>
      <xdr:col>16</xdr:col>
      <xdr:colOff>134470</xdr:colOff>
      <xdr:row>126</xdr:row>
      <xdr:rowOff>139077</xdr:rowOff>
    </xdr:from>
    <xdr:to>
      <xdr:col>16</xdr:col>
      <xdr:colOff>414618</xdr:colOff>
      <xdr:row>126</xdr:row>
      <xdr:rowOff>393177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827645" y="6362255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6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7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125</xdr:row>
      <xdr:rowOff>0</xdr:rowOff>
    </xdr:from>
    <xdr:to>
      <xdr:col>17</xdr:col>
      <xdr:colOff>57150</xdr:colOff>
      <xdr:row>125</xdr:row>
      <xdr:rowOff>0</xdr:rowOff>
    </xdr:to>
    <xdr:pic>
      <xdr:nvPicPr>
        <xdr:cNvPr id="348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6270" y="62976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133350</xdr:colOff>
      <xdr:row>112</xdr:row>
      <xdr:rowOff>69215</xdr:rowOff>
    </xdr:from>
    <xdr:to>
      <xdr:col>16</xdr:col>
      <xdr:colOff>414020</xdr:colOff>
      <xdr:row>112</xdr:row>
      <xdr:rowOff>439420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827010" y="56449595"/>
          <a:ext cx="280670" cy="370205"/>
        </a:xfrm>
        <a:prstGeom prst="rect">
          <a:avLst/>
        </a:prstGeom>
      </xdr:spPr>
    </xdr:pic>
    <xdr:clientData/>
  </xdr:twoCellAnchor>
  <xdr:twoCellAnchor>
    <xdr:from>
      <xdr:col>16</xdr:col>
      <xdr:colOff>104775</xdr:colOff>
      <xdr:row>119</xdr:row>
      <xdr:rowOff>57150</xdr:rowOff>
    </xdr:from>
    <xdr:to>
      <xdr:col>16</xdr:col>
      <xdr:colOff>384810</xdr:colOff>
      <xdr:row>119</xdr:row>
      <xdr:rowOff>429895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798435" y="59989085"/>
          <a:ext cx="280035" cy="372745"/>
        </a:xfrm>
        <a:prstGeom prst="rect">
          <a:avLst/>
        </a:prstGeom>
      </xdr:spPr>
    </xdr:pic>
    <xdr:clientData/>
  </xdr:twoCellAnchor>
  <xdr:twoCellAnchor>
    <xdr:from>
      <xdr:col>16</xdr:col>
      <xdr:colOff>155575</xdr:colOff>
      <xdr:row>121</xdr:row>
      <xdr:rowOff>93345</xdr:rowOff>
    </xdr:from>
    <xdr:to>
      <xdr:col>16</xdr:col>
      <xdr:colOff>342900</xdr:colOff>
      <xdr:row>121</xdr:row>
      <xdr:rowOff>403225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849235" y="61040010"/>
          <a:ext cx="187325" cy="30988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125</xdr:row>
      <xdr:rowOff>81915</xdr:rowOff>
    </xdr:from>
    <xdr:to>
      <xdr:col>16</xdr:col>
      <xdr:colOff>486410</xdr:colOff>
      <xdr:row>125</xdr:row>
      <xdr:rowOff>448310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761605" y="63058040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90805</xdr:colOff>
      <xdr:row>124</xdr:row>
      <xdr:rowOff>118110</xdr:rowOff>
    </xdr:from>
    <xdr:to>
      <xdr:col>16</xdr:col>
      <xdr:colOff>441960</xdr:colOff>
      <xdr:row>124</xdr:row>
      <xdr:rowOff>468630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784465" y="6258687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89</xdr:row>
      <xdr:rowOff>46990</xdr:rowOff>
    </xdr:from>
    <xdr:to>
      <xdr:col>17</xdr:col>
      <xdr:colOff>5080</xdr:colOff>
      <xdr:row>89</xdr:row>
      <xdr:rowOff>422910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741285" y="44757975"/>
          <a:ext cx="472440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123</xdr:row>
      <xdr:rowOff>116840</xdr:rowOff>
    </xdr:from>
    <xdr:to>
      <xdr:col>17</xdr:col>
      <xdr:colOff>0</xdr:colOff>
      <xdr:row>123</xdr:row>
      <xdr:rowOff>373380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741285" y="62078235"/>
          <a:ext cx="46736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33616</xdr:colOff>
      <xdr:row>95</xdr:row>
      <xdr:rowOff>27647</xdr:rowOff>
    </xdr:from>
    <xdr:to>
      <xdr:col>17</xdr:col>
      <xdr:colOff>0</xdr:colOff>
      <xdr:row>95</xdr:row>
      <xdr:rowOff>425825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726680" y="47782480"/>
          <a:ext cx="481965" cy="398145"/>
        </a:xfrm>
        <a:prstGeom prst="rect">
          <a:avLst/>
        </a:prstGeom>
      </xdr:spPr>
    </xdr:pic>
    <xdr:clientData/>
  </xdr:twoCellAnchor>
  <xdr:twoCellAnchor editAs="oneCell">
    <xdr:from>
      <xdr:col>16</xdr:col>
      <xdr:colOff>98425</xdr:colOff>
      <xdr:row>74</xdr:row>
      <xdr:rowOff>103505</xdr:rowOff>
    </xdr:from>
    <xdr:to>
      <xdr:col>16</xdr:col>
      <xdr:colOff>427554</xdr:colOff>
      <xdr:row>74</xdr:row>
      <xdr:rowOff>399108</xdr:rowOff>
    </xdr:to>
    <xdr:pic>
      <xdr:nvPicPr>
        <xdr:cNvPr id="35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7792085" y="37204015"/>
          <a:ext cx="328930" cy="2952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41910</xdr:colOff>
      <xdr:row>144</xdr:row>
      <xdr:rowOff>125095</xdr:rowOff>
    </xdr:from>
    <xdr:to>
      <xdr:col>16</xdr:col>
      <xdr:colOff>499934</xdr:colOff>
      <xdr:row>144</xdr:row>
      <xdr:rowOff>419057</xdr:rowOff>
    </xdr:to>
    <xdr:pic>
      <xdr:nvPicPr>
        <xdr:cNvPr id="3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7735570" y="72650350"/>
          <a:ext cx="457835" cy="293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60325</xdr:colOff>
      <xdr:row>148</xdr:row>
      <xdr:rowOff>124460</xdr:rowOff>
    </xdr:from>
    <xdr:to>
      <xdr:col>16</xdr:col>
      <xdr:colOff>498475</xdr:colOff>
      <xdr:row>148</xdr:row>
      <xdr:rowOff>341778</xdr:rowOff>
    </xdr:to>
    <xdr:pic>
      <xdr:nvPicPr>
        <xdr:cNvPr id="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7753985" y="74679175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94615</xdr:colOff>
      <xdr:row>147</xdr:row>
      <xdr:rowOff>82550</xdr:rowOff>
    </xdr:from>
    <xdr:to>
      <xdr:col>16</xdr:col>
      <xdr:colOff>485140</xdr:colOff>
      <xdr:row>147</xdr:row>
      <xdr:rowOff>402472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7788275" y="74129900"/>
          <a:ext cx="390525" cy="3194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149</xdr:row>
      <xdr:rowOff>0</xdr:rowOff>
    </xdr:from>
    <xdr:to>
      <xdr:col>16</xdr:col>
      <xdr:colOff>475615</xdr:colOff>
      <xdr:row>149</xdr:row>
      <xdr:rowOff>142385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7325" y="75062080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81729</xdr:colOff>
      <xdr:row>146</xdr:row>
      <xdr:rowOff>67384</xdr:rowOff>
    </xdr:from>
    <xdr:to>
      <xdr:col>16</xdr:col>
      <xdr:colOff>419679</xdr:colOff>
      <xdr:row>146</xdr:row>
      <xdr:rowOff>339349</xdr:rowOff>
    </xdr:to>
    <xdr:pic>
      <xdr:nvPicPr>
        <xdr:cNvPr id="36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7774940" y="73607295"/>
          <a:ext cx="337820" cy="271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81280</xdr:colOff>
      <xdr:row>145</xdr:row>
      <xdr:rowOff>103505</xdr:rowOff>
    </xdr:from>
    <xdr:to>
      <xdr:col>16</xdr:col>
      <xdr:colOff>419230</xdr:colOff>
      <xdr:row>145</xdr:row>
      <xdr:rowOff>375470</xdr:rowOff>
    </xdr:to>
    <xdr:pic>
      <xdr:nvPicPr>
        <xdr:cNvPr id="36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7774940" y="73136125"/>
          <a:ext cx="337820" cy="2717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149</xdr:row>
      <xdr:rowOff>124460</xdr:rowOff>
    </xdr:from>
    <xdr:to>
      <xdr:col>16</xdr:col>
      <xdr:colOff>427990</xdr:colOff>
      <xdr:row>149</xdr:row>
      <xdr:rowOff>380365</xdr:rowOff>
    </xdr:to>
    <xdr:pic>
      <xdr:nvPicPr>
        <xdr:cNvPr id="36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7807325" y="75186540"/>
          <a:ext cx="314325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134470</xdr:colOff>
      <xdr:row>150</xdr:row>
      <xdr:rowOff>78442</xdr:rowOff>
    </xdr:from>
    <xdr:to>
      <xdr:col>16</xdr:col>
      <xdr:colOff>425823</xdr:colOff>
      <xdr:row>150</xdr:row>
      <xdr:rowOff>447836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827645" y="75647550"/>
          <a:ext cx="291465" cy="369570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44824</xdr:colOff>
      <xdr:row>151</xdr:row>
      <xdr:rowOff>190501</xdr:rowOff>
    </xdr:from>
    <xdr:to>
      <xdr:col>17</xdr:col>
      <xdr:colOff>11206</xdr:colOff>
      <xdr:row>151</xdr:row>
      <xdr:rowOff>365514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738110" y="76360020"/>
          <a:ext cx="481330" cy="1746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22413</xdr:colOff>
      <xdr:row>152</xdr:row>
      <xdr:rowOff>224118</xdr:rowOff>
    </xdr:from>
    <xdr:to>
      <xdr:col>17</xdr:col>
      <xdr:colOff>16313</xdr:colOff>
      <xdr:row>152</xdr:row>
      <xdr:rowOff>291353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715885" y="76900405"/>
          <a:ext cx="508635" cy="67310"/>
        </a:xfrm>
        <a:prstGeom prst="rect">
          <a:avLst/>
        </a:prstGeom>
      </xdr:spPr>
    </xdr:pic>
    <xdr:clientData/>
  </xdr:twoCellAnchor>
  <xdr:twoCellAnchor editAs="oneCell">
    <xdr:from>
      <xdr:col>15</xdr:col>
      <xdr:colOff>369794</xdr:colOff>
      <xdr:row>153</xdr:row>
      <xdr:rowOff>134471</xdr:rowOff>
    </xdr:from>
    <xdr:to>
      <xdr:col>17</xdr:col>
      <xdr:colOff>62385</xdr:colOff>
      <xdr:row>153</xdr:row>
      <xdr:rowOff>257735</xdr:rowOff>
    </xdr:to>
    <xdr:pic>
      <xdr:nvPicPr>
        <xdr:cNvPr id="1024" name="图片 102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693660" y="77318235"/>
          <a:ext cx="577215" cy="123190"/>
        </a:xfrm>
        <a:prstGeom prst="rect">
          <a:avLst/>
        </a:prstGeom>
      </xdr:spPr>
    </xdr:pic>
    <xdr:clientData/>
  </xdr:twoCellAnchor>
  <xdr:twoCellAnchor editAs="oneCell">
    <xdr:from>
      <xdr:col>16</xdr:col>
      <xdr:colOff>78442</xdr:colOff>
      <xdr:row>154</xdr:row>
      <xdr:rowOff>212912</xdr:rowOff>
    </xdr:from>
    <xdr:to>
      <xdr:col>17</xdr:col>
      <xdr:colOff>0</xdr:colOff>
      <xdr:row>154</xdr:row>
      <xdr:rowOff>284237</xdr:rowOff>
    </xdr:to>
    <xdr:pic>
      <xdr:nvPicPr>
        <xdr:cNvPr id="1025" name="图片 102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771765" y="77904340"/>
          <a:ext cx="436880" cy="71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145676</xdr:colOff>
      <xdr:row>155</xdr:row>
      <xdr:rowOff>89647</xdr:rowOff>
    </xdr:from>
    <xdr:to>
      <xdr:col>16</xdr:col>
      <xdr:colOff>470646</xdr:colOff>
      <xdr:row>155</xdr:row>
      <xdr:rowOff>436385</xdr:rowOff>
    </xdr:to>
    <xdr:pic>
      <xdr:nvPicPr>
        <xdr:cNvPr id="1026" name="图片 102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839075" y="78288515"/>
          <a:ext cx="325120" cy="346710"/>
        </a:xfrm>
        <a:prstGeom prst="rect">
          <a:avLst/>
        </a:prstGeom>
      </xdr:spPr>
    </xdr:pic>
    <xdr:clientData/>
  </xdr:twoCellAnchor>
  <xdr:twoCellAnchor>
    <xdr:from>
      <xdr:col>16</xdr:col>
      <xdr:colOff>66207</xdr:colOff>
      <xdr:row>158</xdr:row>
      <xdr:rowOff>125630</xdr:rowOff>
    </xdr:from>
    <xdr:to>
      <xdr:col>16</xdr:col>
      <xdr:colOff>412917</xdr:colOff>
      <xdr:row>158</xdr:row>
      <xdr:rowOff>505995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759700" y="8077454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132715</xdr:colOff>
      <xdr:row>159</xdr:row>
      <xdr:rowOff>136525</xdr:rowOff>
    </xdr:from>
    <xdr:to>
      <xdr:col>16</xdr:col>
      <xdr:colOff>403860</xdr:colOff>
      <xdr:row>159</xdr:row>
      <xdr:rowOff>387985</xdr:rowOff>
    </xdr:to>
    <xdr:pic>
      <xdr:nvPicPr>
        <xdr:cNvPr id="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7826375" y="8146034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160</xdr:row>
      <xdr:rowOff>55245</xdr:rowOff>
    </xdr:from>
    <xdr:to>
      <xdr:col>16</xdr:col>
      <xdr:colOff>414020</xdr:colOff>
      <xdr:row>160</xdr:row>
      <xdr:rowOff>414655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852410" y="8188642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192405</xdr:colOff>
      <xdr:row>161</xdr:row>
      <xdr:rowOff>139700</xdr:rowOff>
    </xdr:from>
    <xdr:to>
      <xdr:col>16</xdr:col>
      <xdr:colOff>390232</xdr:colOff>
      <xdr:row>161</xdr:row>
      <xdr:rowOff>430280</xdr:rowOff>
    </xdr:to>
    <xdr:pic>
      <xdr:nvPicPr>
        <xdr:cNvPr id="3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7886065" y="82478245"/>
          <a:ext cx="197485" cy="2901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153670</xdr:colOff>
      <xdr:row>40</xdr:row>
      <xdr:rowOff>114300</xdr:rowOff>
    </xdr:from>
    <xdr:to>
      <xdr:col>16</xdr:col>
      <xdr:colOff>387694</xdr:colOff>
      <xdr:row>40</xdr:row>
      <xdr:rowOff>366300</xdr:rowOff>
    </xdr:to>
    <xdr:pic>
      <xdr:nvPicPr>
        <xdr:cNvPr id="37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7847330" y="1996440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156</xdr:row>
      <xdr:rowOff>127000</xdr:rowOff>
    </xdr:from>
    <xdr:to>
      <xdr:col>16</xdr:col>
      <xdr:colOff>505460</xdr:colOff>
      <xdr:row>156</xdr:row>
      <xdr:rowOff>389255</xdr:rowOff>
    </xdr:to>
    <xdr:pic>
      <xdr:nvPicPr>
        <xdr:cNvPr id="3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7789545" y="7883334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95885</xdr:colOff>
      <xdr:row>157</xdr:row>
      <xdr:rowOff>127000</xdr:rowOff>
    </xdr:from>
    <xdr:to>
      <xdr:col>16</xdr:col>
      <xdr:colOff>505460</xdr:colOff>
      <xdr:row>157</xdr:row>
      <xdr:rowOff>389255</xdr:rowOff>
    </xdr:to>
    <xdr:pic>
      <xdr:nvPicPr>
        <xdr:cNvPr id="38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7789545" y="7980489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67236</xdr:colOff>
      <xdr:row>28</xdr:row>
      <xdr:rowOff>134470</xdr:rowOff>
    </xdr:from>
    <xdr:to>
      <xdr:col>16</xdr:col>
      <xdr:colOff>324411</xdr:colOff>
      <xdr:row>28</xdr:row>
      <xdr:rowOff>469750</xdr:rowOff>
    </xdr:to>
    <xdr:pic>
      <xdr:nvPicPr>
        <xdr:cNvPr id="1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7760335" y="13895705"/>
          <a:ext cx="257175" cy="3352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153035</xdr:colOff>
      <xdr:row>9</xdr:row>
      <xdr:rowOff>114935</xdr:rowOff>
    </xdr:from>
    <xdr:to>
      <xdr:col>17</xdr:col>
      <xdr:colOff>414564</xdr:colOff>
      <xdr:row>9</xdr:row>
      <xdr:rowOff>410210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61655" y="138366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2285" y="391033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183880" y="202057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7042" t="17911" r="16685"/>
        <a:stretch>
          <a:fillRect/>
        </a:stretch>
      </xdr:blipFill>
      <xdr:spPr>
        <a:xfrm>
          <a:off x="8194040" y="262255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86995</xdr:colOff>
      <xdr:row>12</xdr:row>
      <xdr:rowOff>85090</xdr:rowOff>
    </xdr:from>
    <xdr:to>
      <xdr:col>17</xdr:col>
      <xdr:colOff>477521</xdr:colOff>
      <xdr:row>12</xdr:row>
      <xdr:rowOff>370840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r="-2500" b="26667"/>
        <a:stretch>
          <a:fillRect/>
        </a:stretch>
      </xdr:blipFill>
      <xdr:spPr>
        <a:xfrm>
          <a:off x="8095615" y="325882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17</xdr:row>
      <xdr:rowOff>112395</xdr:rowOff>
    </xdr:from>
    <xdr:to>
      <xdr:col>17</xdr:col>
      <xdr:colOff>340360</xdr:colOff>
      <xdr:row>17</xdr:row>
      <xdr:rowOff>393042</xdr:rowOff>
    </xdr:to>
    <xdr:pic>
      <xdr:nvPicPr>
        <xdr:cNvPr id="7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5627" t="10168" r="18106" b="7204"/>
        <a:stretch>
          <a:fillRect/>
        </a:stretch>
      </xdr:blipFill>
      <xdr:spPr>
        <a:xfrm>
          <a:off x="8206105" y="646112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192405</xdr:colOff>
      <xdr:row>16</xdr:row>
      <xdr:rowOff>115570</xdr:rowOff>
    </xdr:from>
    <xdr:to>
      <xdr:col>17</xdr:col>
      <xdr:colOff>392430</xdr:colOff>
      <xdr:row>16</xdr:row>
      <xdr:rowOff>391795</xdr:rowOff>
    </xdr:to>
    <xdr:pic>
      <xdr:nvPicPr>
        <xdr:cNvPr id="8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8018" t="10330" r="7516" b="9505"/>
        <a:stretch>
          <a:fillRect/>
        </a:stretch>
      </xdr:blipFill>
      <xdr:spPr>
        <a:xfrm>
          <a:off x="8201025" y="582930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217805</xdr:colOff>
      <xdr:row>23</xdr:row>
      <xdr:rowOff>178435</xdr:rowOff>
    </xdr:from>
    <xdr:to>
      <xdr:col>17</xdr:col>
      <xdr:colOff>474980</xdr:colOff>
      <xdr:row>23</xdr:row>
      <xdr:rowOff>513715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8226425" y="1033716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90170</xdr:colOff>
      <xdr:row>18</xdr:row>
      <xdr:rowOff>135890</xdr:rowOff>
    </xdr:from>
    <xdr:to>
      <xdr:col>17</xdr:col>
      <xdr:colOff>401955</xdr:colOff>
      <xdr:row>18</xdr:row>
      <xdr:rowOff>504825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98790" y="71196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19</xdr:row>
      <xdr:rowOff>60325</xdr:rowOff>
    </xdr:from>
    <xdr:to>
      <xdr:col>17</xdr:col>
      <xdr:colOff>459105</xdr:colOff>
      <xdr:row>19</xdr:row>
      <xdr:rowOff>429260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55940" y="7679055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42605" y="8039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84455</xdr:colOff>
      <xdr:row>112</xdr:row>
      <xdr:rowOff>132080</xdr:rowOff>
    </xdr:from>
    <xdr:to>
      <xdr:col>17</xdr:col>
      <xdr:colOff>447675</xdr:colOff>
      <xdr:row>112</xdr:row>
      <xdr:rowOff>529590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3075" y="66805810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158750</xdr:colOff>
      <xdr:row>15</xdr:row>
      <xdr:rowOff>55245</xdr:rowOff>
    </xdr:from>
    <xdr:to>
      <xdr:col>17</xdr:col>
      <xdr:colOff>460375</xdr:colOff>
      <xdr:row>15</xdr:row>
      <xdr:rowOff>422275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67370" y="513397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46355</xdr:colOff>
      <xdr:row>22</xdr:row>
      <xdr:rowOff>77470</xdr:rowOff>
    </xdr:from>
    <xdr:to>
      <xdr:col>17</xdr:col>
      <xdr:colOff>474980</xdr:colOff>
      <xdr:row>22</xdr:row>
      <xdr:rowOff>385445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8054975" y="9601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123265</xdr:colOff>
      <xdr:row>27</xdr:row>
      <xdr:rowOff>89646</xdr:rowOff>
    </xdr:from>
    <xdr:to>
      <xdr:col>17</xdr:col>
      <xdr:colOff>370915</xdr:colOff>
      <xdr:row>27</xdr:row>
      <xdr:rowOff>413496</xdr:rowOff>
    </xdr:to>
    <xdr:pic>
      <xdr:nvPicPr>
        <xdr:cNvPr id="2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8131810" y="1278826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145677</xdr:colOff>
      <xdr:row>26</xdr:row>
      <xdr:rowOff>123265</xdr:rowOff>
    </xdr:from>
    <xdr:to>
      <xdr:col>17</xdr:col>
      <xdr:colOff>393327</xdr:colOff>
      <xdr:row>26</xdr:row>
      <xdr:rowOff>447115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8154035" y="1218692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149001</xdr:colOff>
      <xdr:row>50</xdr:row>
      <xdr:rowOff>61408</xdr:rowOff>
    </xdr:from>
    <xdr:to>
      <xdr:col>17</xdr:col>
      <xdr:colOff>411891</xdr:colOff>
      <xdr:row>50</xdr:row>
      <xdr:rowOff>410023</xdr:rowOff>
    </xdr:to>
    <xdr:pic>
      <xdr:nvPicPr>
        <xdr:cNvPr id="2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157210" y="27364690"/>
          <a:ext cx="26289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187325</xdr:colOff>
      <xdr:row>35</xdr:row>
      <xdr:rowOff>114300</xdr:rowOff>
    </xdr:from>
    <xdr:to>
      <xdr:col>17</xdr:col>
      <xdr:colOff>376555</xdr:colOff>
      <xdr:row>35</xdr:row>
      <xdr:rowOff>415290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195945" y="1789303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34</xdr:row>
      <xdr:rowOff>114300</xdr:rowOff>
    </xdr:from>
    <xdr:to>
      <xdr:col>17</xdr:col>
      <xdr:colOff>403860</xdr:colOff>
      <xdr:row>34</xdr:row>
      <xdr:rowOff>448310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8227695" y="17258030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74930</xdr:colOff>
      <xdr:row>38</xdr:row>
      <xdr:rowOff>104140</xdr:rowOff>
    </xdr:from>
    <xdr:to>
      <xdr:col>17</xdr:col>
      <xdr:colOff>494030</xdr:colOff>
      <xdr:row>38</xdr:row>
      <xdr:rowOff>423545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8083550" y="1978787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111125</xdr:colOff>
      <xdr:row>51</xdr:row>
      <xdr:rowOff>147955</xdr:rowOff>
    </xdr:from>
    <xdr:to>
      <xdr:col>17</xdr:col>
      <xdr:colOff>419867</xdr:colOff>
      <xdr:row>51</xdr:row>
      <xdr:rowOff>466619</xdr:rowOff>
    </xdr:to>
    <xdr:pic>
      <xdr:nvPicPr>
        <xdr:cNvPr id="26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852958" y="27632872"/>
          <a:ext cx="308742" cy="318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162560</xdr:colOff>
      <xdr:row>53</xdr:row>
      <xdr:rowOff>114300</xdr:rowOff>
    </xdr:from>
    <xdr:to>
      <xdr:col>17</xdr:col>
      <xdr:colOff>429260</xdr:colOff>
      <xdr:row>53</xdr:row>
      <xdr:rowOff>374650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1180" y="2932303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52</xdr:row>
      <xdr:rowOff>114935</xdr:rowOff>
    </xdr:from>
    <xdr:to>
      <xdr:col>17</xdr:col>
      <xdr:colOff>466090</xdr:colOff>
      <xdr:row>52</xdr:row>
      <xdr:rowOff>382270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98155" y="2868866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36</xdr:row>
      <xdr:rowOff>83185</xdr:rowOff>
    </xdr:from>
    <xdr:to>
      <xdr:col>17</xdr:col>
      <xdr:colOff>485775</xdr:colOff>
      <xdr:row>36</xdr:row>
      <xdr:rowOff>406400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07680" y="1849691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37</xdr:row>
      <xdr:rowOff>73025</xdr:rowOff>
    </xdr:from>
    <xdr:to>
      <xdr:col>17</xdr:col>
      <xdr:colOff>489585</xdr:colOff>
      <xdr:row>37</xdr:row>
      <xdr:rowOff>431800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075930" y="1912175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33</xdr:row>
      <xdr:rowOff>189865</xdr:rowOff>
    </xdr:from>
    <xdr:to>
      <xdr:col>17</xdr:col>
      <xdr:colOff>429895</xdr:colOff>
      <xdr:row>33</xdr:row>
      <xdr:rowOff>407035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185" y="16698595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163830</xdr:colOff>
      <xdr:row>29</xdr:row>
      <xdr:rowOff>103505</xdr:rowOff>
    </xdr:from>
    <xdr:to>
      <xdr:col>17</xdr:col>
      <xdr:colOff>400050</xdr:colOff>
      <xdr:row>29</xdr:row>
      <xdr:rowOff>424815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172450" y="1407223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29210</xdr:colOff>
      <xdr:row>47</xdr:row>
      <xdr:rowOff>113030</xdr:rowOff>
    </xdr:from>
    <xdr:to>
      <xdr:col>18</xdr:col>
      <xdr:colOff>0</xdr:colOff>
      <xdr:row>47</xdr:row>
      <xdr:rowOff>410845</xdr:rowOff>
    </xdr:to>
    <xdr:pic>
      <xdr:nvPicPr>
        <xdr:cNvPr id="34" name="图片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7830" y="25511760"/>
          <a:ext cx="5873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34290</xdr:colOff>
      <xdr:row>46</xdr:row>
      <xdr:rowOff>135255</xdr:rowOff>
    </xdr:from>
    <xdr:to>
      <xdr:col>17</xdr:col>
      <xdr:colOff>506730</xdr:colOff>
      <xdr:row>46</xdr:row>
      <xdr:rowOff>417195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2910" y="24898985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30</xdr:row>
      <xdr:rowOff>103505</xdr:rowOff>
    </xdr:from>
    <xdr:to>
      <xdr:col>17</xdr:col>
      <xdr:colOff>388620</xdr:colOff>
      <xdr:row>30</xdr:row>
      <xdr:rowOff>426720</xdr:rowOff>
    </xdr:to>
    <xdr:pic>
      <xdr:nvPicPr>
        <xdr:cNvPr id="3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8147685" y="1470723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64135</xdr:colOff>
      <xdr:row>79</xdr:row>
      <xdr:rowOff>83185</xdr:rowOff>
    </xdr:from>
    <xdr:to>
      <xdr:col>17</xdr:col>
      <xdr:colOff>492125</xdr:colOff>
      <xdr:row>79</xdr:row>
      <xdr:rowOff>83185</xdr:rowOff>
    </xdr:to>
    <xdr:pic>
      <xdr:nvPicPr>
        <xdr:cNvPr id="3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8072755" y="45801915"/>
          <a:ext cx="427990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77470</xdr:colOff>
      <xdr:row>80</xdr:row>
      <xdr:rowOff>0</xdr:rowOff>
    </xdr:from>
    <xdr:to>
      <xdr:col>17</xdr:col>
      <xdr:colOff>498475</xdr:colOff>
      <xdr:row>80</xdr:row>
      <xdr:rowOff>0</xdr:rowOff>
    </xdr:to>
    <xdr:pic>
      <xdr:nvPicPr>
        <xdr:cNvPr id="3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8086090" y="46353730"/>
          <a:ext cx="421005" cy="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155575</xdr:colOff>
      <xdr:row>28</xdr:row>
      <xdr:rowOff>103505</xdr:rowOff>
    </xdr:from>
    <xdr:to>
      <xdr:col>17</xdr:col>
      <xdr:colOff>391795</xdr:colOff>
      <xdr:row>28</xdr:row>
      <xdr:rowOff>424815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164195" y="1343723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40</xdr:row>
      <xdr:rowOff>103505</xdr:rowOff>
    </xdr:from>
    <xdr:to>
      <xdr:col>17</xdr:col>
      <xdr:colOff>443865</xdr:colOff>
      <xdr:row>40</xdr:row>
      <xdr:rowOff>407035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086725" y="2105723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57</xdr:row>
      <xdr:rowOff>104140</xdr:rowOff>
    </xdr:from>
    <xdr:to>
      <xdr:col>17</xdr:col>
      <xdr:colOff>471170</xdr:colOff>
      <xdr:row>57</xdr:row>
      <xdr:rowOff>429260</xdr:rowOff>
    </xdr:to>
    <xdr:pic>
      <xdr:nvPicPr>
        <xdr:cNvPr id="4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8178165" y="3185287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133985</xdr:colOff>
      <xdr:row>55</xdr:row>
      <xdr:rowOff>104140</xdr:rowOff>
    </xdr:from>
    <xdr:to>
      <xdr:col>17</xdr:col>
      <xdr:colOff>435610</xdr:colOff>
      <xdr:row>55</xdr:row>
      <xdr:rowOff>429260</xdr:rowOff>
    </xdr:to>
    <xdr:pic>
      <xdr:nvPicPr>
        <xdr:cNvPr id="4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8142605" y="30582870"/>
          <a:ext cx="301625" cy="3251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135255</xdr:colOff>
      <xdr:row>59</xdr:row>
      <xdr:rowOff>177165</xdr:rowOff>
    </xdr:from>
    <xdr:to>
      <xdr:col>17</xdr:col>
      <xdr:colOff>368935</xdr:colOff>
      <xdr:row>59</xdr:row>
      <xdr:rowOff>428625</xdr:rowOff>
    </xdr:to>
    <xdr:pic>
      <xdr:nvPicPr>
        <xdr:cNvPr id="4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8143875" y="3319589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103505</xdr:colOff>
      <xdr:row>61</xdr:row>
      <xdr:rowOff>72390</xdr:rowOff>
    </xdr:from>
    <xdr:to>
      <xdr:col>17</xdr:col>
      <xdr:colOff>438150</xdr:colOff>
      <xdr:row>61</xdr:row>
      <xdr:rowOff>391795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112125" y="34361120"/>
          <a:ext cx="334645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60</xdr:row>
      <xdr:rowOff>124460</xdr:rowOff>
    </xdr:from>
    <xdr:to>
      <xdr:col>17</xdr:col>
      <xdr:colOff>485140</xdr:colOff>
      <xdr:row>60</xdr:row>
      <xdr:rowOff>427990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075295" y="3377819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160020</xdr:colOff>
      <xdr:row>32</xdr:row>
      <xdr:rowOff>114300</xdr:rowOff>
    </xdr:from>
    <xdr:to>
      <xdr:col>17</xdr:col>
      <xdr:colOff>398145</xdr:colOff>
      <xdr:row>32</xdr:row>
      <xdr:rowOff>433070</xdr:rowOff>
    </xdr:to>
    <xdr:pic>
      <xdr:nvPicPr>
        <xdr:cNvPr id="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168640" y="1598803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132080</xdr:colOff>
      <xdr:row>44</xdr:row>
      <xdr:rowOff>135255</xdr:rowOff>
    </xdr:from>
    <xdr:to>
      <xdr:col>17</xdr:col>
      <xdr:colOff>416560</xdr:colOff>
      <xdr:row>44</xdr:row>
      <xdr:rowOff>341630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140700" y="2362898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43180</xdr:colOff>
      <xdr:row>41</xdr:row>
      <xdr:rowOff>73025</xdr:rowOff>
    </xdr:from>
    <xdr:to>
      <xdr:col>17</xdr:col>
      <xdr:colOff>509905</xdr:colOff>
      <xdr:row>41</xdr:row>
      <xdr:rowOff>427355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8051800" y="21661755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43</xdr:row>
      <xdr:rowOff>93345</xdr:rowOff>
    </xdr:from>
    <xdr:to>
      <xdr:col>17</xdr:col>
      <xdr:colOff>471805</xdr:colOff>
      <xdr:row>43</xdr:row>
      <xdr:rowOff>400685</xdr:rowOff>
    </xdr:to>
    <xdr:pic>
      <xdr:nvPicPr>
        <xdr:cNvPr id="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8089900" y="22952075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42</xdr:row>
      <xdr:rowOff>93980</xdr:rowOff>
    </xdr:from>
    <xdr:to>
      <xdr:col>17</xdr:col>
      <xdr:colOff>513080</xdr:colOff>
      <xdr:row>42</xdr:row>
      <xdr:rowOff>448310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8054975" y="22317710"/>
          <a:ext cx="466725" cy="3543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115570</xdr:colOff>
      <xdr:row>39</xdr:row>
      <xdr:rowOff>126365</xdr:rowOff>
    </xdr:from>
    <xdr:to>
      <xdr:col>17</xdr:col>
      <xdr:colOff>398780</xdr:colOff>
      <xdr:row>39</xdr:row>
      <xdr:rowOff>450215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8124190" y="20445095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38735</xdr:colOff>
      <xdr:row>80</xdr:row>
      <xdr:rowOff>145415</xdr:rowOff>
    </xdr:from>
    <xdr:to>
      <xdr:col>17</xdr:col>
      <xdr:colOff>499745</xdr:colOff>
      <xdr:row>80</xdr:row>
      <xdr:rowOff>145415</xdr:rowOff>
    </xdr:to>
    <xdr:pic>
      <xdr:nvPicPr>
        <xdr:cNvPr id="54" name="图片 5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7355" y="4649914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125730</xdr:colOff>
      <xdr:row>31</xdr:row>
      <xdr:rowOff>114300</xdr:rowOff>
    </xdr:from>
    <xdr:to>
      <xdr:col>17</xdr:col>
      <xdr:colOff>419100</xdr:colOff>
      <xdr:row>31</xdr:row>
      <xdr:rowOff>336550</xdr:rowOff>
    </xdr:to>
    <xdr:pic>
      <xdr:nvPicPr>
        <xdr:cNvPr id="5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8134350" y="1535303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56</xdr:row>
      <xdr:rowOff>165100</xdr:rowOff>
    </xdr:from>
    <xdr:to>
      <xdr:col>17</xdr:col>
      <xdr:colOff>398780</xdr:colOff>
      <xdr:row>56</xdr:row>
      <xdr:rowOff>467995</xdr:rowOff>
    </xdr:to>
    <xdr:pic>
      <xdr:nvPicPr>
        <xdr:cNvPr id="57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8159750" y="3127883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65</xdr:row>
      <xdr:rowOff>112395</xdr:rowOff>
    </xdr:from>
    <xdr:to>
      <xdr:col>17</xdr:col>
      <xdr:colOff>429260</xdr:colOff>
      <xdr:row>65</xdr:row>
      <xdr:rowOff>395605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122920" y="369411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64</xdr:row>
      <xdr:rowOff>145415</xdr:rowOff>
    </xdr:from>
    <xdr:to>
      <xdr:col>17</xdr:col>
      <xdr:colOff>358140</xdr:colOff>
      <xdr:row>64</xdr:row>
      <xdr:rowOff>461010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41970" y="3633914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49530</xdr:colOff>
      <xdr:row>66</xdr:row>
      <xdr:rowOff>139065</xdr:rowOff>
    </xdr:from>
    <xdr:to>
      <xdr:col>17</xdr:col>
      <xdr:colOff>469900</xdr:colOff>
      <xdr:row>66</xdr:row>
      <xdr:rowOff>412750</xdr:rowOff>
    </xdr:to>
    <xdr:pic>
      <xdr:nvPicPr>
        <xdr:cNvPr id="60" name="图片 4" descr="微信图片_20191204142201"/>
        <xdr:cNvPicPr>
          <a:picLocks noChangeAspect="1"/>
        </xdr:cNvPicPr>
      </xdr:nvPicPr>
      <xdr:blipFill>
        <a:blip xmlns:r="http://schemas.openxmlformats.org/officeDocument/2006/relationships" r:embed="rId46"/>
        <a:srcRect l="10605" r="14953" b="14752"/>
        <a:stretch>
          <a:fillRect/>
        </a:stretch>
      </xdr:blipFill>
      <xdr:spPr>
        <a:xfrm>
          <a:off x="8058150" y="3760279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58</xdr:row>
      <xdr:rowOff>165100</xdr:rowOff>
    </xdr:from>
    <xdr:to>
      <xdr:col>17</xdr:col>
      <xdr:colOff>424180</xdr:colOff>
      <xdr:row>58</xdr:row>
      <xdr:rowOff>433070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080375" y="32548830"/>
          <a:ext cx="352425" cy="267970"/>
        </a:xfrm>
        <a:prstGeom prst="rect">
          <a:avLst/>
        </a:prstGeom>
      </xdr:spPr>
    </xdr:pic>
    <xdr:clientData/>
  </xdr:twoCellAnchor>
  <xdr:twoCellAnchor>
    <xdr:from>
      <xdr:col>17</xdr:col>
      <xdr:colOff>22411</xdr:colOff>
      <xdr:row>63</xdr:row>
      <xdr:rowOff>257736</xdr:rowOff>
    </xdr:from>
    <xdr:to>
      <xdr:col>17</xdr:col>
      <xdr:colOff>512631</xdr:colOff>
      <xdr:row>63</xdr:row>
      <xdr:rowOff>333936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030845" y="3581590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67235</xdr:colOff>
      <xdr:row>62</xdr:row>
      <xdr:rowOff>78441</xdr:rowOff>
    </xdr:from>
    <xdr:to>
      <xdr:col>17</xdr:col>
      <xdr:colOff>484430</xdr:colOff>
      <xdr:row>62</xdr:row>
      <xdr:rowOff>358476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075295" y="35001835"/>
          <a:ext cx="417195" cy="28003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14</xdr:row>
      <xdr:rowOff>101600</xdr:rowOff>
    </xdr:from>
    <xdr:to>
      <xdr:col>17</xdr:col>
      <xdr:colOff>475615</xdr:colOff>
      <xdr:row>14</xdr:row>
      <xdr:rowOff>408867</xdr:rowOff>
    </xdr:to>
    <xdr:pic>
      <xdr:nvPicPr>
        <xdr:cNvPr id="6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2285" y="454533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84455</xdr:colOff>
      <xdr:row>70</xdr:row>
      <xdr:rowOff>131445</xdr:rowOff>
    </xdr:from>
    <xdr:to>
      <xdr:col>17</xdr:col>
      <xdr:colOff>589915</xdr:colOff>
      <xdr:row>70</xdr:row>
      <xdr:rowOff>470535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093075" y="40135175"/>
          <a:ext cx="505460" cy="339090"/>
        </a:xfrm>
        <a:prstGeom prst="rect">
          <a:avLst/>
        </a:prstGeom>
      </xdr:spPr>
    </xdr:pic>
    <xdr:clientData/>
  </xdr:twoCellAnchor>
  <xdr:twoCellAnchor>
    <xdr:from>
      <xdr:col>17</xdr:col>
      <xdr:colOff>33618</xdr:colOff>
      <xdr:row>72</xdr:row>
      <xdr:rowOff>168088</xdr:rowOff>
    </xdr:from>
    <xdr:to>
      <xdr:col>18</xdr:col>
      <xdr:colOff>598</xdr:colOff>
      <xdr:row>72</xdr:row>
      <xdr:rowOff>246828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041640" y="41441370"/>
          <a:ext cx="583565" cy="78740"/>
        </a:xfrm>
        <a:prstGeom prst="rect">
          <a:avLst/>
        </a:prstGeom>
      </xdr:spPr>
    </xdr:pic>
    <xdr:clientData/>
  </xdr:twoCellAnchor>
  <xdr:twoCellAnchor>
    <xdr:from>
      <xdr:col>17</xdr:col>
      <xdr:colOff>33619</xdr:colOff>
      <xdr:row>73</xdr:row>
      <xdr:rowOff>201706</xdr:rowOff>
    </xdr:from>
    <xdr:to>
      <xdr:col>18</xdr:col>
      <xdr:colOff>599</xdr:colOff>
      <xdr:row>73</xdr:row>
      <xdr:rowOff>314101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041640" y="42110025"/>
          <a:ext cx="583565" cy="112395"/>
        </a:xfrm>
        <a:prstGeom prst="rect">
          <a:avLst/>
        </a:prstGeom>
      </xdr:spPr>
    </xdr:pic>
    <xdr:clientData/>
  </xdr:twoCellAnchor>
  <xdr:twoCellAnchor>
    <xdr:from>
      <xdr:col>17</xdr:col>
      <xdr:colOff>78441</xdr:colOff>
      <xdr:row>75</xdr:row>
      <xdr:rowOff>78442</xdr:rowOff>
    </xdr:from>
    <xdr:to>
      <xdr:col>17</xdr:col>
      <xdr:colOff>481031</xdr:colOff>
      <xdr:row>75</xdr:row>
      <xdr:rowOff>481667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086725" y="43256835"/>
          <a:ext cx="402590" cy="403225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76</xdr:row>
      <xdr:rowOff>67235</xdr:rowOff>
    </xdr:from>
    <xdr:to>
      <xdr:col>17</xdr:col>
      <xdr:colOff>407558</xdr:colOff>
      <xdr:row>76</xdr:row>
      <xdr:rowOff>381560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108950" y="43880405"/>
          <a:ext cx="306705" cy="314325"/>
        </a:xfrm>
        <a:prstGeom prst="rect">
          <a:avLst/>
        </a:prstGeom>
      </xdr:spPr>
    </xdr:pic>
    <xdr:clientData/>
  </xdr:twoCellAnchor>
  <xdr:twoCellAnchor>
    <xdr:from>
      <xdr:col>17</xdr:col>
      <xdr:colOff>56029</xdr:colOff>
      <xdr:row>77</xdr:row>
      <xdr:rowOff>78441</xdr:rowOff>
    </xdr:from>
    <xdr:to>
      <xdr:col>17</xdr:col>
      <xdr:colOff>459254</xdr:colOff>
      <xdr:row>77</xdr:row>
      <xdr:rowOff>428326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064500" y="44526835"/>
          <a:ext cx="403225" cy="349885"/>
        </a:xfrm>
        <a:prstGeom prst="rect">
          <a:avLst/>
        </a:prstGeom>
      </xdr:spPr>
    </xdr:pic>
    <xdr:clientData/>
  </xdr:twoCellAnchor>
  <xdr:twoCellAnchor>
    <xdr:from>
      <xdr:col>17</xdr:col>
      <xdr:colOff>201707</xdr:colOff>
      <xdr:row>74</xdr:row>
      <xdr:rowOff>11207</xdr:rowOff>
    </xdr:from>
    <xdr:to>
      <xdr:col>17</xdr:col>
      <xdr:colOff>282987</xdr:colOff>
      <xdr:row>74</xdr:row>
      <xdr:rowOff>518572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209915" y="42554525"/>
          <a:ext cx="81280" cy="507365"/>
        </a:xfrm>
        <a:prstGeom prst="rect">
          <a:avLst/>
        </a:prstGeom>
      </xdr:spPr>
    </xdr:pic>
    <xdr:clientData/>
  </xdr:twoCellAnchor>
  <xdr:twoCellAnchor>
    <xdr:from>
      <xdr:col>17</xdr:col>
      <xdr:colOff>55880</xdr:colOff>
      <xdr:row>78</xdr:row>
      <xdr:rowOff>102235</xdr:rowOff>
    </xdr:from>
    <xdr:to>
      <xdr:col>17</xdr:col>
      <xdr:colOff>421640</xdr:colOff>
      <xdr:row>78</xdr:row>
      <xdr:rowOff>404495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064500" y="45185965"/>
          <a:ext cx="365760" cy="302260"/>
        </a:xfrm>
        <a:prstGeom prst="rect">
          <a:avLst/>
        </a:prstGeom>
      </xdr:spPr>
    </xdr:pic>
    <xdr:clientData/>
  </xdr:twoCellAnchor>
  <xdr:twoCellAnchor>
    <xdr:from>
      <xdr:col>17</xdr:col>
      <xdr:colOff>145415</xdr:colOff>
      <xdr:row>79</xdr:row>
      <xdr:rowOff>118745</xdr:rowOff>
    </xdr:from>
    <xdr:to>
      <xdr:col>17</xdr:col>
      <xdr:colOff>302260</xdr:colOff>
      <xdr:row>79</xdr:row>
      <xdr:rowOff>539115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154035" y="45837475"/>
          <a:ext cx="156845" cy="420370"/>
        </a:xfrm>
        <a:prstGeom prst="rect">
          <a:avLst/>
        </a:prstGeom>
      </xdr:spPr>
    </xdr:pic>
    <xdr:clientData/>
  </xdr:twoCellAnchor>
  <xdr:twoCellAnchor>
    <xdr:from>
      <xdr:col>17</xdr:col>
      <xdr:colOff>83185</xdr:colOff>
      <xdr:row>80</xdr:row>
      <xdr:rowOff>195580</xdr:rowOff>
    </xdr:from>
    <xdr:to>
      <xdr:col>17</xdr:col>
      <xdr:colOff>478790</xdr:colOff>
      <xdr:row>80</xdr:row>
      <xdr:rowOff>379095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91805" y="46549310"/>
          <a:ext cx="395605" cy="18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78442</xdr:colOff>
      <xdr:row>82</xdr:row>
      <xdr:rowOff>179295</xdr:rowOff>
    </xdr:from>
    <xdr:to>
      <xdr:col>17</xdr:col>
      <xdr:colOff>461982</xdr:colOff>
      <xdr:row>82</xdr:row>
      <xdr:rowOff>403450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086725" y="47802800"/>
          <a:ext cx="383540" cy="224155"/>
        </a:xfrm>
        <a:prstGeom prst="rect">
          <a:avLst/>
        </a:prstGeom>
      </xdr:spPr>
    </xdr:pic>
    <xdr:clientData/>
  </xdr:twoCellAnchor>
  <xdr:twoCellAnchor>
    <xdr:from>
      <xdr:col>17</xdr:col>
      <xdr:colOff>60325</xdr:colOff>
      <xdr:row>81</xdr:row>
      <xdr:rowOff>212725</xdr:rowOff>
    </xdr:from>
    <xdr:to>
      <xdr:col>17</xdr:col>
      <xdr:colOff>457835</xdr:colOff>
      <xdr:row>81</xdr:row>
      <xdr:rowOff>461645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068945" y="47201455"/>
          <a:ext cx="397510" cy="248920"/>
        </a:xfrm>
        <a:prstGeom prst="rect">
          <a:avLst/>
        </a:prstGeom>
      </xdr:spPr>
    </xdr:pic>
    <xdr:clientData/>
  </xdr:twoCellAnchor>
  <xdr:twoCellAnchor>
    <xdr:from>
      <xdr:col>17</xdr:col>
      <xdr:colOff>89648</xdr:colOff>
      <xdr:row>83</xdr:row>
      <xdr:rowOff>67235</xdr:rowOff>
    </xdr:from>
    <xdr:to>
      <xdr:col>18</xdr:col>
      <xdr:colOff>113</xdr:colOff>
      <xdr:row>83</xdr:row>
      <xdr:rowOff>347905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098155" y="48325405"/>
          <a:ext cx="527050" cy="280670"/>
        </a:xfrm>
        <a:prstGeom prst="rect">
          <a:avLst/>
        </a:prstGeom>
      </xdr:spPr>
    </xdr:pic>
    <xdr:clientData/>
  </xdr:twoCellAnchor>
  <xdr:twoCellAnchor>
    <xdr:from>
      <xdr:col>17</xdr:col>
      <xdr:colOff>100853</xdr:colOff>
      <xdr:row>84</xdr:row>
      <xdr:rowOff>44824</xdr:rowOff>
    </xdr:from>
    <xdr:to>
      <xdr:col>17</xdr:col>
      <xdr:colOff>504713</xdr:colOff>
      <xdr:row>84</xdr:row>
      <xdr:rowOff>471544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108950" y="48938180"/>
          <a:ext cx="403860" cy="42672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126</xdr:row>
      <xdr:rowOff>106680</xdr:rowOff>
    </xdr:from>
    <xdr:to>
      <xdr:col>17</xdr:col>
      <xdr:colOff>473710</xdr:colOff>
      <xdr:row>126</xdr:row>
      <xdr:rowOff>489046</xdr:rowOff>
    </xdr:to>
    <xdr:pic>
      <xdr:nvPicPr>
        <xdr:cNvPr id="79" name="Picture 111" descr="88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8075295" y="75670410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87</xdr:row>
      <xdr:rowOff>95250</xdr:rowOff>
    </xdr:from>
    <xdr:to>
      <xdr:col>17</xdr:col>
      <xdr:colOff>459105</xdr:colOff>
      <xdr:row>87</xdr:row>
      <xdr:rowOff>406400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flipV="1">
          <a:off x="8084820" y="5089398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93</xdr:row>
      <xdr:rowOff>149599</xdr:rowOff>
    </xdr:from>
    <xdr:to>
      <xdr:col>17</xdr:col>
      <xdr:colOff>497840</xdr:colOff>
      <xdr:row>93</xdr:row>
      <xdr:rowOff>451859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103870" y="5475795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95</xdr:row>
      <xdr:rowOff>66675</xdr:rowOff>
    </xdr:from>
    <xdr:to>
      <xdr:col>17</xdr:col>
      <xdr:colOff>428625</xdr:colOff>
      <xdr:row>95</xdr:row>
      <xdr:rowOff>414655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113395" y="5594540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99</xdr:row>
      <xdr:rowOff>78740</xdr:rowOff>
    </xdr:from>
    <xdr:to>
      <xdr:col>17</xdr:col>
      <xdr:colOff>508000</xdr:colOff>
      <xdr:row>99</xdr:row>
      <xdr:rowOff>400050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103870" y="5849747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103</xdr:row>
      <xdr:rowOff>59690</xdr:rowOff>
    </xdr:from>
    <xdr:to>
      <xdr:col>17</xdr:col>
      <xdr:colOff>495300</xdr:colOff>
      <xdr:row>103</xdr:row>
      <xdr:rowOff>430530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113395" y="6101842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6163</xdr:colOff>
      <xdr:row>106</xdr:row>
      <xdr:rowOff>128868</xdr:rowOff>
    </xdr:from>
    <xdr:to>
      <xdr:col>17</xdr:col>
      <xdr:colOff>468443</xdr:colOff>
      <xdr:row>106</xdr:row>
      <xdr:rowOff>313018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014335" y="6299200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35560</xdr:colOff>
      <xdr:row>107</xdr:row>
      <xdr:rowOff>78740</xdr:rowOff>
    </xdr:from>
    <xdr:to>
      <xdr:col>17</xdr:col>
      <xdr:colOff>483235</xdr:colOff>
      <xdr:row>107</xdr:row>
      <xdr:rowOff>299085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044180" y="6357747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110</xdr:row>
      <xdr:rowOff>123825</xdr:rowOff>
    </xdr:from>
    <xdr:to>
      <xdr:col>17</xdr:col>
      <xdr:colOff>513080</xdr:colOff>
      <xdr:row>110</xdr:row>
      <xdr:rowOff>417195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037195" y="6552755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111</xdr:row>
      <xdr:rowOff>114300</xdr:rowOff>
    </xdr:from>
    <xdr:to>
      <xdr:col>17</xdr:col>
      <xdr:colOff>517525</xdr:colOff>
      <xdr:row>111</xdr:row>
      <xdr:rowOff>382270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046720" y="66153030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112</xdr:row>
      <xdr:rowOff>95250</xdr:rowOff>
    </xdr:from>
    <xdr:to>
      <xdr:col>17</xdr:col>
      <xdr:colOff>490220</xdr:colOff>
      <xdr:row>112</xdr:row>
      <xdr:rowOff>446405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122920" y="6676898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113</xdr:row>
      <xdr:rowOff>190500</xdr:rowOff>
    </xdr:from>
    <xdr:to>
      <xdr:col>17</xdr:col>
      <xdr:colOff>494030</xdr:colOff>
      <xdr:row>113</xdr:row>
      <xdr:rowOff>382270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046720" y="67499230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114</xdr:row>
      <xdr:rowOff>85725</xdr:rowOff>
    </xdr:from>
    <xdr:to>
      <xdr:col>17</xdr:col>
      <xdr:colOff>471170</xdr:colOff>
      <xdr:row>114</xdr:row>
      <xdr:rowOff>332105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056245" y="6802945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118</xdr:row>
      <xdr:rowOff>85725</xdr:rowOff>
    </xdr:from>
    <xdr:to>
      <xdr:col>17</xdr:col>
      <xdr:colOff>469265</xdr:colOff>
      <xdr:row>118</xdr:row>
      <xdr:rowOff>410210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065770" y="7056945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104</xdr:row>
      <xdr:rowOff>117662</xdr:rowOff>
    </xdr:from>
    <xdr:to>
      <xdr:col>17</xdr:col>
      <xdr:colOff>442632</xdr:colOff>
      <xdr:row>104</xdr:row>
      <xdr:rowOff>418017</xdr:rowOff>
    </xdr:to>
    <xdr:pic>
      <xdr:nvPicPr>
        <xdr:cNvPr id="9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1165" y="61711205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127</xdr:row>
      <xdr:rowOff>123825</xdr:rowOff>
    </xdr:from>
    <xdr:to>
      <xdr:col>17</xdr:col>
      <xdr:colOff>500380</xdr:colOff>
      <xdr:row>127</xdr:row>
      <xdr:rowOff>373380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084820" y="7632255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124</xdr:row>
      <xdr:rowOff>76200</xdr:rowOff>
    </xdr:from>
    <xdr:to>
      <xdr:col>17</xdr:col>
      <xdr:colOff>486410</xdr:colOff>
      <xdr:row>124</xdr:row>
      <xdr:rowOff>434340</xdr:rowOff>
    </xdr:to>
    <xdr:pic>
      <xdr:nvPicPr>
        <xdr:cNvPr id="9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5770" y="74369930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125</xdr:row>
      <xdr:rowOff>66675</xdr:rowOff>
    </xdr:from>
    <xdr:to>
      <xdr:col>17</xdr:col>
      <xdr:colOff>483870</xdr:colOff>
      <xdr:row>125</xdr:row>
      <xdr:rowOff>422275</xdr:rowOff>
    </xdr:to>
    <xdr:pic>
      <xdr:nvPicPr>
        <xdr:cNvPr id="9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6245" y="7499540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128</xdr:row>
      <xdr:rowOff>126365</xdr:rowOff>
    </xdr:from>
    <xdr:to>
      <xdr:col>17</xdr:col>
      <xdr:colOff>418465</xdr:colOff>
      <xdr:row>128</xdr:row>
      <xdr:rowOff>436245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141335" y="76960095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129</xdr:row>
      <xdr:rowOff>152400</xdr:rowOff>
    </xdr:from>
    <xdr:to>
      <xdr:col>17</xdr:col>
      <xdr:colOff>514350</xdr:colOff>
      <xdr:row>129</xdr:row>
      <xdr:rowOff>368300</xdr:rowOff>
    </xdr:to>
    <xdr:pic>
      <xdr:nvPicPr>
        <xdr:cNvPr id="98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7195" y="7762113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131</xdr:row>
      <xdr:rowOff>76200</xdr:rowOff>
    </xdr:from>
    <xdr:to>
      <xdr:col>17</xdr:col>
      <xdr:colOff>400050</xdr:colOff>
      <xdr:row>131</xdr:row>
      <xdr:rowOff>417195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094345" y="7881493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137</xdr:row>
      <xdr:rowOff>81915</xdr:rowOff>
    </xdr:from>
    <xdr:to>
      <xdr:col>17</xdr:col>
      <xdr:colOff>476250</xdr:colOff>
      <xdr:row>137</xdr:row>
      <xdr:rowOff>450850</xdr:rowOff>
    </xdr:to>
    <xdr:pic>
      <xdr:nvPicPr>
        <xdr:cNvPr id="100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5295" y="8263064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133</xdr:row>
      <xdr:rowOff>97155</xdr:rowOff>
    </xdr:from>
    <xdr:to>
      <xdr:col>17</xdr:col>
      <xdr:colOff>459740</xdr:colOff>
      <xdr:row>133</xdr:row>
      <xdr:rowOff>418465</xdr:rowOff>
    </xdr:to>
    <xdr:pic>
      <xdr:nvPicPr>
        <xdr:cNvPr id="101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3395" y="8010588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136</xdr:row>
      <xdr:rowOff>66675</xdr:rowOff>
    </xdr:from>
    <xdr:to>
      <xdr:col>17</xdr:col>
      <xdr:colOff>496570</xdr:colOff>
      <xdr:row>136</xdr:row>
      <xdr:rowOff>447675</xdr:rowOff>
    </xdr:to>
    <xdr:pic>
      <xdr:nvPicPr>
        <xdr:cNvPr id="10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820" y="8198040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83820</xdr:colOff>
      <xdr:row>138</xdr:row>
      <xdr:rowOff>156210</xdr:rowOff>
    </xdr:from>
    <xdr:to>
      <xdr:col>17</xdr:col>
      <xdr:colOff>474980</xdr:colOff>
      <xdr:row>138</xdr:row>
      <xdr:rowOff>441325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092440" y="83339940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123</xdr:row>
      <xdr:rowOff>90805</xdr:rowOff>
    </xdr:from>
    <xdr:to>
      <xdr:col>17</xdr:col>
      <xdr:colOff>448310</xdr:colOff>
      <xdr:row>123</xdr:row>
      <xdr:rowOff>394335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122285" y="7374953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132</xdr:row>
      <xdr:rowOff>97155</xdr:rowOff>
    </xdr:from>
    <xdr:to>
      <xdr:col>17</xdr:col>
      <xdr:colOff>459740</xdr:colOff>
      <xdr:row>132</xdr:row>
      <xdr:rowOff>418465</xdr:rowOff>
    </xdr:to>
    <xdr:pic>
      <xdr:nvPicPr>
        <xdr:cNvPr id="106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3395" y="7947088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134</xdr:row>
      <xdr:rowOff>81915</xdr:rowOff>
    </xdr:from>
    <xdr:to>
      <xdr:col>17</xdr:col>
      <xdr:colOff>476250</xdr:colOff>
      <xdr:row>134</xdr:row>
      <xdr:rowOff>450850</xdr:rowOff>
    </xdr:to>
    <xdr:pic>
      <xdr:nvPicPr>
        <xdr:cNvPr id="10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5295" y="8072564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66675</xdr:rowOff>
    </xdr:from>
    <xdr:to>
      <xdr:col>17</xdr:col>
      <xdr:colOff>496570</xdr:colOff>
      <xdr:row>135</xdr:row>
      <xdr:rowOff>447675</xdr:rowOff>
    </xdr:to>
    <xdr:pic>
      <xdr:nvPicPr>
        <xdr:cNvPr id="108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820" y="8134540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109</xdr:row>
      <xdr:rowOff>81280</xdr:rowOff>
    </xdr:from>
    <xdr:to>
      <xdr:col>17</xdr:col>
      <xdr:colOff>507365</xdr:colOff>
      <xdr:row>109</xdr:row>
      <xdr:rowOff>445770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080375" y="64850010"/>
          <a:ext cx="43561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98</xdr:row>
      <xdr:rowOff>78740</xdr:rowOff>
    </xdr:from>
    <xdr:to>
      <xdr:col>17</xdr:col>
      <xdr:colOff>508000</xdr:colOff>
      <xdr:row>98</xdr:row>
      <xdr:rowOff>400050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67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8103870" y="5786247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20955</xdr:colOff>
      <xdr:row>130</xdr:row>
      <xdr:rowOff>100330</xdr:rowOff>
    </xdr:from>
    <xdr:to>
      <xdr:col>22</xdr:col>
      <xdr:colOff>14605</xdr:colOff>
      <xdr:row>130</xdr:row>
      <xdr:rowOff>363220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029575" y="78204060"/>
          <a:ext cx="610235" cy="262890"/>
        </a:xfrm>
        <a:prstGeom prst="rect">
          <a:avLst/>
        </a:prstGeom>
      </xdr:spPr>
    </xdr:pic>
    <xdr:clientData/>
  </xdr:twoCellAnchor>
  <xdr:twoCellAnchor>
    <xdr:from>
      <xdr:col>17</xdr:col>
      <xdr:colOff>49530</xdr:colOff>
      <xdr:row>116</xdr:row>
      <xdr:rowOff>208915</xdr:rowOff>
    </xdr:from>
    <xdr:to>
      <xdr:col>17</xdr:col>
      <xdr:colOff>442595</xdr:colOff>
      <xdr:row>116</xdr:row>
      <xdr:rowOff>381000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058150" y="69422645"/>
          <a:ext cx="393065" cy="172085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88</xdr:row>
      <xdr:rowOff>76200</xdr:rowOff>
    </xdr:from>
    <xdr:to>
      <xdr:col>17</xdr:col>
      <xdr:colOff>453390</xdr:colOff>
      <xdr:row>88</xdr:row>
      <xdr:rowOff>412750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084820" y="51509930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89</xdr:row>
      <xdr:rowOff>95250</xdr:rowOff>
    </xdr:from>
    <xdr:to>
      <xdr:col>17</xdr:col>
      <xdr:colOff>469265</xdr:colOff>
      <xdr:row>89</xdr:row>
      <xdr:rowOff>431165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122920" y="5216398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90</xdr:row>
      <xdr:rowOff>66675</xdr:rowOff>
    </xdr:from>
    <xdr:to>
      <xdr:col>17</xdr:col>
      <xdr:colOff>462280</xdr:colOff>
      <xdr:row>90</xdr:row>
      <xdr:rowOff>412115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094345" y="52770405"/>
          <a:ext cx="376555" cy="345440"/>
        </a:xfrm>
        <a:prstGeom prst="rect">
          <a:avLst/>
        </a:prstGeom>
      </xdr:spPr>
    </xdr:pic>
    <xdr:clientData/>
  </xdr:twoCellAnchor>
  <xdr:twoCellAnchor>
    <xdr:from>
      <xdr:col>15</xdr:col>
      <xdr:colOff>1</xdr:colOff>
      <xdr:row>86</xdr:row>
      <xdr:rowOff>67236</xdr:rowOff>
    </xdr:from>
    <xdr:to>
      <xdr:col>18</xdr:col>
      <xdr:colOff>1</xdr:colOff>
      <xdr:row>86</xdr:row>
      <xdr:rowOff>437441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008620" y="50230405"/>
          <a:ext cx="616585" cy="370205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94</xdr:row>
      <xdr:rowOff>127186</xdr:rowOff>
    </xdr:from>
    <xdr:to>
      <xdr:col>17</xdr:col>
      <xdr:colOff>464223</xdr:colOff>
      <xdr:row>94</xdr:row>
      <xdr:rowOff>429446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070215" y="55370730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96</xdr:row>
      <xdr:rowOff>76200</xdr:rowOff>
    </xdr:from>
    <xdr:to>
      <xdr:col>17</xdr:col>
      <xdr:colOff>523875</xdr:colOff>
      <xdr:row>96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103870" y="5658993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97</xdr:row>
      <xdr:rowOff>66675</xdr:rowOff>
    </xdr:from>
    <xdr:to>
      <xdr:col>17</xdr:col>
      <xdr:colOff>487680</xdr:colOff>
      <xdr:row>97</xdr:row>
      <xdr:rowOff>438785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065770" y="57215405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105</xdr:row>
      <xdr:rowOff>95250</xdr:rowOff>
    </xdr:from>
    <xdr:to>
      <xdr:col>17</xdr:col>
      <xdr:colOff>492125</xdr:colOff>
      <xdr:row>105</xdr:row>
      <xdr:rowOff>400050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094345" y="62323980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59055</xdr:colOff>
      <xdr:row>101</xdr:row>
      <xdr:rowOff>142240</xdr:rowOff>
    </xdr:from>
    <xdr:to>
      <xdr:col>17</xdr:col>
      <xdr:colOff>478790</xdr:colOff>
      <xdr:row>101</xdr:row>
      <xdr:rowOff>380365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067675" y="59830970"/>
          <a:ext cx="419735" cy="23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102</xdr:row>
      <xdr:rowOff>1</xdr:rowOff>
    </xdr:from>
    <xdr:to>
      <xdr:col>18</xdr:col>
      <xdr:colOff>0</xdr:colOff>
      <xdr:row>102</xdr:row>
      <xdr:rowOff>369571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008620" y="60323730"/>
          <a:ext cx="616585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100</xdr:row>
      <xdr:rowOff>187960</xdr:rowOff>
    </xdr:from>
    <xdr:to>
      <xdr:col>17</xdr:col>
      <xdr:colOff>481330</xdr:colOff>
      <xdr:row>100</xdr:row>
      <xdr:rowOff>401320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082915" y="59241690"/>
          <a:ext cx="407035" cy="2133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139</xdr:row>
      <xdr:rowOff>40640</xdr:rowOff>
    </xdr:from>
    <xdr:to>
      <xdr:col>17</xdr:col>
      <xdr:colOff>508000</xdr:colOff>
      <xdr:row>139</xdr:row>
      <xdr:rowOff>307975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103870" y="83859370"/>
          <a:ext cx="412750" cy="267335"/>
        </a:xfrm>
        <a:prstGeom prst="rect">
          <a:avLst/>
        </a:prstGeom>
      </xdr:spPr>
    </xdr:pic>
    <xdr:clientData/>
  </xdr:twoCellAnchor>
  <xdr:twoCellAnchor>
    <xdr:from>
      <xdr:col>17</xdr:col>
      <xdr:colOff>134470</xdr:colOff>
      <xdr:row>122</xdr:row>
      <xdr:rowOff>139077</xdr:rowOff>
    </xdr:from>
    <xdr:to>
      <xdr:col>17</xdr:col>
      <xdr:colOff>414618</xdr:colOff>
      <xdr:row>122</xdr:row>
      <xdr:rowOff>393177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142605" y="73162795"/>
          <a:ext cx="28003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6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7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22</xdr:col>
      <xdr:colOff>9525</xdr:colOff>
      <xdr:row>121</xdr:row>
      <xdr:rowOff>0</xdr:rowOff>
    </xdr:to>
    <xdr:pic>
      <xdr:nvPicPr>
        <xdr:cNvPr id="128" name="图片 212" descr="IMG_1131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25205" y="7238873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108</xdr:row>
      <xdr:rowOff>69215</xdr:rowOff>
    </xdr:from>
    <xdr:to>
      <xdr:col>17</xdr:col>
      <xdr:colOff>414020</xdr:colOff>
      <xdr:row>108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141970" y="6420294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115</xdr:row>
      <xdr:rowOff>57150</xdr:rowOff>
    </xdr:from>
    <xdr:to>
      <xdr:col>17</xdr:col>
      <xdr:colOff>384810</xdr:colOff>
      <xdr:row>115</xdr:row>
      <xdr:rowOff>429895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113395" y="68635880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117</xdr:row>
      <xdr:rowOff>93345</xdr:rowOff>
    </xdr:from>
    <xdr:to>
      <xdr:col>17</xdr:col>
      <xdr:colOff>342900</xdr:colOff>
      <xdr:row>117</xdr:row>
      <xdr:rowOff>403225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8164195" y="69942075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67945</xdr:colOff>
      <xdr:row>121</xdr:row>
      <xdr:rowOff>81915</xdr:rowOff>
    </xdr:from>
    <xdr:to>
      <xdr:col>17</xdr:col>
      <xdr:colOff>486410</xdr:colOff>
      <xdr:row>121</xdr:row>
      <xdr:rowOff>448310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076565" y="72470645"/>
          <a:ext cx="41846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120</xdr:row>
      <xdr:rowOff>118110</xdr:rowOff>
    </xdr:from>
    <xdr:to>
      <xdr:col>17</xdr:col>
      <xdr:colOff>441960</xdr:colOff>
      <xdr:row>120</xdr:row>
      <xdr:rowOff>468630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099425" y="71871840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119</xdr:row>
      <xdr:rowOff>179070</xdr:rowOff>
    </xdr:from>
    <xdr:to>
      <xdr:col>17</xdr:col>
      <xdr:colOff>427990</xdr:colOff>
      <xdr:row>119</xdr:row>
      <xdr:rowOff>363220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8101330" y="71297800"/>
          <a:ext cx="33528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33616</xdr:colOff>
      <xdr:row>91</xdr:row>
      <xdr:rowOff>27647</xdr:rowOff>
    </xdr:from>
    <xdr:to>
      <xdr:col>18</xdr:col>
      <xdr:colOff>596</xdr:colOff>
      <xdr:row>91</xdr:row>
      <xdr:rowOff>425792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8041640" y="53366035"/>
          <a:ext cx="583565" cy="398145"/>
        </a:xfrm>
        <a:prstGeom prst="rect">
          <a:avLst/>
        </a:prstGeom>
      </xdr:spPr>
    </xdr:pic>
    <xdr:clientData/>
  </xdr:twoCellAnchor>
  <xdr:twoCellAnchor>
    <xdr:from>
      <xdr:col>17</xdr:col>
      <xdr:colOff>98425</xdr:colOff>
      <xdr:row>69</xdr:row>
      <xdr:rowOff>103505</xdr:rowOff>
    </xdr:from>
    <xdr:to>
      <xdr:col>17</xdr:col>
      <xdr:colOff>427355</xdr:colOff>
      <xdr:row>69</xdr:row>
      <xdr:rowOff>398780</xdr:rowOff>
    </xdr:to>
    <xdr:pic>
      <xdr:nvPicPr>
        <xdr:cNvPr id="13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8107045" y="3947223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41910</xdr:colOff>
      <xdr:row>140</xdr:row>
      <xdr:rowOff>125095</xdr:rowOff>
    </xdr:from>
    <xdr:to>
      <xdr:col>17</xdr:col>
      <xdr:colOff>499745</xdr:colOff>
      <xdr:row>140</xdr:row>
      <xdr:rowOff>418465</xdr:rowOff>
    </xdr:to>
    <xdr:pic>
      <xdr:nvPicPr>
        <xdr:cNvPr id="1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8050530" y="84578825"/>
          <a:ext cx="457835" cy="2933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60325</xdr:colOff>
      <xdr:row>144</xdr:row>
      <xdr:rowOff>124460</xdr:rowOff>
    </xdr:from>
    <xdr:to>
      <xdr:col>17</xdr:col>
      <xdr:colOff>498475</xdr:colOff>
      <xdr:row>144</xdr:row>
      <xdr:rowOff>341630</xdr:rowOff>
    </xdr:to>
    <xdr:pic>
      <xdr:nvPicPr>
        <xdr:cNvPr id="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8068945" y="8711819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94615</xdr:colOff>
      <xdr:row>143</xdr:row>
      <xdr:rowOff>82550</xdr:rowOff>
    </xdr:from>
    <xdr:to>
      <xdr:col>17</xdr:col>
      <xdr:colOff>485140</xdr:colOff>
      <xdr:row>143</xdr:row>
      <xdr:rowOff>401955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8103235" y="86441280"/>
          <a:ext cx="390525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99060</xdr:colOff>
      <xdr:row>142</xdr:row>
      <xdr:rowOff>184785</xdr:rowOff>
    </xdr:from>
    <xdr:to>
      <xdr:col>17</xdr:col>
      <xdr:colOff>436880</xdr:colOff>
      <xdr:row>142</xdr:row>
      <xdr:rowOff>456565</xdr:rowOff>
    </xdr:to>
    <xdr:pic>
      <xdr:nvPicPr>
        <xdr:cNvPr id="14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8107680" y="8590851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141</xdr:row>
      <xdr:rowOff>103505</xdr:rowOff>
    </xdr:from>
    <xdr:to>
      <xdr:col>17</xdr:col>
      <xdr:colOff>419100</xdr:colOff>
      <xdr:row>141</xdr:row>
      <xdr:rowOff>375285</xdr:rowOff>
    </xdr:to>
    <xdr:pic>
      <xdr:nvPicPr>
        <xdr:cNvPr id="14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8089900" y="8519223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145</xdr:row>
      <xdr:rowOff>124460</xdr:rowOff>
    </xdr:from>
    <xdr:to>
      <xdr:col>17</xdr:col>
      <xdr:colOff>427990</xdr:colOff>
      <xdr:row>145</xdr:row>
      <xdr:rowOff>380365</xdr:rowOff>
    </xdr:to>
    <xdr:pic>
      <xdr:nvPicPr>
        <xdr:cNvPr id="14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8122285" y="8775319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146</xdr:row>
      <xdr:rowOff>175895</xdr:rowOff>
    </xdr:from>
    <xdr:to>
      <xdr:col>17</xdr:col>
      <xdr:colOff>386715</xdr:colOff>
      <xdr:row>146</xdr:row>
      <xdr:rowOff>473710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161020" y="88439625"/>
          <a:ext cx="234315" cy="297815"/>
        </a:xfrm>
        <a:prstGeom prst="rect">
          <a:avLst/>
        </a:prstGeom>
      </xdr:spPr>
    </xdr:pic>
    <xdr:clientData/>
  </xdr:twoCellAnchor>
  <xdr:twoCellAnchor>
    <xdr:from>
      <xdr:col>17</xdr:col>
      <xdr:colOff>44824</xdr:colOff>
      <xdr:row>147</xdr:row>
      <xdr:rowOff>190501</xdr:rowOff>
    </xdr:from>
    <xdr:to>
      <xdr:col>22</xdr:col>
      <xdr:colOff>11169</xdr:colOff>
      <xdr:row>147</xdr:row>
      <xdr:rowOff>365126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8053070" y="89089230"/>
          <a:ext cx="582930" cy="174625"/>
        </a:xfrm>
        <a:prstGeom prst="rect">
          <a:avLst/>
        </a:prstGeom>
      </xdr:spPr>
    </xdr:pic>
    <xdr:clientData/>
  </xdr:twoCellAnchor>
  <xdr:twoCellAnchor>
    <xdr:from>
      <xdr:col>17</xdr:col>
      <xdr:colOff>22413</xdr:colOff>
      <xdr:row>148</xdr:row>
      <xdr:rowOff>224118</xdr:rowOff>
    </xdr:from>
    <xdr:to>
      <xdr:col>22</xdr:col>
      <xdr:colOff>16063</xdr:colOff>
      <xdr:row>148</xdr:row>
      <xdr:rowOff>291428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8030845" y="89757250"/>
          <a:ext cx="610235" cy="6731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149</xdr:row>
      <xdr:rowOff>134471</xdr:rowOff>
    </xdr:from>
    <xdr:to>
      <xdr:col>22</xdr:col>
      <xdr:colOff>62230</xdr:colOff>
      <xdr:row>149</xdr:row>
      <xdr:rowOff>257661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8008620" y="90302715"/>
          <a:ext cx="678815" cy="123190"/>
        </a:xfrm>
        <a:prstGeom prst="rect">
          <a:avLst/>
        </a:prstGeom>
      </xdr:spPr>
    </xdr:pic>
    <xdr:clientData/>
  </xdr:twoCellAnchor>
  <xdr:twoCellAnchor>
    <xdr:from>
      <xdr:col>17</xdr:col>
      <xdr:colOff>78442</xdr:colOff>
      <xdr:row>150</xdr:row>
      <xdr:rowOff>212912</xdr:rowOff>
    </xdr:from>
    <xdr:to>
      <xdr:col>18</xdr:col>
      <xdr:colOff>337</xdr:colOff>
      <xdr:row>150</xdr:row>
      <xdr:rowOff>284032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086725" y="91016455"/>
          <a:ext cx="538480" cy="71120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151</xdr:row>
      <xdr:rowOff>89647</xdr:rowOff>
    </xdr:from>
    <xdr:to>
      <xdr:col>17</xdr:col>
      <xdr:colOff>470796</xdr:colOff>
      <xdr:row>151</xdr:row>
      <xdr:rowOff>436357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8154035" y="91528265"/>
          <a:ext cx="325120" cy="346710"/>
        </a:xfrm>
        <a:prstGeom prst="rect">
          <a:avLst/>
        </a:prstGeom>
      </xdr:spPr>
    </xdr:pic>
    <xdr:clientData/>
  </xdr:twoCellAnchor>
  <xdr:twoCellAnchor>
    <xdr:from>
      <xdr:col>17</xdr:col>
      <xdr:colOff>66207</xdr:colOff>
      <xdr:row>154</xdr:row>
      <xdr:rowOff>125630</xdr:rowOff>
    </xdr:from>
    <xdr:to>
      <xdr:col>17</xdr:col>
      <xdr:colOff>412917</xdr:colOff>
      <xdr:row>154</xdr:row>
      <xdr:rowOff>505995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074660" y="93468825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132715</xdr:colOff>
      <xdr:row>155</xdr:row>
      <xdr:rowOff>136525</xdr:rowOff>
    </xdr:from>
    <xdr:to>
      <xdr:col>17</xdr:col>
      <xdr:colOff>403860</xdr:colOff>
      <xdr:row>155</xdr:row>
      <xdr:rowOff>387985</xdr:rowOff>
    </xdr:to>
    <xdr:pic>
      <xdr:nvPicPr>
        <xdr:cNvPr id="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8141335" y="9411525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156</xdr:row>
      <xdr:rowOff>55245</xdr:rowOff>
    </xdr:from>
    <xdr:to>
      <xdr:col>17</xdr:col>
      <xdr:colOff>414020</xdr:colOff>
      <xdr:row>156</xdr:row>
      <xdr:rowOff>414655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8167370" y="9466897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192405</xdr:colOff>
      <xdr:row>157</xdr:row>
      <xdr:rowOff>139700</xdr:rowOff>
    </xdr:from>
    <xdr:to>
      <xdr:col>17</xdr:col>
      <xdr:colOff>390232</xdr:colOff>
      <xdr:row>157</xdr:row>
      <xdr:rowOff>430280</xdr:rowOff>
    </xdr:to>
    <xdr:pic>
      <xdr:nvPicPr>
        <xdr:cNvPr id="1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8201025" y="9538843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54</xdr:row>
      <xdr:rowOff>114300</xdr:rowOff>
    </xdr:from>
    <xdr:to>
      <xdr:col>17</xdr:col>
      <xdr:colOff>387350</xdr:colOff>
      <xdr:row>54</xdr:row>
      <xdr:rowOff>365760</xdr:rowOff>
    </xdr:to>
    <xdr:pic>
      <xdr:nvPicPr>
        <xdr:cNvPr id="15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8162290" y="2995803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152</xdr:row>
      <xdr:rowOff>127000</xdr:rowOff>
    </xdr:from>
    <xdr:to>
      <xdr:col>17</xdr:col>
      <xdr:colOff>505460</xdr:colOff>
      <xdr:row>152</xdr:row>
      <xdr:rowOff>389255</xdr:rowOff>
    </xdr:to>
    <xdr:pic>
      <xdr:nvPicPr>
        <xdr:cNvPr id="15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8104505" y="922007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153</xdr:row>
      <xdr:rowOff>127000</xdr:rowOff>
    </xdr:from>
    <xdr:to>
      <xdr:col>17</xdr:col>
      <xdr:colOff>505460</xdr:colOff>
      <xdr:row>153</xdr:row>
      <xdr:rowOff>389255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8104505" y="928357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175895</xdr:colOff>
      <xdr:row>24</xdr:row>
      <xdr:rowOff>133350</xdr:rowOff>
    </xdr:from>
    <xdr:to>
      <xdr:col>17</xdr:col>
      <xdr:colOff>433070</xdr:colOff>
      <xdr:row>24</xdr:row>
      <xdr:rowOff>468630</xdr:rowOff>
    </xdr:to>
    <xdr:pic>
      <xdr:nvPicPr>
        <xdr:cNvPr id="1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8184515" y="1092708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21</xdr:row>
      <xdr:rowOff>77470</xdr:rowOff>
    </xdr:from>
    <xdr:to>
      <xdr:col>17</xdr:col>
      <xdr:colOff>474980</xdr:colOff>
      <xdr:row>21</xdr:row>
      <xdr:rowOff>385445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8054975" y="8966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46355</xdr:colOff>
      <xdr:row>20</xdr:row>
      <xdr:rowOff>77470</xdr:rowOff>
    </xdr:from>
    <xdr:to>
      <xdr:col>17</xdr:col>
      <xdr:colOff>474980</xdr:colOff>
      <xdr:row>20</xdr:row>
      <xdr:rowOff>385445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8054975" y="8331200"/>
          <a:ext cx="428625" cy="3079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71</xdr:row>
      <xdr:rowOff>140335</xdr:rowOff>
    </xdr:from>
    <xdr:to>
      <xdr:col>17</xdr:col>
      <xdr:colOff>584200</xdr:colOff>
      <xdr:row>71</xdr:row>
      <xdr:rowOff>471170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057515" y="40779065"/>
          <a:ext cx="535305" cy="330835"/>
        </a:xfrm>
        <a:prstGeom prst="rect">
          <a:avLst/>
        </a:prstGeom>
      </xdr:spPr>
    </xdr:pic>
    <xdr:clientData/>
  </xdr:twoCellAnchor>
  <xdr:twoCellAnchor>
    <xdr:from>
      <xdr:col>17</xdr:col>
      <xdr:colOff>105410</xdr:colOff>
      <xdr:row>85</xdr:row>
      <xdr:rowOff>212090</xdr:rowOff>
    </xdr:from>
    <xdr:to>
      <xdr:col>17</xdr:col>
      <xdr:colOff>392430</xdr:colOff>
      <xdr:row>85</xdr:row>
      <xdr:rowOff>415290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8114030" y="49740820"/>
          <a:ext cx="28702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13</xdr:row>
      <xdr:rowOff>92075</xdr:rowOff>
    </xdr:from>
    <xdr:to>
      <xdr:col>17</xdr:col>
      <xdr:colOff>475615</xdr:colOff>
      <xdr:row>13</xdr:row>
      <xdr:rowOff>398780</xdr:rowOff>
    </xdr:to>
    <xdr:pic>
      <xdr:nvPicPr>
        <xdr:cNvPr id="1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2285" y="39008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14</xdr:row>
      <xdr:rowOff>83185</xdr:rowOff>
    </xdr:from>
    <xdr:to>
      <xdr:col>17</xdr:col>
      <xdr:colOff>475615</xdr:colOff>
      <xdr:row>14</xdr:row>
      <xdr:rowOff>389890</xdr:rowOff>
    </xdr:to>
    <xdr:pic>
      <xdr:nvPicPr>
        <xdr:cNvPr id="16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2285" y="452691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13</xdr:row>
      <xdr:rowOff>81915</xdr:rowOff>
    </xdr:from>
    <xdr:to>
      <xdr:col>17</xdr:col>
      <xdr:colOff>474980</xdr:colOff>
      <xdr:row>13</xdr:row>
      <xdr:rowOff>388620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1650" y="389064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14</xdr:row>
      <xdr:rowOff>64135</xdr:rowOff>
    </xdr:from>
    <xdr:to>
      <xdr:col>17</xdr:col>
      <xdr:colOff>474980</xdr:colOff>
      <xdr:row>14</xdr:row>
      <xdr:rowOff>370840</xdr:rowOff>
    </xdr:to>
    <xdr:pic>
      <xdr:nvPicPr>
        <xdr:cNvPr id="1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1650" y="45078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95250</xdr:colOff>
      <xdr:row>152</xdr:row>
      <xdr:rowOff>99695</xdr:rowOff>
    </xdr:from>
    <xdr:to>
      <xdr:col>17</xdr:col>
      <xdr:colOff>504825</xdr:colOff>
      <xdr:row>152</xdr:row>
      <xdr:rowOff>361950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8103870" y="9217342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13</xdr:row>
      <xdr:rowOff>72390</xdr:rowOff>
    </xdr:from>
    <xdr:to>
      <xdr:col>17</xdr:col>
      <xdr:colOff>474345</xdr:colOff>
      <xdr:row>13</xdr:row>
      <xdr:rowOff>379095</xdr:rowOff>
    </xdr:to>
    <xdr:pic>
      <xdr:nvPicPr>
        <xdr:cNvPr id="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1015" y="388112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14</xdr:row>
      <xdr:rowOff>45720</xdr:rowOff>
    </xdr:from>
    <xdr:to>
      <xdr:col>17</xdr:col>
      <xdr:colOff>474345</xdr:colOff>
      <xdr:row>14</xdr:row>
      <xdr:rowOff>352425</xdr:rowOff>
    </xdr:to>
    <xdr:pic>
      <xdr:nvPicPr>
        <xdr:cNvPr id="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121015" y="448945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196850</xdr:colOff>
      <xdr:row>17</xdr:row>
      <xdr:rowOff>93980</xdr:rowOff>
    </xdr:from>
    <xdr:to>
      <xdr:col>17</xdr:col>
      <xdr:colOff>339725</xdr:colOff>
      <xdr:row>17</xdr:row>
      <xdr:rowOff>374015</xdr:rowOff>
    </xdr:to>
    <xdr:pic>
      <xdr:nvPicPr>
        <xdr:cNvPr id="175" name="Picture 108" descr="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5627" t="10168" r="18106" b="7204"/>
        <a:stretch>
          <a:fillRect/>
        </a:stretch>
      </xdr:blipFill>
      <xdr:spPr>
        <a:xfrm>
          <a:off x="8205470" y="644271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191770</xdr:colOff>
      <xdr:row>16</xdr:row>
      <xdr:rowOff>106045</xdr:rowOff>
    </xdr:from>
    <xdr:to>
      <xdr:col>17</xdr:col>
      <xdr:colOff>391795</xdr:colOff>
      <xdr:row>16</xdr:row>
      <xdr:rowOff>382270</xdr:rowOff>
    </xdr:to>
    <xdr:pic>
      <xdr:nvPicPr>
        <xdr:cNvPr id="176" name="Picture 109" descr="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8018" t="10330" r="7516" b="9505"/>
        <a:stretch>
          <a:fillRect/>
        </a:stretch>
      </xdr:blipFill>
      <xdr:spPr>
        <a:xfrm>
          <a:off x="8200390" y="581977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66675</xdr:colOff>
      <xdr:row>126</xdr:row>
      <xdr:rowOff>79375</xdr:rowOff>
    </xdr:from>
    <xdr:to>
      <xdr:col>17</xdr:col>
      <xdr:colOff>473710</xdr:colOff>
      <xdr:row>126</xdr:row>
      <xdr:rowOff>461645</xdr:rowOff>
    </xdr:to>
    <xdr:pic>
      <xdr:nvPicPr>
        <xdr:cNvPr id="177" name="Picture 111" descr="88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8075295" y="75643105"/>
          <a:ext cx="407035" cy="38227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90170</xdr:colOff>
      <xdr:row>120</xdr:row>
      <xdr:rowOff>90805</xdr:rowOff>
    </xdr:from>
    <xdr:to>
      <xdr:col>17</xdr:col>
      <xdr:colOff>441325</xdr:colOff>
      <xdr:row>120</xdr:row>
      <xdr:rowOff>441325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098790" y="71844535"/>
          <a:ext cx="35115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158115</xdr:colOff>
      <xdr:row>156</xdr:row>
      <xdr:rowOff>27940</xdr:rowOff>
    </xdr:from>
    <xdr:to>
      <xdr:col>17</xdr:col>
      <xdr:colOff>413385</xdr:colOff>
      <xdr:row>156</xdr:row>
      <xdr:rowOff>387350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8166735" y="9464167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109220</xdr:colOff>
      <xdr:row>92</xdr:row>
      <xdr:rowOff>153670</xdr:rowOff>
    </xdr:from>
    <xdr:to>
      <xdr:col>17</xdr:col>
      <xdr:colOff>442595</xdr:colOff>
      <xdr:row>92</xdr:row>
      <xdr:rowOff>438150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8117840" y="54127400"/>
          <a:ext cx="333375" cy="284480"/>
        </a:xfrm>
        <a:prstGeom prst="rect">
          <a:avLst/>
        </a:prstGeom>
      </xdr:spPr>
    </xdr:pic>
    <xdr:clientData/>
  </xdr:twoCellAnchor>
  <xdr:twoCellAnchor>
    <xdr:from>
      <xdr:col>17</xdr:col>
      <xdr:colOff>99060</xdr:colOff>
      <xdr:row>48</xdr:row>
      <xdr:rowOff>170180</xdr:rowOff>
    </xdr:from>
    <xdr:to>
      <xdr:col>17</xdr:col>
      <xdr:colOff>550545</xdr:colOff>
      <xdr:row>48</xdr:row>
      <xdr:rowOff>488950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107680" y="26203910"/>
          <a:ext cx="45148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90805</xdr:colOff>
      <xdr:row>49</xdr:row>
      <xdr:rowOff>171450</xdr:rowOff>
    </xdr:from>
    <xdr:to>
      <xdr:col>17</xdr:col>
      <xdr:colOff>542290</xdr:colOff>
      <xdr:row>49</xdr:row>
      <xdr:rowOff>490220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832638" y="26407533"/>
          <a:ext cx="451485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75565</xdr:colOff>
      <xdr:row>33</xdr:row>
      <xdr:rowOff>162560</xdr:rowOff>
    </xdr:from>
    <xdr:to>
      <xdr:col>17</xdr:col>
      <xdr:colOff>429895</xdr:colOff>
      <xdr:row>33</xdr:row>
      <xdr:rowOff>379730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4185" y="16671290"/>
          <a:ext cx="354330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159385</xdr:colOff>
      <xdr:row>32</xdr:row>
      <xdr:rowOff>95885</xdr:rowOff>
    </xdr:from>
    <xdr:to>
      <xdr:col>17</xdr:col>
      <xdr:colOff>397510</xdr:colOff>
      <xdr:row>32</xdr:row>
      <xdr:rowOff>414655</xdr:rowOff>
    </xdr:to>
    <xdr:pic>
      <xdr:nvPicPr>
        <xdr:cNvPr id="18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8168005" y="1596961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125095</xdr:colOff>
      <xdr:row>31</xdr:row>
      <xdr:rowOff>104775</xdr:rowOff>
    </xdr:from>
    <xdr:to>
      <xdr:col>17</xdr:col>
      <xdr:colOff>418465</xdr:colOff>
      <xdr:row>31</xdr:row>
      <xdr:rowOff>327025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8133715" y="153435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65</xdr:row>
      <xdr:rowOff>93980</xdr:rowOff>
    </xdr:from>
    <xdr:to>
      <xdr:col>17</xdr:col>
      <xdr:colOff>428625</xdr:colOff>
      <xdr:row>65</xdr:row>
      <xdr:rowOff>377190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122920" y="36922710"/>
          <a:ext cx="31432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132715</xdr:colOff>
      <xdr:row>64</xdr:row>
      <xdr:rowOff>135890</xdr:rowOff>
    </xdr:from>
    <xdr:to>
      <xdr:col>17</xdr:col>
      <xdr:colOff>357505</xdr:colOff>
      <xdr:row>64</xdr:row>
      <xdr:rowOff>451485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41335" y="3632962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113665</xdr:colOff>
      <xdr:row>45</xdr:row>
      <xdr:rowOff>245110</xdr:rowOff>
    </xdr:from>
    <xdr:to>
      <xdr:col>17</xdr:col>
      <xdr:colOff>497205</xdr:colOff>
      <xdr:row>45</xdr:row>
      <xdr:rowOff>548640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122285" y="24373840"/>
          <a:ext cx="38354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"/>
  <sheetViews>
    <sheetView view="pageBreakPreview" zoomScaleNormal="100" workbookViewId="0">
      <selection activeCell="AB7" sqref="AB7:AC8"/>
    </sheetView>
  </sheetViews>
  <sheetFormatPr defaultColWidth="9" defaultRowHeight="14.25"/>
  <cols>
    <col min="1" max="1" width="6.5" style="405" customWidth="1"/>
    <col min="2" max="2" width="25.875" style="405" customWidth="1"/>
    <col min="3" max="3" width="18.875" style="405" customWidth="1"/>
    <col min="4" max="4" width="36.625" style="405" customWidth="1"/>
    <col min="5" max="5" width="8.5" style="405" customWidth="1"/>
    <col min="6" max="16384" width="9" style="405"/>
  </cols>
  <sheetData>
    <row r="1" spans="1:11" ht="50.1" customHeight="1">
      <c r="A1" s="427" t="s">
        <v>0</v>
      </c>
      <c r="B1" s="427"/>
      <c r="C1" s="427"/>
      <c r="D1" s="427"/>
    </row>
    <row r="2" spans="1:11" ht="35.1" customHeight="1">
      <c r="A2" s="406" t="s">
        <v>1</v>
      </c>
      <c r="B2" s="406" t="s">
        <v>2</v>
      </c>
      <c r="C2" s="406" t="s">
        <v>3</v>
      </c>
      <c r="D2" s="31" t="s">
        <v>4</v>
      </c>
    </row>
    <row r="3" spans="1:11" ht="35.1" customHeight="1">
      <c r="A3" s="407">
        <v>1</v>
      </c>
      <c r="B3" s="408" t="s">
        <v>5</v>
      </c>
      <c r="C3" s="406" t="s">
        <v>6</v>
      </c>
      <c r="D3" s="409" t="s">
        <v>7</v>
      </c>
    </row>
    <row r="4" spans="1:11" ht="35.1" customHeight="1">
      <c r="A4" s="407">
        <v>2</v>
      </c>
      <c r="B4" s="408"/>
      <c r="C4" s="406"/>
      <c r="D4" s="410"/>
    </row>
    <row r="5" spans="1:11" ht="35.1" customHeight="1">
      <c r="A5" s="411"/>
      <c r="B5" s="412"/>
      <c r="C5" s="412"/>
      <c r="D5" s="411"/>
    </row>
    <row r="6" spans="1:11" ht="35.1" customHeight="1">
      <c r="A6" s="411"/>
      <c r="B6" s="412"/>
      <c r="C6" s="412"/>
      <c r="D6" s="411"/>
    </row>
    <row r="7" spans="1:11" ht="35.1" customHeight="1">
      <c r="A7" s="411"/>
      <c r="B7" s="412"/>
      <c r="C7" s="412"/>
      <c r="D7" s="411"/>
    </row>
    <row r="8" spans="1:11" ht="50.1" customHeight="1">
      <c r="A8" s="411"/>
      <c r="B8" s="412"/>
      <c r="C8" s="412"/>
      <c r="D8" s="411"/>
      <c r="G8" s="412"/>
      <c r="H8" s="412"/>
      <c r="I8" s="412"/>
      <c r="J8" s="413"/>
      <c r="K8" s="412"/>
    </row>
    <row r="9" spans="1:11" ht="35.1" customHeight="1">
      <c r="A9" s="411"/>
      <c r="B9" s="412"/>
      <c r="C9" s="412"/>
      <c r="D9" s="411"/>
      <c r="G9" s="412"/>
      <c r="H9" s="428"/>
      <c r="I9" s="428"/>
      <c r="J9" s="413"/>
      <c r="K9" s="412"/>
    </row>
    <row r="10" spans="1:11" ht="35.1" customHeight="1">
      <c r="A10" s="411"/>
      <c r="B10" s="412"/>
      <c r="C10" s="412"/>
      <c r="D10" s="411"/>
      <c r="G10" s="412"/>
      <c r="H10" s="412"/>
      <c r="I10" s="412"/>
      <c r="J10" s="412"/>
      <c r="K10" s="412"/>
    </row>
    <row r="11" spans="1:11" ht="35.1" customHeight="1">
      <c r="A11" s="411"/>
      <c r="B11" s="412"/>
      <c r="C11" s="412"/>
      <c r="D11" s="411"/>
      <c r="G11" s="412"/>
      <c r="H11" s="412"/>
      <c r="I11" s="412"/>
      <c r="J11" s="412"/>
      <c r="K11" s="412"/>
    </row>
    <row r="12" spans="1:11" ht="35.1" customHeight="1">
      <c r="A12" s="411"/>
      <c r="B12" s="412"/>
      <c r="C12" s="412"/>
      <c r="D12" s="411"/>
    </row>
    <row r="13" spans="1:11" ht="35.1" customHeight="1">
      <c r="A13" s="411"/>
      <c r="B13" s="412"/>
      <c r="C13" s="412"/>
      <c r="D13" s="411"/>
    </row>
  </sheetData>
  <mergeCells count="2">
    <mergeCell ref="A1:D1"/>
    <mergeCell ref="H9:I9"/>
  </mergeCells>
  <phoneticPr fontId="52" type="noConversion"/>
  <conditionalFormatting sqref="N27:N28">
    <cfRule type="cellIs" dxfId="560" priority="2" stopIfTrue="1" operator="equal">
      <formula>"Yes"</formula>
    </cfRule>
    <cfRule type="cellIs" dxfId="559" priority="3" stopIfTrue="1" operator="equal">
      <formula>"No"</formula>
    </cfRule>
    <cfRule type="cellIs" dxfId="558" priority="4" stopIfTrue="1" operator="equal">
      <formula>"Y"</formula>
    </cfRule>
    <cfRule type="cellIs" dxfId="557" priority="5" stopIfTrue="1" operator="equal">
      <formula>"DEL"</formula>
    </cfRule>
    <cfRule type="cellIs" dxfId="556" priority="6" stopIfTrue="1" operator="equal">
      <formula>"N/A"</formula>
    </cfRule>
    <cfRule type="cellIs" dxfId="555" priority="7" stopIfTrue="1" operator="equal">
      <formula>"TBD"</formula>
    </cfRule>
  </conditionalFormatting>
  <conditionalFormatting sqref="I19:I22 P19:P22">
    <cfRule type="containsText" dxfId="554" priority="1" operator="containsText" text=" ">
      <formula>NOT(ISERROR(SEARCH(" ",I19)))</formula>
    </cfRule>
  </conditionalFormatting>
  <printOptions horizontalCentered="1"/>
  <pageMargins left="0.59027777777777801" right="0.59027777777777801" top="0.98402777777777795" bottom="0.98402777777777795" header="0.51180555555555596" footer="0.51180555555555596"/>
  <pageSetup paperSize="8" scale="12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19"/>
  <sheetViews>
    <sheetView view="pageBreakPreview" topLeftCell="A4" zoomScale="55" zoomScaleNormal="100" workbookViewId="0">
      <selection activeCell="AB7" sqref="AB7:AC8"/>
    </sheetView>
  </sheetViews>
  <sheetFormatPr defaultColWidth="9" defaultRowHeight="17.25"/>
  <cols>
    <col min="1" max="1" width="3.75" style="352" customWidth="1"/>
    <col min="2" max="2" width="7.625" style="352" customWidth="1"/>
    <col min="3" max="3" width="8.75" style="352" customWidth="1"/>
    <col min="4" max="4" width="9.75" style="352" customWidth="1"/>
    <col min="5" max="5" width="8.75" style="352" customWidth="1"/>
    <col min="6" max="6" width="10.875" style="352" customWidth="1"/>
    <col min="7" max="7" width="41.125" style="352" customWidth="1"/>
    <col min="8" max="8" width="5.875" style="352" customWidth="1"/>
    <col min="9" max="9" width="6.125" style="352" customWidth="1"/>
    <col min="10" max="10" width="8.5" style="352" customWidth="1"/>
    <col min="11" max="11" width="0.125" style="352" customWidth="1"/>
    <col min="12" max="12" width="54.875" style="352" customWidth="1"/>
    <col min="13" max="13" width="10.875" style="352" customWidth="1"/>
    <col min="14" max="14" width="3.5" style="352" customWidth="1"/>
    <col min="15" max="15" width="6.375" style="352" customWidth="1"/>
    <col min="16" max="16" width="5" style="352" customWidth="1"/>
    <col min="17" max="17" width="5.875" style="352" customWidth="1"/>
    <col min="18" max="19" width="7.875" style="352" customWidth="1"/>
    <col min="20" max="20" width="6.125" style="352" customWidth="1"/>
    <col min="21" max="21" width="13.125" style="352" customWidth="1"/>
    <col min="22" max="22" width="32" style="352" customWidth="1"/>
    <col min="23" max="23" width="4.625" style="352" customWidth="1"/>
    <col min="24" max="24" width="8" style="352" customWidth="1"/>
    <col min="25" max="25" width="11.5" style="352" customWidth="1"/>
    <col min="26" max="26" width="11.625" style="352" customWidth="1"/>
    <col min="27" max="27" width="13.125" style="352" customWidth="1"/>
    <col min="28" max="28" width="10" style="352" customWidth="1"/>
    <col min="29" max="29" width="11.25" style="352" customWidth="1"/>
    <col min="30" max="250" width="9" style="352"/>
    <col min="251" max="251" width="3.125" style="352" customWidth="1"/>
    <col min="252" max="252" width="7.625" style="352" customWidth="1"/>
    <col min="253" max="253" width="4.125" style="352" customWidth="1"/>
    <col min="254" max="254" width="17" style="352" customWidth="1"/>
    <col min="255" max="255" width="3.625" style="352" customWidth="1"/>
    <col min="256" max="256" width="9.125" style="352" customWidth="1"/>
    <col min="257" max="257" width="3.625" style="352" customWidth="1"/>
    <col min="258" max="258" width="4.625" style="352" customWidth="1"/>
    <col min="259" max="259" width="9.625" style="352" customWidth="1"/>
    <col min="260" max="260" width="10.125" style="352" customWidth="1"/>
    <col min="261" max="261" width="10.25" style="352" customWidth="1"/>
    <col min="262" max="262" width="4.625" style="352" customWidth="1"/>
    <col min="263" max="263" width="5" style="352" customWidth="1"/>
    <col min="264" max="264" width="11.125" style="352" customWidth="1"/>
    <col min="265" max="265" width="16.125" style="352" customWidth="1"/>
    <col min="266" max="266" width="4.75" style="352" customWidth="1"/>
    <col min="267" max="267" width="3.625" style="352" customWidth="1"/>
    <col min="268" max="268" width="5.125" style="352" customWidth="1"/>
    <col min="269" max="269" width="3.125" style="352" customWidth="1"/>
    <col min="270" max="270" width="4.625" style="352" customWidth="1"/>
    <col min="271" max="271" width="5" style="352" customWidth="1"/>
    <col min="272" max="273" width="9.75" style="352" customWidth="1"/>
    <col min="274" max="275" width="7.875" style="352" customWidth="1"/>
    <col min="276" max="506" width="9" style="352"/>
    <col min="507" max="507" width="3.125" style="352" customWidth="1"/>
    <col min="508" max="508" width="7.625" style="352" customWidth="1"/>
    <col min="509" max="509" width="4.125" style="352" customWidth="1"/>
    <col min="510" max="510" width="17" style="352" customWidth="1"/>
    <col min="511" max="511" width="3.625" style="352" customWidth="1"/>
    <col min="512" max="512" width="9.125" style="352" customWidth="1"/>
    <col min="513" max="513" width="3.625" style="352" customWidth="1"/>
    <col min="514" max="514" width="4.625" style="352" customWidth="1"/>
    <col min="515" max="515" width="9.625" style="352" customWidth="1"/>
    <col min="516" max="516" width="10.125" style="352" customWidth="1"/>
    <col min="517" max="517" width="10.25" style="352" customWidth="1"/>
    <col min="518" max="518" width="4.625" style="352" customWidth="1"/>
    <col min="519" max="519" width="5" style="352" customWidth="1"/>
    <col min="520" max="520" width="11.125" style="352" customWidth="1"/>
    <col min="521" max="521" width="16.125" style="352" customWidth="1"/>
    <col min="522" max="522" width="4.75" style="352" customWidth="1"/>
    <col min="523" max="523" width="3.625" style="352" customWidth="1"/>
    <col min="524" max="524" width="5.125" style="352" customWidth="1"/>
    <col min="525" max="525" width="3.125" style="352" customWidth="1"/>
    <col min="526" max="526" width="4.625" style="352" customWidth="1"/>
    <col min="527" max="527" width="5" style="352" customWidth="1"/>
    <col min="528" max="529" width="9.75" style="352" customWidth="1"/>
    <col min="530" max="531" width="7.875" style="352" customWidth="1"/>
    <col min="532" max="762" width="9" style="352"/>
    <col min="763" max="763" width="3.125" style="352" customWidth="1"/>
    <col min="764" max="764" width="7.625" style="352" customWidth="1"/>
    <col min="765" max="765" width="4.125" style="352" customWidth="1"/>
    <col min="766" max="766" width="17" style="352" customWidth="1"/>
    <col min="767" max="767" width="3.625" style="352" customWidth="1"/>
    <col min="768" max="768" width="9.125" style="352" customWidth="1"/>
    <col min="769" max="769" width="3.625" style="352" customWidth="1"/>
    <col min="770" max="770" width="4.625" style="352" customWidth="1"/>
    <col min="771" max="771" width="9.625" style="352" customWidth="1"/>
    <col min="772" max="772" width="10.125" style="352" customWidth="1"/>
    <col min="773" max="773" width="10.25" style="352" customWidth="1"/>
    <col min="774" max="774" width="4.625" style="352" customWidth="1"/>
    <col min="775" max="775" width="5" style="352" customWidth="1"/>
    <col min="776" max="776" width="11.125" style="352" customWidth="1"/>
    <col min="777" max="777" width="16.125" style="352" customWidth="1"/>
    <col min="778" max="778" width="4.75" style="352" customWidth="1"/>
    <col min="779" max="779" width="3.625" style="352" customWidth="1"/>
    <col min="780" max="780" width="5.125" style="352" customWidth="1"/>
    <col min="781" max="781" width="3.125" style="352" customWidth="1"/>
    <col min="782" max="782" width="4.625" style="352" customWidth="1"/>
    <col min="783" max="783" width="5" style="352" customWidth="1"/>
    <col min="784" max="785" width="9.75" style="352" customWidth="1"/>
    <col min="786" max="787" width="7.875" style="352" customWidth="1"/>
    <col min="788" max="1018" width="9" style="352"/>
    <col min="1019" max="1019" width="3.125" style="352" customWidth="1"/>
    <col min="1020" max="1020" width="7.625" style="352" customWidth="1"/>
    <col min="1021" max="1021" width="4.125" style="352" customWidth="1"/>
    <col min="1022" max="1022" width="17" style="352" customWidth="1"/>
    <col min="1023" max="1023" width="3.625" style="352" customWidth="1"/>
    <col min="1024" max="1024" width="9.125" style="352" customWidth="1"/>
    <col min="1025" max="1025" width="3.625" style="352" customWidth="1"/>
    <col min="1026" max="1026" width="4.625" style="352" customWidth="1"/>
    <col min="1027" max="1027" width="9.625" style="352" customWidth="1"/>
    <col min="1028" max="1028" width="10.125" style="352" customWidth="1"/>
    <col min="1029" max="1029" width="10.25" style="352" customWidth="1"/>
    <col min="1030" max="1030" width="4.625" style="352" customWidth="1"/>
    <col min="1031" max="1031" width="5" style="352" customWidth="1"/>
    <col min="1032" max="1032" width="11.125" style="352" customWidth="1"/>
    <col min="1033" max="1033" width="16.125" style="352" customWidth="1"/>
    <col min="1034" max="1034" width="4.75" style="352" customWidth="1"/>
    <col min="1035" max="1035" width="3.625" style="352" customWidth="1"/>
    <col min="1036" max="1036" width="5.125" style="352" customWidth="1"/>
    <col min="1037" max="1037" width="3.125" style="352" customWidth="1"/>
    <col min="1038" max="1038" width="4.625" style="352" customWidth="1"/>
    <col min="1039" max="1039" width="5" style="352" customWidth="1"/>
    <col min="1040" max="1041" width="9.75" style="352" customWidth="1"/>
    <col min="1042" max="1043" width="7.875" style="352" customWidth="1"/>
    <col min="1044" max="1274" width="9" style="352"/>
    <col min="1275" max="1275" width="3.125" style="352" customWidth="1"/>
    <col min="1276" max="1276" width="7.625" style="352" customWidth="1"/>
    <col min="1277" max="1277" width="4.125" style="352" customWidth="1"/>
    <col min="1278" max="1278" width="17" style="352" customWidth="1"/>
    <col min="1279" max="1279" width="3.625" style="352" customWidth="1"/>
    <col min="1280" max="1280" width="9.125" style="352" customWidth="1"/>
    <col min="1281" max="1281" width="3.625" style="352" customWidth="1"/>
    <col min="1282" max="1282" width="4.625" style="352" customWidth="1"/>
    <col min="1283" max="1283" width="9.625" style="352" customWidth="1"/>
    <col min="1284" max="1284" width="10.125" style="352" customWidth="1"/>
    <col min="1285" max="1285" width="10.25" style="352" customWidth="1"/>
    <col min="1286" max="1286" width="4.625" style="352" customWidth="1"/>
    <col min="1287" max="1287" width="5" style="352" customWidth="1"/>
    <col min="1288" max="1288" width="11.125" style="352" customWidth="1"/>
    <col min="1289" max="1289" width="16.125" style="352" customWidth="1"/>
    <col min="1290" max="1290" width="4.75" style="352" customWidth="1"/>
    <col min="1291" max="1291" width="3.625" style="352" customWidth="1"/>
    <col min="1292" max="1292" width="5.125" style="352" customWidth="1"/>
    <col min="1293" max="1293" width="3.125" style="352" customWidth="1"/>
    <col min="1294" max="1294" width="4.625" style="352" customWidth="1"/>
    <col min="1295" max="1295" width="5" style="352" customWidth="1"/>
    <col min="1296" max="1297" width="9.75" style="352" customWidth="1"/>
    <col min="1298" max="1299" width="7.875" style="352" customWidth="1"/>
    <col min="1300" max="1530" width="9" style="352"/>
    <col min="1531" max="1531" width="3.125" style="352" customWidth="1"/>
    <col min="1532" max="1532" width="7.625" style="352" customWidth="1"/>
    <col min="1533" max="1533" width="4.125" style="352" customWidth="1"/>
    <col min="1534" max="1534" width="17" style="352" customWidth="1"/>
    <col min="1535" max="1535" width="3.625" style="352" customWidth="1"/>
    <col min="1536" max="1536" width="9.125" style="352" customWidth="1"/>
    <col min="1537" max="1537" width="3.625" style="352" customWidth="1"/>
    <col min="1538" max="1538" width="4.625" style="352" customWidth="1"/>
    <col min="1539" max="1539" width="9.625" style="352" customWidth="1"/>
    <col min="1540" max="1540" width="10.125" style="352" customWidth="1"/>
    <col min="1541" max="1541" width="10.25" style="352" customWidth="1"/>
    <col min="1542" max="1542" width="4.625" style="352" customWidth="1"/>
    <col min="1543" max="1543" width="5" style="352" customWidth="1"/>
    <col min="1544" max="1544" width="11.125" style="352" customWidth="1"/>
    <col min="1545" max="1545" width="16.125" style="352" customWidth="1"/>
    <col min="1546" max="1546" width="4.75" style="352" customWidth="1"/>
    <col min="1547" max="1547" width="3.625" style="352" customWidth="1"/>
    <col min="1548" max="1548" width="5.125" style="352" customWidth="1"/>
    <col min="1549" max="1549" width="3.125" style="352" customWidth="1"/>
    <col min="1550" max="1550" width="4.625" style="352" customWidth="1"/>
    <col min="1551" max="1551" width="5" style="352" customWidth="1"/>
    <col min="1552" max="1553" width="9.75" style="352" customWidth="1"/>
    <col min="1554" max="1555" width="7.875" style="352" customWidth="1"/>
    <col min="1556" max="1786" width="9" style="352"/>
    <col min="1787" max="1787" width="3.125" style="352" customWidth="1"/>
    <col min="1788" max="1788" width="7.625" style="352" customWidth="1"/>
    <col min="1789" max="1789" width="4.125" style="352" customWidth="1"/>
    <col min="1790" max="1790" width="17" style="352" customWidth="1"/>
    <col min="1791" max="1791" width="3.625" style="352" customWidth="1"/>
    <col min="1792" max="1792" width="9.125" style="352" customWidth="1"/>
    <col min="1793" max="1793" width="3.625" style="352" customWidth="1"/>
    <col min="1794" max="1794" width="4.625" style="352" customWidth="1"/>
    <col min="1795" max="1795" width="9.625" style="352" customWidth="1"/>
    <col min="1796" max="1796" width="10.125" style="352" customWidth="1"/>
    <col min="1797" max="1797" width="10.25" style="352" customWidth="1"/>
    <col min="1798" max="1798" width="4.625" style="352" customWidth="1"/>
    <col min="1799" max="1799" width="5" style="352" customWidth="1"/>
    <col min="1800" max="1800" width="11.125" style="352" customWidth="1"/>
    <col min="1801" max="1801" width="16.125" style="352" customWidth="1"/>
    <col min="1802" max="1802" width="4.75" style="352" customWidth="1"/>
    <col min="1803" max="1803" width="3.625" style="352" customWidth="1"/>
    <col min="1804" max="1804" width="5.125" style="352" customWidth="1"/>
    <col min="1805" max="1805" width="3.125" style="352" customWidth="1"/>
    <col min="1806" max="1806" width="4.625" style="352" customWidth="1"/>
    <col min="1807" max="1807" width="5" style="352" customWidth="1"/>
    <col min="1808" max="1809" width="9.75" style="352" customWidth="1"/>
    <col min="1810" max="1811" width="7.875" style="352" customWidth="1"/>
    <col min="1812" max="2042" width="9" style="352"/>
    <col min="2043" max="2043" width="3.125" style="352" customWidth="1"/>
    <col min="2044" max="2044" width="7.625" style="352" customWidth="1"/>
    <col min="2045" max="2045" width="4.125" style="352" customWidth="1"/>
    <col min="2046" max="2046" width="17" style="352" customWidth="1"/>
    <col min="2047" max="2047" width="3.625" style="352" customWidth="1"/>
    <col min="2048" max="2048" width="9.125" style="352" customWidth="1"/>
    <col min="2049" max="2049" width="3.625" style="352" customWidth="1"/>
    <col min="2050" max="2050" width="4.625" style="352" customWidth="1"/>
    <col min="2051" max="2051" width="9.625" style="352" customWidth="1"/>
    <col min="2052" max="2052" width="10.125" style="352" customWidth="1"/>
    <col min="2053" max="2053" width="10.25" style="352" customWidth="1"/>
    <col min="2054" max="2054" width="4.625" style="352" customWidth="1"/>
    <col min="2055" max="2055" width="5" style="352" customWidth="1"/>
    <col min="2056" max="2056" width="11.125" style="352" customWidth="1"/>
    <col min="2057" max="2057" width="16.125" style="352" customWidth="1"/>
    <col min="2058" max="2058" width="4.75" style="352" customWidth="1"/>
    <col min="2059" max="2059" width="3.625" style="352" customWidth="1"/>
    <col min="2060" max="2060" width="5.125" style="352" customWidth="1"/>
    <col min="2061" max="2061" width="3.125" style="352" customWidth="1"/>
    <col min="2062" max="2062" width="4.625" style="352" customWidth="1"/>
    <col min="2063" max="2063" width="5" style="352" customWidth="1"/>
    <col min="2064" max="2065" width="9.75" style="352" customWidth="1"/>
    <col min="2066" max="2067" width="7.875" style="352" customWidth="1"/>
    <col min="2068" max="2298" width="9" style="352"/>
    <col min="2299" max="2299" width="3.125" style="352" customWidth="1"/>
    <col min="2300" max="2300" width="7.625" style="352" customWidth="1"/>
    <col min="2301" max="2301" width="4.125" style="352" customWidth="1"/>
    <col min="2302" max="2302" width="17" style="352" customWidth="1"/>
    <col min="2303" max="2303" width="3.625" style="352" customWidth="1"/>
    <col min="2304" max="2304" width="9.125" style="352" customWidth="1"/>
    <col min="2305" max="2305" width="3.625" style="352" customWidth="1"/>
    <col min="2306" max="2306" width="4.625" style="352" customWidth="1"/>
    <col min="2307" max="2307" width="9.625" style="352" customWidth="1"/>
    <col min="2308" max="2308" width="10.125" style="352" customWidth="1"/>
    <col min="2309" max="2309" width="10.25" style="352" customWidth="1"/>
    <col min="2310" max="2310" width="4.625" style="352" customWidth="1"/>
    <col min="2311" max="2311" width="5" style="352" customWidth="1"/>
    <col min="2312" max="2312" width="11.125" style="352" customWidth="1"/>
    <col min="2313" max="2313" width="16.125" style="352" customWidth="1"/>
    <col min="2314" max="2314" width="4.75" style="352" customWidth="1"/>
    <col min="2315" max="2315" width="3.625" style="352" customWidth="1"/>
    <col min="2316" max="2316" width="5.125" style="352" customWidth="1"/>
    <col min="2317" max="2317" width="3.125" style="352" customWidth="1"/>
    <col min="2318" max="2318" width="4.625" style="352" customWidth="1"/>
    <col min="2319" max="2319" width="5" style="352" customWidth="1"/>
    <col min="2320" max="2321" width="9.75" style="352" customWidth="1"/>
    <col min="2322" max="2323" width="7.875" style="352" customWidth="1"/>
    <col min="2324" max="2554" width="9" style="352"/>
    <col min="2555" max="2555" width="3.125" style="352" customWidth="1"/>
    <col min="2556" max="2556" width="7.625" style="352" customWidth="1"/>
    <col min="2557" max="2557" width="4.125" style="352" customWidth="1"/>
    <col min="2558" max="2558" width="17" style="352" customWidth="1"/>
    <col min="2559" max="2559" width="3.625" style="352" customWidth="1"/>
    <col min="2560" max="2560" width="9.125" style="352" customWidth="1"/>
    <col min="2561" max="2561" width="3.625" style="352" customWidth="1"/>
    <col min="2562" max="2562" width="4.625" style="352" customWidth="1"/>
    <col min="2563" max="2563" width="9.625" style="352" customWidth="1"/>
    <col min="2564" max="2564" width="10.125" style="352" customWidth="1"/>
    <col min="2565" max="2565" width="10.25" style="352" customWidth="1"/>
    <col min="2566" max="2566" width="4.625" style="352" customWidth="1"/>
    <col min="2567" max="2567" width="5" style="352" customWidth="1"/>
    <col min="2568" max="2568" width="11.125" style="352" customWidth="1"/>
    <col min="2569" max="2569" width="16.125" style="352" customWidth="1"/>
    <col min="2570" max="2570" width="4.75" style="352" customWidth="1"/>
    <col min="2571" max="2571" width="3.625" style="352" customWidth="1"/>
    <col min="2572" max="2572" width="5.125" style="352" customWidth="1"/>
    <col min="2573" max="2573" width="3.125" style="352" customWidth="1"/>
    <col min="2574" max="2574" width="4.625" style="352" customWidth="1"/>
    <col min="2575" max="2575" width="5" style="352" customWidth="1"/>
    <col min="2576" max="2577" width="9.75" style="352" customWidth="1"/>
    <col min="2578" max="2579" width="7.875" style="352" customWidth="1"/>
    <col min="2580" max="2810" width="9" style="352"/>
    <col min="2811" max="2811" width="3.125" style="352" customWidth="1"/>
    <col min="2812" max="2812" width="7.625" style="352" customWidth="1"/>
    <col min="2813" max="2813" width="4.125" style="352" customWidth="1"/>
    <col min="2814" max="2814" width="17" style="352" customWidth="1"/>
    <col min="2815" max="2815" width="3.625" style="352" customWidth="1"/>
    <col min="2816" max="2816" width="9.125" style="352" customWidth="1"/>
    <col min="2817" max="2817" width="3.625" style="352" customWidth="1"/>
    <col min="2818" max="2818" width="4.625" style="352" customWidth="1"/>
    <col min="2819" max="2819" width="9.625" style="352" customWidth="1"/>
    <col min="2820" max="2820" width="10.125" style="352" customWidth="1"/>
    <col min="2821" max="2821" width="10.25" style="352" customWidth="1"/>
    <col min="2822" max="2822" width="4.625" style="352" customWidth="1"/>
    <col min="2823" max="2823" width="5" style="352" customWidth="1"/>
    <col min="2824" max="2824" width="11.125" style="352" customWidth="1"/>
    <col min="2825" max="2825" width="16.125" style="352" customWidth="1"/>
    <col min="2826" max="2826" width="4.75" style="352" customWidth="1"/>
    <col min="2827" max="2827" width="3.625" style="352" customWidth="1"/>
    <col min="2828" max="2828" width="5.125" style="352" customWidth="1"/>
    <col min="2829" max="2829" width="3.125" style="352" customWidth="1"/>
    <col min="2830" max="2830" width="4.625" style="352" customWidth="1"/>
    <col min="2831" max="2831" width="5" style="352" customWidth="1"/>
    <col min="2832" max="2833" width="9.75" style="352" customWidth="1"/>
    <col min="2834" max="2835" width="7.875" style="352" customWidth="1"/>
    <col min="2836" max="3066" width="9" style="352"/>
    <col min="3067" max="3067" width="3.125" style="352" customWidth="1"/>
    <col min="3068" max="3068" width="7.625" style="352" customWidth="1"/>
    <col min="3069" max="3069" width="4.125" style="352" customWidth="1"/>
    <col min="3070" max="3070" width="17" style="352" customWidth="1"/>
    <col min="3071" max="3071" width="3.625" style="352" customWidth="1"/>
    <col min="3072" max="3072" width="9.125" style="352" customWidth="1"/>
    <col min="3073" max="3073" width="3.625" style="352" customWidth="1"/>
    <col min="3074" max="3074" width="4.625" style="352" customWidth="1"/>
    <col min="3075" max="3075" width="9.625" style="352" customWidth="1"/>
    <col min="3076" max="3076" width="10.125" style="352" customWidth="1"/>
    <col min="3077" max="3077" width="10.25" style="352" customWidth="1"/>
    <col min="3078" max="3078" width="4.625" style="352" customWidth="1"/>
    <col min="3079" max="3079" width="5" style="352" customWidth="1"/>
    <col min="3080" max="3080" width="11.125" style="352" customWidth="1"/>
    <col min="3081" max="3081" width="16.125" style="352" customWidth="1"/>
    <col min="3082" max="3082" width="4.75" style="352" customWidth="1"/>
    <col min="3083" max="3083" width="3.625" style="352" customWidth="1"/>
    <col min="3084" max="3084" width="5.125" style="352" customWidth="1"/>
    <col min="3085" max="3085" width="3.125" style="352" customWidth="1"/>
    <col min="3086" max="3086" width="4.625" style="352" customWidth="1"/>
    <col min="3087" max="3087" width="5" style="352" customWidth="1"/>
    <col min="3088" max="3089" width="9.75" style="352" customWidth="1"/>
    <col min="3090" max="3091" width="7.875" style="352" customWidth="1"/>
    <col min="3092" max="3322" width="9" style="352"/>
    <col min="3323" max="3323" width="3.125" style="352" customWidth="1"/>
    <col min="3324" max="3324" width="7.625" style="352" customWidth="1"/>
    <col min="3325" max="3325" width="4.125" style="352" customWidth="1"/>
    <col min="3326" max="3326" width="17" style="352" customWidth="1"/>
    <col min="3327" max="3327" width="3.625" style="352" customWidth="1"/>
    <col min="3328" max="3328" width="9.125" style="352" customWidth="1"/>
    <col min="3329" max="3329" width="3.625" style="352" customWidth="1"/>
    <col min="3330" max="3330" width="4.625" style="352" customWidth="1"/>
    <col min="3331" max="3331" width="9.625" style="352" customWidth="1"/>
    <col min="3332" max="3332" width="10.125" style="352" customWidth="1"/>
    <col min="3333" max="3333" width="10.25" style="352" customWidth="1"/>
    <col min="3334" max="3334" width="4.625" style="352" customWidth="1"/>
    <col min="3335" max="3335" width="5" style="352" customWidth="1"/>
    <col min="3336" max="3336" width="11.125" style="352" customWidth="1"/>
    <col min="3337" max="3337" width="16.125" style="352" customWidth="1"/>
    <col min="3338" max="3338" width="4.75" style="352" customWidth="1"/>
    <col min="3339" max="3339" width="3.625" style="352" customWidth="1"/>
    <col min="3340" max="3340" width="5.125" style="352" customWidth="1"/>
    <col min="3341" max="3341" width="3.125" style="352" customWidth="1"/>
    <col min="3342" max="3342" width="4.625" style="352" customWidth="1"/>
    <col min="3343" max="3343" width="5" style="352" customWidth="1"/>
    <col min="3344" max="3345" width="9.75" style="352" customWidth="1"/>
    <col min="3346" max="3347" width="7.875" style="352" customWidth="1"/>
    <col min="3348" max="3578" width="9" style="352"/>
    <col min="3579" max="3579" width="3.125" style="352" customWidth="1"/>
    <col min="3580" max="3580" width="7.625" style="352" customWidth="1"/>
    <col min="3581" max="3581" width="4.125" style="352" customWidth="1"/>
    <col min="3582" max="3582" width="17" style="352" customWidth="1"/>
    <col min="3583" max="3583" width="3.625" style="352" customWidth="1"/>
    <col min="3584" max="3584" width="9.125" style="352" customWidth="1"/>
    <col min="3585" max="3585" width="3.625" style="352" customWidth="1"/>
    <col min="3586" max="3586" width="4.625" style="352" customWidth="1"/>
    <col min="3587" max="3587" width="9.625" style="352" customWidth="1"/>
    <col min="3588" max="3588" width="10.125" style="352" customWidth="1"/>
    <col min="3589" max="3589" width="10.25" style="352" customWidth="1"/>
    <col min="3590" max="3590" width="4.625" style="352" customWidth="1"/>
    <col min="3591" max="3591" width="5" style="352" customWidth="1"/>
    <col min="3592" max="3592" width="11.125" style="352" customWidth="1"/>
    <col min="3593" max="3593" width="16.125" style="352" customWidth="1"/>
    <col min="3594" max="3594" width="4.75" style="352" customWidth="1"/>
    <col min="3595" max="3595" width="3.625" style="352" customWidth="1"/>
    <col min="3596" max="3596" width="5.125" style="352" customWidth="1"/>
    <col min="3597" max="3597" width="3.125" style="352" customWidth="1"/>
    <col min="3598" max="3598" width="4.625" style="352" customWidth="1"/>
    <col min="3599" max="3599" width="5" style="352" customWidth="1"/>
    <col min="3600" max="3601" width="9.75" style="352" customWidth="1"/>
    <col min="3602" max="3603" width="7.875" style="352" customWidth="1"/>
    <col min="3604" max="3834" width="9" style="352"/>
    <col min="3835" max="3835" width="3.125" style="352" customWidth="1"/>
    <col min="3836" max="3836" width="7.625" style="352" customWidth="1"/>
    <col min="3837" max="3837" width="4.125" style="352" customWidth="1"/>
    <col min="3838" max="3838" width="17" style="352" customWidth="1"/>
    <col min="3839" max="3839" width="3.625" style="352" customWidth="1"/>
    <col min="3840" max="3840" width="9.125" style="352" customWidth="1"/>
    <col min="3841" max="3841" width="3.625" style="352" customWidth="1"/>
    <col min="3842" max="3842" width="4.625" style="352" customWidth="1"/>
    <col min="3843" max="3843" width="9.625" style="352" customWidth="1"/>
    <col min="3844" max="3844" width="10.125" style="352" customWidth="1"/>
    <col min="3845" max="3845" width="10.25" style="352" customWidth="1"/>
    <col min="3846" max="3846" width="4.625" style="352" customWidth="1"/>
    <col min="3847" max="3847" width="5" style="352" customWidth="1"/>
    <col min="3848" max="3848" width="11.125" style="352" customWidth="1"/>
    <col min="3849" max="3849" width="16.125" style="352" customWidth="1"/>
    <col min="3850" max="3850" width="4.75" style="352" customWidth="1"/>
    <col min="3851" max="3851" width="3.625" style="352" customWidth="1"/>
    <col min="3852" max="3852" width="5.125" style="352" customWidth="1"/>
    <col min="3853" max="3853" width="3.125" style="352" customWidth="1"/>
    <col min="3854" max="3854" width="4.625" style="352" customWidth="1"/>
    <col min="3855" max="3855" width="5" style="352" customWidth="1"/>
    <col min="3856" max="3857" width="9.75" style="352" customWidth="1"/>
    <col min="3858" max="3859" width="7.875" style="352" customWidth="1"/>
    <col min="3860" max="4090" width="9" style="352"/>
    <col min="4091" max="4091" width="3.125" style="352" customWidth="1"/>
    <col min="4092" max="4092" width="7.625" style="352" customWidth="1"/>
    <col min="4093" max="4093" width="4.125" style="352" customWidth="1"/>
    <col min="4094" max="4094" width="17" style="352" customWidth="1"/>
    <col min="4095" max="4095" width="3.625" style="352" customWidth="1"/>
    <col min="4096" max="4096" width="9.125" style="352" customWidth="1"/>
    <col min="4097" max="4097" width="3.625" style="352" customWidth="1"/>
    <col min="4098" max="4098" width="4.625" style="352" customWidth="1"/>
    <col min="4099" max="4099" width="9.625" style="352" customWidth="1"/>
    <col min="4100" max="4100" width="10.125" style="352" customWidth="1"/>
    <col min="4101" max="4101" width="10.25" style="352" customWidth="1"/>
    <col min="4102" max="4102" width="4.625" style="352" customWidth="1"/>
    <col min="4103" max="4103" width="5" style="352" customWidth="1"/>
    <col min="4104" max="4104" width="11.125" style="352" customWidth="1"/>
    <col min="4105" max="4105" width="16.125" style="352" customWidth="1"/>
    <col min="4106" max="4106" width="4.75" style="352" customWidth="1"/>
    <col min="4107" max="4107" width="3.625" style="352" customWidth="1"/>
    <col min="4108" max="4108" width="5.125" style="352" customWidth="1"/>
    <col min="4109" max="4109" width="3.125" style="352" customWidth="1"/>
    <col min="4110" max="4110" width="4.625" style="352" customWidth="1"/>
    <col min="4111" max="4111" width="5" style="352" customWidth="1"/>
    <col min="4112" max="4113" width="9.75" style="352" customWidth="1"/>
    <col min="4114" max="4115" width="7.875" style="352" customWidth="1"/>
    <col min="4116" max="4346" width="9" style="352"/>
    <col min="4347" max="4347" width="3.125" style="352" customWidth="1"/>
    <col min="4348" max="4348" width="7.625" style="352" customWidth="1"/>
    <col min="4349" max="4349" width="4.125" style="352" customWidth="1"/>
    <col min="4350" max="4350" width="17" style="352" customWidth="1"/>
    <col min="4351" max="4351" width="3.625" style="352" customWidth="1"/>
    <col min="4352" max="4352" width="9.125" style="352" customWidth="1"/>
    <col min="4353" max="4353" width="3.625" style="352" customWidth="1"/>
    <col min="4354" max="4354" width="4.625" style="352" customWidth="1"/>
    <col min="4355" max="4355" width="9.625" style="352" customWidth="1"/>
    <col min="4356" max="4356" width="10.125" style="352" customWidth="1"/>
    <col min="4357" max="4357" width="10.25" style="352" customWidth="1"/>
    <col min="4358" max="4358" width="4.625" style="352" customWidth="1"/>
    <col min="4359" max="4359" width="5" style="352" customWidth="1"/>
    <col min="4360" max="4360" width="11.125" style="352" customWidth="1"/>
    <col min="4361" max="4361" width="16.125" style="352" customWidth="1"/>
    <col min="4362" max="4362" width="4.75" style="352" customWidth="1"/>
    <col min="4363" max="4363" width="3.625" style="352" customWidth="1"/>
    <col min="4364" max="4364" width="5.125" style="352" customWidth="1"/>
    <col min="4365" max="4365" width="3.125" style="352" customWidth="1"/>
    <col min="4366" max="4366" width="4.625" style="352" customWidth="1"/>
    <col min="4367" max="4367" width="5" style="352" customWidth="1"/>
    <col min="4368" max="4369" width="9.75" style="352" customWidth="1"/>
    <col min="4370" max="4371" width="7.875" style="352" customWidth="1"/>
    <col min="4372" max="4602" width="9" style="352"/>
    <col min="4603" max="4603" width="3.125" style="352" customWidth="1"/>
    <col min="4604" max="4604" width="7.625" style="352" customWidth="1"/>
    <col min="4605" max="4605" width="4.125" style="352" customWidth="1"/>
    <col min="4606" max="4606" width="17" style="352" customWidth="1"/>
    <col min="4607" max="4607" width="3.625" style="352" customWidth="1"/>
    <col min="4608" max="4608" width="9.125" style="352" customWidth="1"/>
    <col min="4609" max="4609" width="3.625" style="352" customWidth="1"/>
    <col min="4610" max="4610" width="4.625" style="352" customWidth="1"/>
    <col min="4611" max="4611" width="9.625" style="352" customWidth="1"/>
    <col min="4612" max="4612" width="10.125" style="352" customWidth="1"/>
    <col min="4613" max="4613" width="10.25" style="352" customWidth="1"/>
    <col min="4614" max="4614" width="4.625" style="352" customWidth="1"/>
    <col min="4615" max="4615" width="5" style="352" customWidth="1"/>
    <col min="4616" max="4616" width="11.125" style="352" customWidth="1"/>
    <col min="4617" max="4617" width="16.125" style="352" customWidth="1"/>
    <col min="4618" max="4618" width="4.75" style="352" customWidth="1"/>
    <col min="4619" max="4619" width="3.625" style="352" customWidth="1"/>
    <col min="4620" max="4620" width="5.125" style="352" customWidth="1"/>
    <col min="4621" max="4621" width="3.125" style="352" customWidth="1"/>
    <col min="4622" max="4622" width="4.625" style="352" customWidth="1"/>
    <col min="4623" max="4623" width="5" style="352" customWidth="1"/>
    <col min="4624" max="4625" width="9.75" style="352" customWidth="1"/>
    <col min="4626" max="4627" width="7.875" style="352" customWidth="1"/>
    <col min="4628" max="4858" width="9" style="352"/>
    <col min="4859" max="4859" width="3.125" style="352" customWidth="1"/>
    <col min="4860" max="4860" width="7.625" style="352" customWidth="1"/>
    <col min="4861" max="4861" width="4.125" style="352" customWidth="1"/>
    <col min="4862" max="4862" width="17" style="352" customWidth="1"/>
    <col min="4863" max="4863" width="3.625" style="352" customWidth="1"/>
    <col min="4864" max="4864" width="9.125" style="352" customWidth="1"/>
    <col min="4865" max="4865" width="3.625" style="352" customWidth="1"/>
    <col min="4866" max="4866" width="4.625" style="352" customWidth="1"/>
    <col min="4867" max="4867" width="9.625" style="352" customWidth="1"/>
    <col min="4868" max="4868" width="10.125" style="352" customWidth="1"/>
    <col min="4869" max="4869" width="10.25" style="352" customWidth="1"/>
    <col min="4870" max="4870" width="4.625" style="352" customWidth="1"/>
    <col min="4871" max="4871" width="5" style="352" customWidth="1"/>
    <col min="4872" max="4872" width="11.125" style="352" customWidth="1"/>
    <col min="4873" max="4873" width="16.125" style="352" customWidth="1"/>
    <col min="4874" max="4874" width="4.75" style="352" customWidth="1"/>
    <col min="4875" max="4875" width="3.625" style="352" customWidth="1"/>
    <col min="4876" max="4876" width="5.125" style="352" customWidth="1"/>
    <col min="4877" max="4877" width="3.125" style="352" customWidth="1"/>
    <col min="4878" max="4878" width="4.625" style="352" customWidth="1"/>
    <col min="4879" max="4879" width="5" style="352" customWidth="1"/>
    <col min="4880" max="4881" width="9.75" style="352" customWidth="1"/>
    <col min="4882" max="4883" width="7.875" style="352" customWidth="1"/>
    <col min="4884" max="5114" width="9" style="352"/>
    <col min="5115" max="5115" width="3.125" style="352" customWidth="1"/>
    <col min="5116" max="5116" width="7.625" style="352" customWidth="1"/>
    <col min="5117" max="5117" width="4.125" style="352" customWidth="1"/>
    <col min="5118" max="5118" width="17" style="352" customWidth="1"/>
    <col min="5119" max="5119" width="3.625" style="352" customWidth="1"/>
    <col min="5120" max="5120" width="9.125" style="352" customWidth="1"/>
    <col min="5121" max="5121" width="3.625" style="352" customWidth="1"/>
    <col min="5122" max="5122" width="4.625" style="352" customWidth="1"/>
    <col min="5123" max="5123" width="9.625" style="352" customWidth="1"/>
    <col min="5124" max="5124" width="10.125" style="352" customWidth="1"/>
    <col min="5125" max="5125" width="10.25" style="352" customWidth="1"/>
    <col min="5126" max="5126" width="4.625" style="352" customWidth="1"/>
    <col min="5127" max="5127" width="5" style="352" customWidth="1"/>
    <col min="5128" max="5128" width="11.125" style="352" customWidth="1"/>
    <col min="5129" max="5129" width="16.125" style="352" customWidth="1"/>
    <col min="5130" max="5130" width="4.75" style="352" customWidth="1"/>
    <col min="5131" max="5131" width="3.625" style="352" customWidth="1"/>
    <col min="5132" max="5132" width="5.125" style="352" customWidth="1"/>
    <col min="5133" max="5133" width="3.125" style="352" customWidth="1"/>
    <col min="5134" max="5134" width="4.625" style="352" customWidth="1"/>
    <col min="5135" max="5135" width="5" style="352" customWidth="1"/>
    <col min="5136" max="5137" width="9.75" style="352" customWidth="1"/>
    <col min="5138" max="5139" width="7.875" style="352" customWidth="1"/>
    <col min="5140" max="5370" width="9" style="352"/>
    <col min="5371" max="5371" width="3.125" style="352" customWidth="1"/>
    <col min="5372" max="5372" width="7.625" style="352" customWidth="1"/>
    <col min="5373" max="5373" width="4.125" style="352" customWidth="1"/>
    <col min="5374" max="5374" width="17" style="352" customWidth="1"/>
    <col min="5375" max="5375" width="3.625" style="352" customWidth="1"/>
    <col min="5376" max="5376" width="9.125" style="352" customWidth="1"/>
    <col min="5377" max="5377" width="3.625" style="352" customWidth="1"/>
    <col min="5378" max="5378" width="4.625" style="352" customWidth="1"/>
    <col min="5379" max="5379" width="9.625" style="352" customWidth="1"/>
    <col min="5380" max="5380" width="10.125" style="352" customWidth="1"/>
    <col min="5381" max="5381" width="10.25" style="352" customWidth="1"/>
    <col min="5382" max="5382" width="4.625" style="352" customWidth="1"/>
    <col min="5383" max="5383" width="5" style="352" customWidth="1"/>
    <col min="5384" max="5384" width="11.125" style="352" customWidth="1"/>
    <col min="5385" max="5385" width="16.125" style="352" customWidth="1"/>
    <col min="5386" max="5386" width="4.75" style="352" customWidth="1"/>
    <col min="5387" max="5387" width="3.625" style="352" customWidth="1"/>
    <col min="5388" max="5388" width="5.125" style="352" customWidth="1"/>
    <col min="5389" max="5389" width="3.125" style="352" customWidth="1"/>
    <col min="5390" max="5390" width="4.625" style="352" customWidth="1"/>
    <col min="5391" max="5391" width="5" style="352" customWidth="1"/>
    <col min="5392" max="5393" width="9.75" style="352" customWidth="1"/>
    <col min="5394" max="5395" width="7.875" style="352" customWidth="1"/>
    <col min="5396" max="5626" width="9" style="352"/>
    <col min="5627" max="5627" width="3.125" style="352" customWidth="1"/>
    <col min="5628" max="5628" width="7.625" style="352" customWidth="1"/>
    <col min="5629" max="5629" width="4.125" style="352" customWidth="1"/>
    <col min="5630" max="5630" width="17" style="352" customWidth="1"/>
    <col min="5631" max="5631" width="3.625" style="352" customWidth="1"/>
    <col min="5632" max="5632" width="9.125" style="352" customWidth="1"/>
    <col min="5633" max="5633" width="3.625" style="352" customWidth="1"/>
    <col min="5634" max="5634" width="4.625" style="352" customWidth="1"/>
    <col min="5635" max="5635" width="9.625" style="352" customWidth="1"/>
    <col min="5636" max="5636" width="10.125" style="352" customWidth="1"/>
    <col min="5637" max="5637" width="10.25" style="352" customWidth="1"/>
    <col min="5638" max="5638" width="4.625" style="352" customWidth="1"/>
    <col min="5639" max="5639" width="5" style="352" customWidth="1"/>
    <col min="5640" max="5640" width="11.125" style="352" customWidth="1"/>
    <col min="5641" max="5641" width="16.125" style="352" customWidth="1"/>
    <col min="5642" max="5642" width="4.75" style="352" customWidth="1"/>
    <col min="5643" max="5643" width="3.625" style="352" customWidth="1"/>
    <col min="5644" max="5644" width="5.125" style="352" customWidth="1"/>
    <col min="5645" max="5645" width="3.125" style="352" customWidth="1"/>
    <col min="5646" max="5646" width="4.625" style="352" customWidth="1"/>
    <col min="5647" max="5647" width="5" style="352" customWidth="1"/>
    <col min="5648" max="5649" width="9.75" style="352" customWidth="1"/>
    <col min="5650" max="5651" width="7.875" style="352" customWidth="1"/>
    <col min="5652" max="5882" width="9" style="352"/>
    <col min="5883" max="5883" width="3.125" style="352" customWidth="1"/>
    <col min="5884" max="5884" width="7.625" style="352" customWidth="1"/>
    <col min="5885" max="5885" width="4.125" style="352" customWidth="1"/>
    <col min="5886" max="5886" width="17" style="352" customWidth="1"/>
    <col min="5887" max="5887" width="3.625" style="352" customWidth="1"/>
    <col min="5888" max="5888" width="9.125" style="352" customWidth="1"/>
    <col min="5889" max="5889" width="3.625" style="352" customWidth="1"/>
    <col min="5890" max="5890" width="4.625" style="352" customWidth="1"/>
    <col min="5891" max="5891" width="9.625" style="352" customWidth="1"/>
    <col min="5892" max="5892" width="10.125" style="352" customWidth="1"/>
    <col min="5893" max="5893" width="10.25" style="352" customWidth="1"/>
    <col min="5894" max="5894" width="4.625" style="352" customWidth="1"/>
    <col min="5895" max="5895" width="5" style="352" customWidth="1"/>
    <col min="5896" max="5896" width="11.125" style="352" customWidth="1"/>
    <col min="5897" max="5897" width="16.125" style="352" customWidth="1"/>
    <col min="5898" max="5898" width="4.75" style="352" customWidth="1"/>
    <col min="5899" max="5899" width="3.625" style="352" customWidth="1"/>
    <col min="5900" max="5900" width="5.125" style="352" customWidth="1"/>
    <col min="5901" max="5901" width="3.125" style="352" customWidth="1"/>
    <col min="5902" max="5902" width="4.625" style="352" customWidth="1"/>
    <col min="5903" max="5903" width="5" style="352" customWidth="1"/>
    <col min="5904" max="5905" width="9.75" style="352" customWidth="1"/>
    <col min="5906" max="5907" width="7.875" style="352" customWidth="1"/>
    <col min="5908" max="6138" width="9" style="352"/>
    <col min="6139" max="6139" width="3.125" style="352" customWidth="1"/>
    <col min="6140" max="6140" width="7.625" style="352" customWidth="1"/>
    <col min="6141" max="6141" width="4.125" style="352" customWidth="1"/>
    <col min="6142" max="6142" width="17" style="352" customWidth="1"/>
    <col min="6143" max="6143" width="3.625" style="352" customWidth="1"/>
    <col min="6144" max="6144" width="9.125" style="352" customWidth="1"/>
    <col min="6145" max="6145" width="3.625" style="352" customWidth="1"/>
    <col min="6146" max="6146" width="4.625" style="352" customWidth="1"/>
    <col min="6147" max="6147" width="9.625" style="352" customWidth="1"/>
    <col min="6148" max="6148" width="10.125" style="352" customWidth="1"/>
    <col min="6149" max="6149" width="10.25" style="352" customWidth="1"/>
    <col min="6150" max="6150" width="4.625" style="352" customWidth="1"/>
    <col min="6151" max="6151" width="5" style="352" customWidth="1"/>
    <col min="6152" max="6152" width="11.125" style="352" customWidth="1"/>
    <col min="6153" max="6153" width="16.125" style="352" customWidth="1"/>
    <col min="6154" max="6154" width="4.75" style="352" customWidth="1"/>
    <col min="6155" max="6155" width="3.625" style="352" customWidth="1"/>
    <col min="6156" max="6156" width="5.125" style="352" customWidth="1"/>
    <col min="6157" max="6157" width="3.125" style="352" customWidth="1"/>
    <col min="6158" max="6158" width="4.625" style="352" customWidth="1"/>
    <col min="6159" max="6159" width="5" style="352" customWidth="1"/>
    <col min="6160" max="6161" width="9.75" style="352" customWidth="1"/>
    <col min="6162" max="6163" width="7.875" style="352" customWidth="1"/>
    <col min="6164" max="6394" width="9" style="352"/>
    <col min="6395" max="6395" width="3.125" style="352" customWidth="1"/>
    <col min="6396" max="6396" width="7.625" style="352" customWidth="1"/>
    <col min="6397" max="6397" width="4.125" style="352" customWidth="1"/>
    <col min="6398" max="6398" width="17" style="352" customWidth="1"/>
    <col min="6399" max="6399" width="3.625" style="352" customWidth="1"/>
    <col min="6400" max="6400" width="9.125" style="352" customWidth="1"/>
    <col min="6401" max="6401" width="3.625" style="352" customWidth="1"/>
    <col min="6402" max="6402" width="4.625" style="352" customWidth="1"/>
    <col min="6403" max="6403" width="9.625" style="352" customWidth="1"/>
    <col min="6404" max="6404" width="10.125" style="352" customWidth="1"/>
    <col min="6405" max="6405" width="10.25" style="352" customWidth="1"/>
    <col min="6406" max="6406" width="4.625" style="352" customWidth="1"/>
    <col min="6407" max="6407" width="5" style="352" customWidth="1"/>
    <col min="6408" max="6408" width="11.125" style="352" customWidth="1"/>
    <col min="6409" max="6409" width="16.125" style="352" customWidth="1"/>
    <col min="6410" max="6410" width="4.75" style="352" customWidth="1"/>
    <col min="6411" max="6411" width="3.625" style="352" customWidth="1"/>
    <col min="6412" max="6412" width="5.125" style="352" customWidth="1"/>
    <col min="6413" max="6413" width="3.125" style="352" customWidth="1"/>
    <col min="6414" max="6414" width="4.625" style="352" customWidth="1"/>
    <col min="6415" max="6415" width="5" style="352" customWidth="1"/>
    <col min="6416" max="6417" width="9.75" style="352" customWidth="1"/>
    <col min="6418" max="6419" width="7.875" style="352" customWidth="1"/>
    <col min="6420" max="6650" width="9" style="352"/>
    <col min="6651" max="6651" width="3.125" style="352" customWidth="1"/>
    <col min="6652" max="6652" width="7.625" style="352" customWidth="1"/>
    <col min="6653" max="6653" width="4.125" style="352" customWidth="1"/>
    <col min="6654" max="6654" width="17" style="352" customWidth="1"/>
    <col min="6655" max="6655" width="3.625" style="352" customWidth="1"/>
    <col min="6656" max="6656" width="9.125" style="352" customWidth="1"/>
    <col min="6657" max="6657" width="3.625" style="352" customWidth="1"/>
    <col min="6658" max="6658" width="4.625" style="352" customWidth="1"/>
    <col min="6659" max="6659" width="9.625" style="352" customWidth="1"/>
    <col min="6660" max="6660" width="10.125" style="352" customWidth="1"/>
    <col min="6661" max="6661" width="10.25" style="352" customWidth="1"/>
    <col min="6662" max="6662" width="4.625" style="352" customWidth="1"/>
    <col min="6663" max="6663" width="5" style="352" customWidth="1"/>
    <col min="6664" max="6664" width="11.125" style="352" customWidth="1"/>
    <col min="6665" max="6665" width="16.125" style="352" customWidth="1"/>
    <col min="6666" max="6666" width="4.75" style="352" customWidth="1"/>
    <col min="6667" max="6667" width="3.625" style="352" customWidth="1"/>
    <col min="6668" max="6668" width="5.125" style="352" customWidth="1"/>
    <col min="6669" max="6669" width="3.125" style="352" customWidth="1"/>
    <col min="6670" max="6670" width="4.625" style="352" customWidth="1"/>
    <col min="6671" max="6671" width="5" style="352" customWidth="1"/>
    <col min="6672" max="6673" width="9.75" style="352" customWidth="1"/>
    <col min="6674" max="6675" width="7.875" style="352" customWidth="1"/>
    <col min="6676" max="6906" width="9" style="352"/>
    <col min="6907" max="6907" width="3.125" style="352" customWidth="1"/>
    <col min="6908" max="6908" width="7.625" style="352" customWidth="1"/>
    <col min="6909" max="6909" width="4.125" style="352" customWidth="1"/>
    <col min="6910" max="6910" width="17" style="352" customWidth="1"/>
    <col min="6911" max="6911" width="3.625" style="352" customWidth="1"/>
    <col min="6912" max="6912" width="9.125" style="352" customWidth="1"/>
    <col min="6913" max="6913" width="3.625" style="352" customWidth="1"/>
    <col min="6914" max="6914" width="4.625" style="352" customWidth="1"/>
    <col min="6915" max="6915" width="9.625" style="352" customWidth="1"/>
    <col min="6916" max="6916" width="10.125" style="352" customWidth="1"/>
    <col min="6917" max="6917" width="10.25" style="352" customWidth="1"/>
    <col min="6918" max="6918" width="4.625" style="352" customWidth="1"/>
    <col min="6919" max="6919" width="5" style="352" customWidth="1"/>
    <col min="6920" max="6920" width="11.125" style="352" customWidth="1"/>
    <col min="6921" max="6921" width="16.125" style="352" customWidth="1"/>
    <col min="6922" max="6922" width="4.75" style="352" customWidth="1"/>
    <col min="6923" max="6923" width="3.625" style="352" customWidth="1"/>
    <col min="6924" max="6924" width="5.125" style="352" customWidth="1"/>
    <col min="6925" max="6925" width="3.125" style="352" customWidth="1"/>
    <col min="6926" max="6926" width="4.625" style="352" customWidth="1"/>
    <col min="6927" max="6927" width="5" style="352" customWidth="1"/>
    <col min="6928" max="6929" width="9.75" style="352" customWidth="1"/>
    <col min="6930" max="6931" width="7.875" style="352" customWidth="1"/>
    <col min="6932" max="7162" width="9" style="352"/>
    <col min="7163" max="7163" width="3.125" style="352" customWidth="1"/>
    <col min="7164" max="7164" width="7.625" style="352" customWidth="1"/>
    <col min="7165" max="7165" width="4.125" style="352" customWidth="1"/>
    <col min="7166" max="7166" width="17" style="352" customWidth="1"/>
    <col min="7167" max="7167" width="3.625" style="352" customWidth="1"/>
    <col min="7168" max="7168" width="9.125" style="352" customWidth="1"/>
    <col min="7169" max="7169" width="3.625" style="352" customWidth="1"/>
    <col min="7170" max="7170" width="4.625" style="352" customWidth="1"/>
    <col min="7171" max="7171" width="9.625" style="352" customWidth="1"/>
    <col min="7172" max="7172" width="10.125" style="352" customWidth="1"/>
    <col min="7173" max="7173" width="10.25" style="352" customWidth="1"/>
    <col min="7174" max="7174" width="4.625" style="352" customWidth="1"/>
    <col min="7175" max="7175" width="5" style="352" customWidth="1"/>
    <col min="7176" max="7176" width="11.125" style="352" customWidth="1"/>
    <col min="7177" max="7177" width="16.125" style="352" customWidth="1"/>
    <col min="7178" max="7178" width="4.75" style="352" customWidth="1"/>
    <col min="7179" max="7179" width="3.625" style="352" customWidth="1"/>
    <col min="7180" max="7180" width="5.125" style="352" customWidth="1"/>
    <col min="7181" max="7181" width="3.125" style="352" customWidth="1"/>
    <col min="7182" max="7182" width="4.625" style="352" customWidth="1"/>
    <col min="7183" max="7183" width="5" style="352" customWidth="1"/>
    <col min="7184" max="7185" width="9.75" style="352" customWidth="1"/>
    <col min="7186" max="7187" width="7.875" style="352" customWidth="1"/>
    <col min="7188" max="7418" width="9" style="352"/>
    <col min="7419" max="7419" width="3.125" style="352" customWidth="1"/>
    <col min="7420" max="7420" width="7.625" style="352" customWidth="1"/>
    <col min="7421" max="7421" width="4.125" style="352" customWidth="1"/>
    <col min="7422" max="7422" width="17" style="352" customWidth="1"/>
    <col min="7423" max="7423" width="3.625" style="352" customWidth="1"/>
    <col min="7424" max="7424" width="9.125" style="352" customWidth="1"/>
    <col min="7425" max="7425" width="3.625" style="352" customWidth="1"/>
    <col min="7426" max="7426" width="4.625" style="352" customWidth="1"/>
    <col min="7427" max="7427" width="9.625" style="352" customWidth="1"/>
    <col min="7428" max="7428" width="10.125" style="352" customWidth="1"/>
    <col min="7429" max="7429" width="10.25" style="352" customWidth="1"/>
    <col min="7430" max="7430" width="4.625" style="352" customWidth="1"/>
    <col min="7431" max="7431" width="5" style="352" customWidth="1"/>
    <col min="7432" max="7432" width="11.125" style="352" customWidth="1"/>
    <col min="7433" max="7433" width="16.125" style="352" customWidth="1"/>
    <col min="7434" max="7434" width="4.75" style="352" customWidth="1"/>
    <col min="7435" max="7435" width="3.625" style="352" customWidth="1"/>
    <col min="7436" max="7436" width="5.125" style="352" customWidth="1"/>
    <col min="7437" max="7437" width="3.125" style="352" customWidth="1"/>
    <col min="7438" max="7438" width="4.625" style="352" customWidth="1"/>
    <col min="7439" max="7439" width="5" style="352" customWidth="1"/>
    <col min="7440" max="7441" width="9.75" style="352" customWidth="1"/>
    <col min="7442" max="7443" width="7.875" style="352" customWidth="1"/>
    <col min="7444" max="7674" width="9" style="352"/>
    <col min="7675" max="7675" width="3.125" style="352" customWidth="1"/>
    <col min="7676" max="7676" width="7.625" style="352" customWidth="1"/>
    <col min="7677" max="7677" width="4.125" style="352" customWidth="1"/>
    <col min="7678" max="7678" width="17" style="352" customWidth="1"/>
    <col min="7679" max="7679" width="3.625" style="352" customWidth="1"/>
    <col min="7680" max="7680" width="9.125" style="352" customWidth="1"/>
    <col min="7681" max="7681" width="3.625" style="352" customWidth="1"/>
    <col min="7682" max="7682" width="4.625" style="352" customWidth="1"/>
    <col min="7683" max="7683" width="9.625" style="352" customWidth="1"/>
    <col min="7684" max="7684" width="10.125" style="352" customWidth="1"/>
    <col min="7685" max="7685" width="10.25" style="352" customWidth="1"/>
    <col min="7686" max="7686" width="4.625" style="352" customWidth="1"/>
    <col min="7687" max="7687" width="5" style="352" customWidth="1"/>
    <col min="7688" max="7688" width="11.125" style="352" customWidth="1"/>
    <col min="7689" max="7689" width="16.125" style="352" customWidth="1"/>
    <col min="7690" max="7690" width="4.75" style="352" customWidth="1"/>
    <col min="7691" max="7691" width="3.625" style="352" customWidth="1"/>
    <col min="7692" max="7692" width="5.125" style="352" customWidth="1"/>
    <col min="7693" max="7693" width="3.125" style="352" customWidth="1"/>
    <col min="7694" max="7694" width="4.625" style="352" customWidth="1"/>
    <col min="7695" max="7695" width="5" style="352" customWidth="1"/>
    <col min="7696" max="7697" width="9.75" style="352" customWidth="1"/>
    <col min="7698" max="7699" width="7.875" style="352" customWidth="1"/>
    <col min="7700" max="7930" width="9" style="352"/>
    <col min="7931" max="7931" width="3.125" style="352" customWidth="1"/>
    <col min="7932" max="7932" width="7.625" style="352" customWidth="1"/>
    <col min="7933" max="7933" width="4.125" style="352" customWidth="1"/>
    <col min="7934" max="7934" width="17" style="352" customWidth="1"/>
    <col min="7935" max="7935" width="3.625" style="352" customWidth="1"/>
    <col min="7936" max="7936" width="9.125" style="352" customWidth="1"/>
    <col min="7937" max="7937" width="3.625" style="352" customWidth="1"/>
    <col min="7938" max="7938" width="4.625" style="352" customWidth="1"/>
    <col min="7939" max="7939" width="9.625" style="352" customWidth="1"/>
    <col min="7940" max="7940" width="10.125" style="352" customWidth="1"/>
    <col min="7941" max="7941" width="10.25" style="352" customWidth="1"/>
    <col min="7942" max="7942" width="4.625" style="352" customWidth="1"/>
    <col min="7943" max="7943" width="5" style="352" customWidth="1"/>
    <col min="7944" max="7944" width="11.125" style="352" customWidth="1"/>
    <col min="7945" max="7945" width="16.125" style="352" customWidth="1"/>
    <col min="7946" max="7946" width="4.75" style="352" customWidth="1"/>
    <col min="7947" max="7947" width="3.625" style="352" customWidth="1"/>
    <col min="7948" max="7948" width="5.125" style="352" customWidth="1"/>
    <col min="7949" max="7949" width="3.125" style="352" customWidth="1"/>
    <col min="7950" max="7950" width="4.625" style="352" customWidth="1"/>
    <col min="7951" max="7951" width="5" style="352" customWidth="1"/>
    <col min="7952" max="7953" width="9.75" style="352" customWidth="1"/>
    <col min="7954" max="7955" width="7.875" style="352" customWidth="1"/>
    <col min="7956" max="8186" width="9" style="352"/>
    <col min="8187" max="8187" width="3.125" style="352" customWidth="1"/>
    <col min="8188" max="8188" width="7.625" style="352" customWidth="1"/>
    <col min="8189" max="8189" width="4.125" style="352" customWidth="1"/>
    <col min="8190" max="8190" width="17" style="352" customWidth="1"/>
    <col min="8191" max="8191" width="3.625" style="352" customWidth="1"/>
    <col min="8192" max="8192" width="9.125" style="352" customWidth="1"/>
    <col min="8193" max="8193" width="3.625" style="352" customWidth="1"/>
    <col min="8194" max="8194" width="4.625" style="352" customWidth="1"/>
    <col min="8195" max="8195" width="9.625" style="352" customWidth="1"/>
    <col min="8196" max="8196" width="10.125" style="352" customWidth="1"/>
    <col min="8197" max="8197" width="10.25" style="352" customWidth="1"/>
    <col min="8198" max="8198" width="4.625" style="352" customWidth="1"/>
    <col min="8199" max="8199" width="5" style="352" customWidth="1"/>
    <col min="8200" max="8200" width="11.125" style="352" customWidth="1"/>
    <col min="8201" max="8201" width="16.125" style="352" customWidth="1"/>
    <col min="8202" max="8202" width="4.75" style="352" customWidth="1"/>
    <col min="8203" max="8203" width="3.625" style="352" customWidth="1"/>
    <col min="8204" max="8204" width="5.125" style="352" customWidth="1"/>
    <col min="8205" max="8205" width="3.125" style="352" customWidth="1"/>
    <col min="8206" max="8206" width="4.625" style="352" customWidth="1"/>
    <col min="8207" max="8207" width="5" style="352" customWidth="1"/>
    <col min="8208" max="8209" width="9.75" style="352" customWidth="1"/>
    <col min="8210" max="8211" width="7.875" style="352" customWidth="1"/>
    <col min="8212" max="8442" width="9" style="352"/>
    <col min="8443" max="8443" width="3.125" style="352" customWidth="1"/>
    <col min="8444" max="8444" width="7.625" style="352" customWidth="1"/>
    <col min="8445" max="8445" width="4.125" style="352" customWidth="1"/>
    <col min="8446" max="8446" width="17" style="352" customWidth="1"/>
    <col min="8447" max="8447" width="3.625" style="352" customWidth="1"/>
    <col min="8448" max="8448" width="9.125" style="352" customWidth="1"/>
    <col min="8449" max="8449" width="3.625" style="352" customWidth="1"/>
    <col min="8450" max="8450" width="4.625" style="352" customWidth="1"/>
    <col min="8451" max="8451" width="9.625" style="352" customWidth="1"/>
    <col min="8452" max="8452" width="10.125" style="352" customWidth="1"/>
    <col min="8453" max="8453" width="10.25" style="352" customWidth="1"/>
    <col min="8454" max="8454" width="4.625" style="352" customWidth="1"/>
    <col min="8455" max="8455" width="5" style="352" customWidth="1"/>
    <col min="8456" max="8456" width="11.125" style="352" customWidth="1"/>
    <col min="8457" max="8457" width="16.125" style="352" customWidth="1"/>
    <col min="8458" max="8458" width="4.75" style="352" customWidth="1"/>
    <col min="8459" max="8459" width="3.625" style="352" customWidth="1"/>
    <col min="8460" max="8460" width="5.125" style="352" customWidth="1"/>
    <col min="8461" max="8461" width="3.125" style="352" customWidth="1"/>
    <col min="8462" max="8462" width="4.625" style="352" customWidth="1"/>
    <col min="8463" max="8463" width="5" style="352" customWidth="1"/>
    <col min="8464" max="8465" width="9.75" style="352" customWidth="1"/>
    <col min="8466" max="8467" width="7.875" style="352" customWidth="1"/>
    <col min="8468" max="8698" width="9" style="352"/>
    <col min="8699" max="8699" width="3.125" style="352" customWidth="1"/>
    <col min="8700" max="8700" width="7.625" style="352" customWidth="1"/>
    <col min="8701" max="8701" width="4.125" style="352" customWidth="1"/>
    <col min="8702" max="8702" width="17" style="352" customWidth="1"/>
    <col min="8703" max="8703" width="3.625" style="352" customWidth="1"/>
    <col min="8704" max="8704" width="9.125" style="352" customWidth="1"/>
    <col min="8705" max="8705" width="3.625" style="352" customWidth="1"/>
    <col min="8706" max="8706" width="4.625" style="352" customWidth="1"/>
    <col min="8707" max="8707" width="9.625" style="352" customWidth="1"/>
    <col min="8708" max="8708" width="10.125" style="352" customWidth="1"/>
    <col min="8709" max="8709" width="10.25" style="352" customWidth="1"/>
    <col min="8710" max="8710" width="4.625" style="352" customWidth="1"/>
    <col min="8711" max="8711" width="5" style="352" customWidth="1"/>
    <col min="8712" max="8712" width="11.125" style="352" customWidth="1"/>
    <col min="8713" max="8713" width="16.125" style="352" customWidth="1"/>
    <col min="8714" max="8714" width="4.75" style="352" customWidth="1"/>
    <col min="8715" max="8715" width="3.625" style="352" customWidth="1"/>
    <col min="8716" max="8716" width="5.125" style="352" customWidth="1"/>
    <col min="8717" max="8717" width="3.125" style="352" customWidth="1"/>
    <col min="8718" max="8718" width="4.625" style="352" customWidth="1"/>
    <col min="8719" max="8719" width="5" style="352" customWidth="1"/>
    <col min="8720" max="8721" width="9.75" style="352" customWidth="1"/>
    <col min="8722" max="8723" width="7.875" style="352" customWidth="1"/>
    <col min="8724" max="8954" width="9" style="352"/>
    <col min="8955" max="8955" width="3.125" style="352" customWidth="1"/>
    <col min="8956" max="8956" width="7.625" style="352" customWidth="1"/>
    <col min="8957" max="8957" width="4.125" style="352" customWidth="1"/>
    <col min="8958" max="8958" width="17" style="352" customWidth="1"/>
    <col min="8959" max="8959" width="3.625" style="352" customWidth="1"/>
    <col min="8960" max="8960" width="9.125" style="352" customWidth="1"/>
    <col min="8961" max="8961" width="3.625" style="352" customWidth="1"/>
    <col min="8962" max="8962" width="4.625" style="352" customWidth="1"/>
    <col min="8963" max="8963" width="9.625" style="352" customWidth="1"/>
    <col min="8964" max="8964" width="10.125" style="352" customWidth="1"/>
    <col min="8965" max="8965" width="10.25" style="352" customWidth="1"/>
    <col min="8966" max="8966" width="4.625" style="352" customWidth="1"/>
    <col min="8967" max="8967" width="5" style="352" customWidth="1"/>
    <col min="8968" max="8968" width="11.125" style="352" customWidth="1"/>
    <col min="8969" max="8969" width="16.125" style="352" customWidth="1"/>
    <col min="8970" max="8970" width="4.75" style="352" customWidth="1"/>
    <col min="8971" max="8971" width="3.625" style="352" customWidth="1"/>
    <col min="8972" max="8972" width="5.125" style="352" customWidth="1"/>
    <col min="8973" max="8973" width="3.125" style="352" customWidth="1"/>
    <col min="8974" max="8974" width="4.625" style="352" customWidth="1"/>
    <col min="8975" max="8975" width="5" style="352" customWidth="1"/>
    <col min="8976" max="8977" width="9.75" style="352" customWidth="1"/>
    <col min="8978" max="8979" width="7.875" style="352" customWidth="1"/>
    <col min="8980" max="9210" width="9" style="352"/>
    <col min="9211" max="9211" width="3.125" style="352" customWidth="1"/>
    <col min="9212" max="9212" width="7.625" style="352" customWidth="1"/>
    <col min="9213" max="9213" width="4.125" style="352" customWidth="1"/>
    <col min="9214" max="9214" width="17" style="352" customWidth="1"/>
    <col min="9215" max="9215" width="3.625" style="352" customWidth="1"/>
    <col min="9216" max="9216" width="9.125" style="352" customWidth="1"/>
    <col min="9217" max="9217" width="3.625" style="352" customWidth="1"/>
    <col min="9218" max="9218" width="4.625" style="352" customWidth="1"/>
    <col min="9219" max="9219" width="9.625" style="352" customWidth="1"/>
    <col min="9220" max="9220" width="10.125" style="352" customWidth="1"/>
    <col min="9221" max="9221" width="10.25" style="352" customWidth="1"/>
    <col min="9222" max="9222" width="4.625" style="352" customWidth="1"/>
    <col min="9223" max="9223" width="5" style="352" customWidth="1"/>
    <col min="9224" max="9224" width="11.125" style="352" customWidth="1"/>
    <col min="9225" max="9225" width="16.125" style="352" customWidth="1"/>
    <col min="9226" max="9226" width="4.75" style="352" customWidth="1"/>
    <col min="9227" max="9227" width="3.625" style="352" customWidth="1"/>
    <col min="9228" max="9228" width="5.125" style="352" customWidth="1"/>
    <col min="9229" max="9229" width="3.125" style="352" customWidth="1"/>
    <col min="9230" max="9230" width="4.625" style="352" customWidth="1"/>
    <col min="9231" max="9231" width="5" style="352" customWidth="1"/>
    <col min="9232" max="9233" width="9.75" style="352" customWidth="1"/>
    <col min="9234" max="9235" width="7.875" style="352" customWidth="1"/>
    <col min="9236" max="9466" width="9" style="352"/>
    <col min="9467" max="9467" width="3.125" style="352" customWidth="1"/>
    <col min="9468" max="9468" width="7.625" style="352" customWidth="1"/>
    <col min="9469" max="9469" width="4.125" style="352" customWidth="1"/>
    <col min="9470" max="9470" width="17" style="352" customWidth="1"/>
    <col min="9471" max="9471" width="3.625" style="352" customWidth="1"/>
    <col min="9472" max="9472" width="9.125" style="352" customWidth="1"/>
    <col min="9473" max="9473" width="3.625" style="352" customWidth="1"/>
    <col min="9474" max="9474" width="4.625" style="352" customWidth="1"/>
    <col min="9475" max="9475" width="9.625" style="352" customWidth="1"/>
    <col min="9476" max="9476" width="10.125" style="352" customWidth="1"/>
    <col min="9477" max="9477" width="10.25" style="352" customWidth="1"/>
    <col min="9478" max="9478" width="4.625" style="352" customWidth="1"/>
    <col min="9479" max="9479" width="5" style="352" customWidth="1"/>
    <col min="9480" max="9480" width="11.125" style="352" customWidth="1"/>
    <col min="9481" max="9481" width="16.125" style="352" customWidth="1"/>
    <col min="9482" max="9482" width="4.75" style="352" customWidth="1"/>
    <col min="9483" max="9483" width="3.625" style="352" customWidth="1"/>
    <col min="9484" max="9484" width="5.125" style="352" customWidth="1"/>
    <col min="9485" max="9485" width="3.125" style="352" customWidth="1"/>
    <col min="9486" max="9486" width="4.625" style="352" customWidth="1"/>
    <col min="9487" max="9487" width="5" style="352" customWidth="1"/>
    <col min="9488" max="9489" width="9.75" style="352" customWidth="1"/>
    <col min="9490" max="9491" width="7.875" style="352" customWidth="1"/>
    <col min="9492" max="9722" width="9" style="352"/>
    <col min="9723" max="9723" width="3.125" style="352" customWidth="1"/>
    <col min="9724" max="9724" width="7.625" style="352" customWidth="1"/>
    <col min="9725" max="9725" width="4.125" style="352" customWidth="1"/>
    <col min="9726" max="9726" width="17" style="352" customWidth="1"/>
    <col min="9727" max="9727" width="3.625" style="352" customWidth="1"/>
    <col min="9728" max="9728" width="9.125" style="352" customWidth="1"/>
    <col min="9729" max="9729" width="3.625" style="352" customWidth="1"/>
    <col min="9730" max="9730" width="4.625" style="352" customWidth="1"/>
    <col min="9731" max="9731" width="9.625" style="352" customWidth="1"/>
    <col min="9732" max="9732" width="10.125" style="352" customWidth="1"/>
    <col min="9733" max="9733" width="10.25" style="352" customWidth="1"/>
    <col min="9734" max="9734" width="4.625" style="352" customWidth="1"/>
    <col min="9735" max="9735" width="5" style="352" customWidth="1"/>
    <col min="9736" max="9736" width="11.125" style="352" customWidth="1"/>
    <col min="9737" max="9737" width="16.125" style="352" customWidth="1"/>
    <col min="9738" max="9738" width="4.75" style="352" customWidth="1"/>
    <col min="9739" max="9739" width="3.625" style="352" customWidth="1"/>
    <col min="9740" max="9740" width="5.125" style="352" customWidth="1"/>
    <col min="9741" max="9741" width="3.125" style="352" customWidth="1"/>
    <col min="9742" max="9742" width="4.625" style="352" customWidth="1"/>
    <col min="9743" max="9743" width="5" style="352" customWidth="1"/>
    <col min="9744" max="9745" width="9.75" style="352" customWidth="1"/>
    <col min="9746" max="9747" width="7.875" style="352" customWidth="1"/>
    <col min="9748" max="9978" width="9" style="352"/>
    <col min="9979" max="9979" width="3.125" style="352" customWidth="1"/>
    <col min="9980" max="9980" width="7.625" style="352" customWidth="1"/>
    <col min="9981" max="9981" width="4.125" style="352" customWidth="1"/>
    <col min="9982" max="9982" width="17" style="352" customWidth="1"/>
    <col min="9983" max="9983" width="3.625" style="352" customWidth="1"/>
    <col min="9984" max="9984" width="9.125" style="352" customWidth="1"/>
    <col min="9985" max="9985" width="3.625" style="352" customWidth="1"/>
    <col min="9986" max="9986" width="4.625" style="352" customWidth="1"/>
    <col min="9987" max="9987" width="9.625" style="352" customWidth="1"/>
    <col min="9988" max="9988" width="10.125" style="352" customWidth="1"/>
    <col min="9989" max="9989" width="10.25" style="352" customWidth="1"/>
    <col min="9990" max="9990" width="4.625" style="352" customWidth="1"/>
    <col min="9991" max="9991" width="5" style="352" customWidth="1"/>
    <col min="9992" max="9992" width="11.125" style="352" customWidth="1"/>
    <col min="9993" max="9993" width="16.125" style="352" customWidth="1"/>
    <col min="9994" max="9994" width="4.75" style="352" customWidth="1"/>
    <col min="9995" max="9995" width="3.625" style="352" customWidth="1"/>
    <col min="9996" max="9996" width="5.125" style="352" customWidth="1"/>
    <col min="9997" max="9997" width="3.125" style="352" customWidth="1"/>
    <col min="9998" max="9998" width="4.625" style="352" customWidth="1"/>
    <col min="9999" max="9999" width="5" style="352" customWidth="1"/>
    <col min="10000" max="10001" width="9.75" style="352" customWidth="1"/>
    <col min="10002" max="10003" width="7.875" style="352" customWidth="1"/>
    <col min="10004" max="10234" width="9" style="352"/>
    <col min="10235" max="10235" width="3.125" style="352" customWidth="1"/>
    <col min="10236" max="10236" width="7.625" style="352" customWidth="1"/>
    <col min="10237" max="10237" width="4.125" style="352" customWidth="1"/>
    <col min="10238" max="10238" width="17" style="352" customWidth="1"/>
    <col min="10239" max="10239" width="3.625" style="352" customWidth="1"/>
    <col min="10240" max="10240" width="9.125" style="352" customWidth="1"/>
    <col min="10241" max="10241" width="3.625" style="352" customWidth="1"/>
    <col min="10242" max="10242" width="4.625" style="352" customWidth="1"/>
    <col min="10243" max="10243" width="9.625" style="352" customWidth="1"/>
    <col min="10244" max="10244" width="10.125" style="352" customWidth="1"/>
    <col min="10245" max="10245" width="10.25" style="352" customWidth="1"/>
    <col min="10246" max="10246" width="4.625" style="352" customWidth="1"/>
    <col min="10247" max="10247" width="5" style="352" customWidth="1"/>
    <col min="10248" max="10248" width="11.125" style="352" customWidth="1"/>
    <col min="10249" max="10249" width="16.125" style="352" customWidth="1"/>
    <col min="10250" max="10250" width="4.75" style="352" customWidth="1"/>
    <col min="10251" max="10251" width="3.625" style="352" customWidth="1"/>
    <col min="10252" max="10252" width="5.125" style="352" customWidth="1"/>
    <col min="10253" max="10253" width="3.125" style="352" customWidth="1"/>
    <col min="10254" max="10254" width="4.625" style="352" customWidth="1"/>
    <col min="10255" max="10255" width="5" style="352" customWidth="1"/>
    <col min="10256" max="10257" width="9.75" style="352" customWidth="1"/>
    <col min="10258" max="10259" width="7.875" style="352" customWidth="1"/>
    <col min="10260" max="10490" width="9" style="352"/>
    <col min="10491" max="10491" width="3.125" style="352" customWidth="1"/>
    <col min="10492" max="10492" width="7.625" style="352" customWidth="1"/>
    <col min="10493" max="10493" width="4.125" style="352" customWidth="1"/>
    <col min="10494" max="10494" width="17" style="352" customWidth="1"/>
    <col min="10495" max="10495" width="3.625" style="352" customWidth="1"/>
    <col min="10496" max="10496" width="9.125" style="352" customWidth="1"/>
    <col min="10497" max="10497" width="3.625" style="352" customWidth="1"/>
    <col min="10498" max="10498" width="4.625" style="352" customWidth="1"/>
    <col min="10499" max="10499" width="9.625" style="352" customWidth="1"/>
    <col min="10500" max="10500" width="10.125" style="352" customWidth="1"/>
    <col min="10501" max="10501" width="10.25" style="352" customWidth="1"/>
    <col min="10502" max="10502" width="4.625" style="352" customWidth="1"/>
    <col min="10503" max="10503" width="5" style="352" customWidth="1"/>
    <col min="10504" max="10504" width="11.125" style="352" customWidth="1"/>
    <col min="10505" max="10505" width="16.125" style="352" customWidth="1"/>
    <col min="10506" max="10506" width="4.75" style="352" customWidth="1"/>
    <col min="10507" max="10507" width="3.625" style="352" customWidth="1"/>
    <col min="10508" max="10508" width="5.125" style="352" customWidth="1"/>
    <col min="10509" max="10509" width="3.125" style="352" customWidth="1"/>
    <col min="10510" max="10510" width="4.625" style="352" customWidth="1"/>
    <col min="10511" max="10511" width="5" style="352" customWidth="1"/>
    <col min="10512" max="10513" width="9.75" style="352" customWidth="1"/>
    <col min="10514" max="10515" width="7.875" style="352" customWidth="1"/>
    <col min="10516" max="10746" width="9" style="352"/>
    <col min="10747" max="10747" width="3.125" style="352" customWidth="1"/>
    <col min="10748" max="10748" width="7.625" style="352" customWidth="1"/>
    <col min="10749" max="10749" width="4.125" style="352" customWidth="1"/>
    <col min="10750" max="10750" width="17" style="352" customWidth="1"/>
    <col min="10751" max="10751" width="3.625" style="352" customWidth="1"/>
    <col min="10752" max="10752" width="9.125" style="352" customWidth="1"/>
    <col min="10753" max="10753" width="3.625" style="352" customWidth="1"/>
    <col min="10754" max="10754" width="4.625" style="352" customWidth="1"/>
    <col min="10755" max="10755" width="9.625" style="352" customWidth="1"/>
    <col min="10756" max="10756" width="10.125" style="352" customWidth="1"/>
    <col min="10757" max="10757" width="10.25" style="352" customWidth="1"/>
    <col min="10758" max="10758" width="4.625" style="352" customWidth="1"/>
    <col min="10759" max="10759" width="5" style="352" customWidth="1"/>
    <col min="10760" max="10760" width="11.125" style="352" customWidth="1"/>
    <col min="10761" max="10761" width="16.125" style="352" customWidth="1"/>
    <col min="10762" max="10762" width="4.75" style="352" customWidth="1"/>
    <col min="10763" max="10763" width="3.625" style="352" customWidth="1"/>
    <col min="10764" max="10764" width="5.125" style="352" customWidth="1"/>
    <col min="10765" max="10765" width="3.125" style="352" customWidth="1"/>
    <col min="10766" max="10766" width="4.625" style="352" customWidth="1"/>
    <col min="10767" max="10767" width="5" style="352" customWidth="1"/>
    <col min="10768" max="10769" width="9.75" style="352" customWidth="1"/>
    <col min="10770" max="10771" width="7.875" style="352" customWidth="1"/>
    <col min="10772" max="11002" width="9" style="352"/>
    <col min="11003" max="11003" width="3.125" style="352" customWidth="1"/>
    <col min="11004" max="11004" width="7.625" style="352" customWidth="1"/>
    <col min="11005" max="11005" width="4.125" style="352" customWidth="1"/>
    <col min="11006" max="11006" width="17" style="352" customWidth="1"/>
    <col min="11007" max="11007" width="3.625" style="352" customWidth="1"/>
    <col min="11008" max="11008" width="9.125" style="352" customWidth="1"/>
    <col min="11009" max="11009" width="3.625" style="352" customWidth="1"/>
    <col min="11010" max="11010" width="4.625" style="352" customWidth="1"/>
    <col min="11011" max="11011" width="9.625" style="352" customWidth="1"/>
    <col min="11012" max="11012" width="10.125" style="352" customWidth="1"/>
    <col min="11013" max="11013" width="10.25" style="352" customWidth="1"/>
    <col min="11014" max="11014" width="4.625" style="352" customWidth="1"/>
    <col min="11015" max="11015" width="5" style="352" customWidth="1"/>
    <col min="11016" max="11016" width="11.125" style="352" customWidth="1"/>
    <col min="11017" max="11017" width="16.125" style="352" customWidth="1"/>
    <col min="11018" max="11018" width="4.75" style="352" customWidth="1"/>
    <col min="11019" max="11019" width="3.625" style="352" customWidth="1"/>
    <col min="11020" max="11020" width="5.125" style="352" customWidth="1"/>
    <col min="11021" max="11021" width="3.125" style="352" customWidth="1"/>
    <col min="11022" max="11022" width="4.625" style="352" customWidth="1"/>
    <col min="11023" max="11023" width="5" style="352" customWidth="1"/>
    <col min="11024" max="11025" width="9.75" style="352" customWidth="1"/>
    <col min="11026" max="11027" width="7.875" style="352" customWidth="1"/>
    <col min="11028" max="11258" width="9" style="352"/>
    <col min="11259" max="11259" width="3.125" style="352" customWidth="1"/>
    <col min="11260" max="11260" width="7.625" style="352" customWidth="1"/>
    <col min="11261" max="11261" width="4.125" style="352" customWidth="1"/>
    <col min="11262" max="11262" width="17" style="352" customWidth="1"/>
    <col min="11263" max="11263" width="3.625" style="352" customWidth="1"/>
    <col min="11264" max="11264" width="9.125" style="352" customWidth="1"/>
    <col min="11265" max="11265" width="3.625" style="352" customWidth="1"/>
    <col min="11266" max="11266" width="4.625" style="352" customWidth="1"/>
    <col min="11267" max="11267" width="9.625" style="352" customWidth="1"/>
    <col min="11268" max="11268" width="10.125" style="352" customWidth="1"/>
    <col min="11269" max="11269" width="10.25" style="352" customWidth="1"/>
    <col min="11270" max="11270" width="4.625" style="352" customWidth="1"/>
    <col min="11271" max="11271" width="5" style="352" customWidth="1"/>
    <col min="11272" max="11272" width="11.125" style="352" customWidth="1"/>
    <col min="11273" max="11273" width="16.125" style="352" customWidth="1"/>
    <col min="11274" max="11274" width="4.75" style="352" customWidth="1"/>
    <col min="11275" max="11275" width="3.625" style="352" customWidth="1"/>
    <col min="11276" max="11276" width="5.125" style="352" customWidth="1"/>
    <col min="11277" max="11277" width="3.125" style="352" customWidth="1"/>
    <col min="11278" max="11278" width="4.625" style="352" customWidth="1"/>
    <col min="11279" max="11279" width="5" style="352" customWidth="1"/>
    <col min="11280" max="11281" width="9.75" style="352" customWidth="1"/>
    <col min="11282" max="11283" width="7.875" style="352" customWidth="1"/>
    <col min="11284" max="11514" width="9" style="352"/>
    <col min="11515" max="11515" width="3.125" style="352" customWidth="1"/>
    <col min="11516" max="11516" width="7.625" style="352" customWidth="1"/>
    <col min="11517" max="11517" width="4.125" style="352" customWidth="1"/>
    <col min="11518" max="11518" width="17" style="352" customWidth="1"/>
    <col min="11519" max="11519" width="3.625" style="352" customWidth="1"/>
    <col min="11520" max="11520" width="9.125" style="352" customWidth="1"/>
    <col min="11521" max="11521" width="3.625" style="352" customWidth="1"/>
    <col min="11522" max="11522" width="4.625" style="352" customWidth="1"/>
    <col min="11523" max="11523" width="9.625" style="352" customWidth="1"/>
    <col min="11524" max="11524" width="10.125" style="352" customWidth="1"/>
    <col min="11525" max="11525" width="10.25" style="352" customWidth="1"/>
    <col min="11526" max="11526" width="4.625" style="352" customWidth="1"/>
    <col min="11527" max="11527" width="5" style="352" customWidth="1"/>
    <col min="11528" max="11528" width="11.125" style="352" customWidth="1"/>
    <col min="11529" max="11529" width="16.125" style="352" customWidth="1"/>
    <col min="11530" max="11530" width="4.75" style="352" customWidth="1"/>
    <col min="11531" max="11531" width="3.625" style="352" customWidth="1"/>
    <col min="11532" max="11532" width="5.125" style="352" customWidth="1"/>
    <col min="11533" max="11533" width="3.125" style="352" customWidth="1"/>
    <col min="11534" max="11534" width="4.625" style="352" customWidth="1"/>
    <col min="11535" max="11535" width="5" style="352" customWidth="1"/>
    <col min="11536" max="11537" width="9.75" style="352" customWidth="1"/>
    <col min="11538" max="11539" width="7.875" style="352" customWidth="1"/>
    <col min="11540" max="11770" width="9" style="352"/>
    <col min="11771" max="11771" width="3.125" style="352" customWidth="1"/>
    <col min="11772" max="11772" width="7.625" style="352" customWidth="1"/>
    <col min="11773" max="11773" width="4.125" style="352" customWidth="1"/>
    <col min="11774" max="11774" width="17" style="352" customWidth="1"/>
    <col min="11775" max="11775" width="3.625" style="352" customWidth="1"/>
    <col min="11776" max="11776" width="9.125" style="352" customWidth="1"/>
    <col min="11777" max="11777" width="3.625" style="352" customWidth="1"/>
    <col min="11778" max="11778" width="4.625" style="352" customWidth="1"/>
    <col min="11779" max="11779" width="9.625" style="352" customWidth="1"/>
    <col min="11780" max="11780" width="10.125" style="352" customWidth="1"/>
    <col min="11781" max="11781" width="10.25" style="352" customWidth="1"/>
    <col min="11782" max="11782" width="4.625" style="352" customWidth="1"/>
    <col min="11783" max="11783" width="5" style="352" customWidth="1"/>
    <col min="11784" max="11784" width="11.125" style="352" customWidth="1"/>
    <col min="11785" max="11785" width="16.125" style="352" customWidth="1"/>
    <col min="11786" max="11786" width="4.75" style="352" customWidth="1"/>
    <col min="11787" max="11787" width="3.625" style="352" customWidth="1"/>
    <col min="11788" max="11788" width="5.125" style="352" customWidth="1"/>
    <col min="11789" max="11789" width="3.125" style="352" customWidth="1"/>
    <col min="11790" max="11790" width="4.625" style="352" customWidth="1"/>
    <col min="11791" max="11791" width="5" style="352" customWidth="1"/>
    <col min="11792" max="11793" width="9.75" style="352" customWidth="1"/>
    <col min="11794" max="11795" width="7.875" style="352" customWidth="1"/>
    <col min="11796" max="12026" width="9" style="352"/>
    <col min="12027" max="12027" width="3.125" style="352" customWidth="1"/>
    <col min="12028" max="12028" width="7.625" style="352" customWidth="1"/>
    <col min="12029" max="12029" width="4.125" style="352" customWidth="1"/>
    <col min="12030" max="12030" width="17" style="352" customWidth="1"/>
    <col min="12031" max="12031" width="3.625" style="352" customWidth="1"/>
    <col min="12032" max="12032" width="9.125" style="352" customWidth="1"/>
    <col min="12033" max="12033" width="3.625" style="352" customWidth="1"/>
    <col min="12034" max="12034" width="4.625" style="352" customWidth="1"/>
    <col min="12035" max="12035" width="9.625" style="352" customWidth="1"/>
    <col min="12036" max="12036" width="10.125" style="352" customWidth="1"/>
    <col min="12037" max="12037" width="10.25" style="352" customWidth="1"/>
    <col min="12038" max="12038" width="4.625" style="352" customWidth="1"/>
    <col min="12039" max="12039" width="5" style="352" customWidth="1"/>
    <col min="12040" max="12040" width="11.125" style="352" customWidth="1"/>
    <col min="12041" max="12041" width="16.125" style="352" customWidth="1"/>
    <col min="12042" max="12042" width="4.75" style="352" customWidth="1"/>
    <col min="12043" max="12043" width="3.625" style="352" customWidth="1"/>
    <col min="12044" max="12044" width="5.125" style="352" customWidth="1"/>
    <col min="12045" max="12045" width="3.125" style="352" customWidth="1"/>
    <col min="12046" max="12046" width="4.625" style="352" customWidth="1"/>
    <col min="12047" max="12047" width="5" style="352" customWidth="1"/>
    <col min="12048" max="12049" width="9.75" style="352" customWidth="1"/>
    <col min="12050" max="12051" width="7.875" style="352" customWidth="1"/>
    <col min="12052" max="12282" width="9" style="352"/>
    <col min="12283" max="12283" width="3.125" style="352" customWidth="1"/>
    <col min="12284" max="12284" width="7.625" style="352" customWidth="1"/>
    <col min="12285" max="12285" width="4.125" style="352" customWidth="1"/>
    <col min="12286" max="12286" width="17" style="352" customWidth="1"/>
    <col min="12287" max="12287" width="3.625" style="352" customWidth="1"/>
    <col min="12288" max="12288" width="9.125" style="352" customWidth="1"/>
    <col min="12289" max="12289" width="3.625" style="352" customWidth="1"/>
    <col min="12290" max="12290" width="4.625" style="352" customWidth="1"/>
    <col min="12291" max="12291" width="9.625" style="352" customWidth="1"/>
    <col min="12292" max="12292" width="10.125" style="352" customWidth="1"/>
    <col min="12293" max="12293" width="10.25" style="352" customWidth="1"/>
    <col min="12294" max="12294" width="4.625" style="352" customWidth="1"/>
    <col min="12295" max="12295" width="5" style="352" customWidth="1"/>
    <col min="12296" max="12296" width="11.125" style="352" customWidth="1"/>
    <col min="12297" max="12297" width="16.125" style="352" customWidth="1"/>
    <col min="12298" max="12298" width="4.75" style="352" customWidth="1"/>
    <col min="12299" max="12299" width="3.625" style="352" customWidth="1"/>
    <col min="12300" max="12300" width="5.125" style="352" customWidth="1"/>
    <col min="12301" max="12301" width="3.125" style="352" customWidth="1"/>
    <col min="12302" max="12302" width="4.625" style="352" customWidth="1"/>
    <col min="12303" max="12303" width="5" style="352" customWidth="1"/>
    <col min="12304" max="12305" width="9.75" style="352" customWidth="1"/>
    <col min="12306" max="12307" width="7.875" style="352" customWidth="1"/>
    <col min="12308" max="12538" width="9" style="352"/>
    <col min="12539" max="12539" width="3.125" style="352" customWidth="1"/>
    <col min="12540" max="12540" width="7.625" style="352" customWidth="1"/>
    <col min="12541" max="12541" width="4.125" style="352" customWidth="1"/>
    <col min="12542" max="12542" width="17" style="352" customWidth="1"/>
    <col min="12543" max="12543" width="3.625" style="352" customWidth="1"/>
    <col min="12544" max="12544" width="9.125" style="352" customWidth="1"/>
    <col min="12545" max="12545" width="3.625" style="352" customWidth="1"/>
    <col min="12546" max="12546" width="4.625" style="352" customWidth="1"/>
    <col min="12547" max="12547" width="9.625" style="352" customWidth="1"/>
    <col min="12548" max="12548" width="10.125" style="352" customWidth="1"/>
    <col min="12549" max="12549" width="10.25" style="352" customWidth="1"/>
    <col min="12550" max="12550" width="4.625" style="352" customWidth="1"/>
    <col min="12551" max="12551" width="5" style="352" customWidth="1"/>
    <col min="12552" max="12552" width="11.125" style="352" customWidth="1"/>
    <col min="12553" max="12553" width="16.125" style="352" customWidth="1"/>
    <col min="12554" max="12554" width="4.75" style="352" customWidth="1"/>
    <col min="12555" max="12555" width="3.625" style="352" customWidth="1"/>
    <col min="12556" max="12556" width="5.125" style="352" customWidth="1"/>
    <col min="12557" max="12557" width="3.125" style="352" customWidth="1"/>
    <col min="12558" max="12558" width="4.625" style="352" customWidth="1"/>
    <col min="12559" max="12559" width="5" style="352" customWidth="1"/>
    <col min="12560" max="12561" width="9.75" style="352" customWidth="1"/>
    <col min="12562" max="12563" width="7.875" style="352" customWidth="1"/>
    <col min="12564" max="12794" width="9" style="352"/>
    <col min="12795" max="12795" width="3.125" style="352" customWidth="1"/>
    <col min="12796" max="12796" width="7.625" style="352" customWidth="1"/>
    <col min="12797" max="12797" width="4.125" style="352" customWidth="1"/>
    <col min="12798" max="12798" width="17" style="352" customWidth="1"/>
    <col min="12799" max="12799" width="3.625" style="352" customWidth="1"/>
    <col min="12800" max="12800" width="9.125" style="352" customWidth="1"/>
    <col min="12801" max="12801" width="3.625" style="352" customWidth="1"/>
    <col min="12802" max="12802" width="4.625" style="352" customWidth="1"/>
    <col min="12803" max="12803" width="9.625" style="352" customWidth="1"/>
    <col min="12804" max="12804" width="10.125" style="352" customWidth="1"/>
    <col min="12805" max="12805" width="10.25" style="352" customWidth="1"/>
    <col min="12806" max="12806" width="4.625" style="352" customWidth="1"/>
    <col min="12807" max="12807" width="5" style="352" customWidth="1"/>
    <col min="12808" max="12808" width="11.125" style="352" customWidth="1"/>
    <col min="12809" max="12809" width="16.125" style="352" customWidth="1"/>
    <col min="12810" max="12810" width="4.75" style="352" customWidth="1"/>
    <col min="12811" max="12811" width="3.625" style="352" customWidth="1"/>
    <col min="12812" max="12812" width="5.125" style="352" customWidth="1"/>
    <col min="12813" max="12813" width="3.125" style="352" customWidth="1"/>
    <col min="12814" max="12814" width="4.625" style="352" customWidth="1"/>
    <col min="12815" max="12815" width="5" style="352" customWidth="1"/>
    <col min="12816" max="12817" width="9.75" style="352" customWidth="1"/>
    <col min="12818" max="12819" width="7.875" style="352" customWidth="1"/>
    <col min="12820" max="13050" width="9" style="352"/>
    <col min="13051" max="13051" width="3.125" style="352" customWidth="1"/>
    <col min="13052" max="13052" width="7.625" style="352" customWidth="1"/>
    <col min="13053" max="13053" width="4.125" style="352" customWidth="1"/>
    <col min="13054" max="13054" width="17" style="352" customWidth="1"/>
    <col min="13055" max="13055" width="3.625" style="352" customWidth="1"/>
    <col min="13056" max="13056" width="9.125" style="352" customWidth="1"/>
    <col min="13057" max="13057" width="3.625" style="352" customWidth="1"/>
    <col min="13058" max="13058" width="4.625" style="352" customWidth="1"/>
    <col min="13059" max="13059" width="9.625" style="352" customWidth="1"/>
    <col min="13060" max="13060" width="10.125" style="352" customWidth="1"/>
    <col min="13061" max="13061" width="10.25" style="352" customWidth="1"/>
    <col min="13062" max="13062" width="4.625" style="352" customWidth="1"/>
    <col min="13063" max="13063" width="5" style="352" customWidth="1"/>
    <col min="13064" max="13064" width="11.125" style="352" customWidth="1"/>
    <col min="13065" max="13065" width="16.125" style="352" customWidth="1"/>
    <col min="13066" max="13066" width="4.75" style="352" customWidth="1"/>
    <col min="13067" max="13067" width="3.625" style="352" customWidth="1"/>
    <col min="13068" max="13068" width="5.125" style="352" customWidth="1"/>
    <col min="13069" max="13069" width="3.125" style="352" customWidth="1"/>
    <col min="13070" max="13070" width="4.625" style="352" customWidth="1"/>
    <col min="13071" max="13071" width="5" style="352" customWidth="1"/>
    <col min="13072" max="13073" width="9.75" style="352" customWidth="1"/>
    <col min="13074" max="13075" width="7.875" style="352" customWidth="1"/>
    <col min="13076" max="13306" width="9" style="352"/>
    <col min="13307" max="13307" width="3.125" style="352" customWidth="1"/>
    <col min="13308" max="13308" width="7.625" style="352" customWidth="1"/>
    <col min="13309" max="13309" width="4.125" style="352" customWidth="1"/>
    <col min="13310" max="13310" width="17" style="352" customWidth="1"/>
    <col min="13311" max="13311" width="3.625" style="352" customWidth="1"/>
    <col min="13312" max="13312" width="9.125" style="352" customWidth="1"/>
    <col min="13313" max="13313" width="3.625" style="352" customWidth="1"/>
    <col min="13314" max="13314" width="4.625" style="352" customWidth="1"/>
    <col min="13315" max="13315" width="9.625" style="352" customWidth="1"/>
    <col min="13316" max="13316" width="10.125" style="352" customWidth="1"/>
    <col min="13317" max="13317" width="10.25" style="352" customWidth="1"/>
    <col min="13318" max="13318" width="4.625" style="352" customWidth="1"/>
    <col min="13319" max="13319" width="5" style="352" customWidth="1"/>
    <col min="13320" max="13320" width="11.125" style="352" customWidth="1"/>
    <col min="13321" max="13321" width="16.125" style="352" customWidth="1"/>
    <col min="13322" max="13322" width="4.75" style="352" customWidth="1"/>
    <col min="13323" max="13323" width="3.625" style="352" customWidth="1"/>
    <col min="13324" max="13324" width="5.125" style="352" customWidth="1"/>
    <col min="13325" max="13325" width="3.125" style="352" customWidth="1"/>
    <col min="13326" max="13326" width="4.625" style="352" customWidth="1"/>
    <col min="13327" max="13327" width="5" style="352" customWidth="1"/>
    <col min="13328" max="13329" width="9.75" style="352" customWidth="1"/>
    <col min="13330" max="13331" width="7.875" style="352" customWidth="1"/>
    <col min="13332" max="13562" width="9" style="352"/>
    <col min="13563" max="13563" width="3.125" style="352" customWidth="1"/>
    <col min="13564" max="13564" width="7.625" style="352" customWidth="1"/>
    <col min="13565" max="13565" width="4.125" style="352" customWidth="1"/>
    <col min="13566" max="13566" width="17" style="352" customWidth="1"/>
    <col min="13567" max="13567" width="3.625" style="352" customWidth="1"/>
    <col min="13568" max="13568" width="9.125" style="352" customWidth="1"/>
    <col min="13569" max="13569" width="3.625" style="352" customWidth="1"/>
    <col min="13570" max="13570" width="4.625" style="352" customWidth="1"/>
    <col min="13571" max="13571" width="9.625" style="352" customWidth="1"/>
    <col min="13572" max="13572" width="10.125" style="352" customWidth="1"/>
    <col min="13573" max="13573" width="10.25" style="352" customWidth="1"/>
    <col min="13574" max="13574" width="4.625" style="352" customWidth="1"/>
    <col min="13575" max="13575" width="5" style="352" customWidth="1"/>
    <col min="13576" max="13576" width="11.125" style="352" customWidth="1"/>
    <col min="13577" max="13577" width="16.125" style="352" customWidth="1"/>
    <col min="13578" max="13578" width="4.75" style="352" customWidth="1"/>
    <col min="13579" max="13579" width="3.625" style="352" customWidth="1"/>
    <col min="13580" max="13580" width="5.125" style="352" customWidth="1"/>
    <col min="13581" max="13581" width="3.125" style="352" customWidth="1"/>
    <col min="13582" max="13582" width="4.625" style="352" customWidth="1"/>
    <col min="13583" max="13583" width="5" style="352" customWidth="1"/>
    <col min="13584" max="13585" width="9.75" style="352" customWidth="1"/>
    <col min="13586" max="13587" width="7.875" style="352" customWidth="1"/>
    <col min="13588" max="13818" width="9" style="352"/>
    <col min="13819" max="13819" width="3.125" style="352" customWidth="1"/>
    <col min="13820" max="13820" width="7.625" style="352" customWidth="1"/>
    <col min="13821" max="13821" width="4.125" style="352" customWidth="1"/>
    <col min="13822" max="13822" width="17" style="352" customWidth="1"/>
    <col min="13823" max="13823" width="3.625" style="352" customWidth="1"/>
    <col min="13824" max="13824" width="9.125" style="352" customWidth="1"/>
    <col min="13825" max="13825" width="3.625" style="352" customWidth="1"/>
    <col min="13826" max="13826" width="4.625" style="352" customWidth="1"/>
    <col min="13827" max="13827" width="9.625" style="352" customWidth="1"/>
    <col min="13828" max="13828" width="10.125" style="352" customWidth="1"/>
    <col min="13829" max="13829" width="10.25" style="352" customWidth="1"/>
    <col min="13830" max="13830" width="4.625" style="352" customWidth="1"/>
    <col min="13831" max="13831" width="5" style="352" customWidth="1"/>
    <col min="13832" max="13832" width="11.125" style="352" customWidth="1"/>
    <col min="13833" max="13833" width="16.125" style="352" customWidth="1"/>
    <col min="13834" max="13834" width="4.75" style="352" customWidth="1"/>
    <col min="13835" max="13835" width="3.625" style="352" customWidth="1"/>
    <col min="13836" max="13836" width="5.125" style="352" customWidth="1"/>
    <col min="13837" max="13837" width="3.125" style="352" customWidth="1"/>
    <col min="13838" max="13838" width="4.625" style="352" customWidth="1"/>
    <col min="13839" max="13839" width="5" style="352" customWidth="1"/>
    <col min="13840" max="13841" width="9.75" style="352" customWidth="1"/>
    <col min="13842" max="13843" width="7.875" style="352" customWidth="1"/>
    <col min="13844" max="14074" width="9" style="352"/>
    <col min="14075" max="14075" width="3.125" style="352" customWidth="1"/>
    <col min="14076" max="14076" width="7.625" style="352" customWidth="1"/>
    <col min="14077" max="14077" width="4.125" style="352" customWidth="1"/>
    <col min="14078" max="14078" width="17" style="352" customWidth="1"/>
    <col min="14079" max="14079" width="3.625" style="352" customWidth="1"/>
    <col min="14080" max="14080" width="9.125" style="352" customWidth="1"/>
    <col min="14081" max="14081" width="3.625" style="352" customWidth="1"/>
    <col min="14082" max="14082" width="4.625" style="352" customWidth="1"/>
    <col min="14083" max="14083" width="9.625" style="352" customWidth="1"/>
    <col min="14084" max="14084" width="10.125" style="352" customWidth="1"/>
    <col min="14085" max="14085" width="10.25" style="352" customWidth="1"/>
    <col min="14086" max="14086" width="4.625" style="352" customWidth="1"/>
    <col min="14087" max="14087" width="5" style="352" customWidth="1"/>
    <col min="14088" max="14088" width="11.125" style="352" customWidth="1"/>
    <col min="14089" max="14089" width="16.125" style="352" customWidth="1"/>
    <col min="14090" max="14090" width="4.75" style="352" customWidth="1"/>
    <col min="14091" max="14091" width="3.625" style="352" customWidth="1"/>
    <col min="14092" max="14092" width="5.125" style="352" customWidth="1"/>
    <col min="14093" max="14093" width="3.125" style="352" customWidth="1"/>
    <col min="14094" max="14094" width="4.625" style="352" customWidth="1"/>
    <col min="14095" max="14095" width="5" style="352" customWidth="1"/>
    <col min="14096" max="14097" width="9.75" style="352" customWidth="1"/>
    <col min="14098" max="14099" width="7.875" style="352" customWidth="1"/>
    <col min="14100" max="14330" width="9" style="352"/>
    <col min="14331" max="14331" width="3.125" style="352" customWidth="1"/>
    <col min="14332" max="14332" width="7.625" style="352" customWidth="1"/>
    <col min="14333" max="14333" width="4.125" style="352" customWidth="1"/>
    <col min="14334" max="14334" width="17" style="352" customWidth="1"/>
    <col min="14335" max="14335" width="3.625" style="352" customWidth="1"/>
    <col min="14336" max="14336" width="9.125" style="352" customWidth="1"/>
    <col min="14337" max="14337" width="3.625" style="352" customWidth="1"/>
    <col min="14338" max="14338" width="4.625" style="352" customWidth="1"/>
    <col min="14339" max="14339" width="9.625" style="352" customWidth="1"/>
    <col min="14340" max="14340" width="10.125" style="352" customWidth="1"/>
    <col min="14341" max="14341" width="10.25" style="352" customWidth="1"/>
    <col min="14342" max="14342" width="4.625" style="352" customWidth="1"/>
    <col min="14343" max="14343" width="5" style="352" customWidth="1"/>
    <col min="14344" max="14344" width="11.125" style="352" customWidth="1"/>
    <col min="14345" max="14345" width="16.125" style="352" customWidth="1"/>
    <col min="14346" max="14346" width="4.75" style="352" customWidth="1"/>
    <col min="14347" max="14347" width="3.625" style="352" customWidth="1"/>
    <col min="14348" max="14348" width="5.125" style="352" customWidth="1"/>
    <col min="14349" max="14349" width="3.125" style="352" customWidth="1"/>
    <col min="14350" max="14350" width="4.625" style="352" customWidth="1"/>
    <col min="14351" max="14351" width="5" style="352" customWidth="1"/>
    <col min="14352" max="14353" width="9.75" style="352" customWidth="1"/>
    <col min="14354" max="14355" width="7.875" style="352" customWidth="1"/>
    <col min="14356" max="14586" width="9" style="352"/>
    <col min="14587" max="14587" width="3.125" style="352" customWidth="1"/>
    <col min="14588" max="14588" width="7.625" style="352" customWidth="1"/>
    <col min="14589" max="14589" width="4.125" style="352" customWidth="1"/>
    <col min="14590" max="14590" width="17" style="352" customWidth="1"/>
    <col min="14591" max="14591" width="3.625" style="352" customWidth="1"/>
    <col min="14592" max="14592" width="9.125" style="352" customWidth="1"/>
    <col min="14593" max="14593" width="3.625" style="352" customWidth="1"/>
    <col min="14594" max="14594" width="4.625" style="352" customWidth="1"/>
    <col min="14595" max="14595" width="9.625" style="352" customWidth="1"/>
    <col min="14596" max="14596" width="10.125" style="352" customWidth="1"/>
    <col min="14597" max="14597" width="10.25" style="352" customWidth="1"/>
    <col min="14598" max="14598" width="4.625" style="352" customWidth="1"/>
    <col min="14599" max="14599" width="5" style="352" customWidth="1"/>
    <col min="14600" max="14600" width="11.125" style="352" customWidth="1"/>
    <col min="14601" max="14601" width="16.125" style="352" customWidth="1"/>
    <col min="14602" max="14602" width="4.75" style="352" customWidth="1"/>
    <col min="14603" max="14603" width="3.625" style="352" customWidth="1"/>
    <col min="14604" max="14604" width="5.125" style="352" customWidth="1"/>
    <col min="14605" max="14605" width="3.125" style="352" customWidth="1"/>
    <col min="14606" max="14606" width="4.625" style="352" customWidth="1"/>
    <col min="14607" max="14607" width="5" style="352" customWidth="1"/>
    <col min="14608" max="14609" width="9.75" style="352" customWidth="1"/>
    <col min="14610" max="14611" width="7.875" style="352" customWidth="1"/>
    <col min="14612" max="14842" width="9" style="352"/>
    <col min="14843" max="14843" width="3.125" style="352" customWidth="1"/>
    <col min="14844" max="14844" width="7.625" style="352" customWidth="1"/>
    <col min="14845" max="14845" width="4.125" style="352" customWidth="1"/>
    <col min="14846" max="14846" width="17" style="352" customWidth="1"/>
    <col min="14847" max="14847" width="3.625" style="352" customWidth="1"/>
    <col min="14848" max="14848" width="9.125" style="352" customWidth="1"/>
    <col min="14849" max="14849" width="3.625" style="352" customWidth="1"/>
    <col min="14850" max="14850" width="4.625" style="352" customWidth="1"/>
    <col min="14851" max="14851" width="9.625" style="352" customWidth="1"/>
    <col min="14852" max="14852" width="10.125" style="352" customWidth="1"/>
    <col min="14853" max="14853" width="10.25" style="352" customWidth="1"/>
    <col min="14854" max="14854" width="4.625" style="352" customWidth="1"/>
    <col min="14855" max="14855" width="5" style="352" customWidth="1"/>
    <col min="14856" max="14856" width="11.125" style="352" customWidth="1"/>
    <col min="14857" max="14857" width="16.125" style="352" customWidth="1"/>
    <col min="14858" max="14858" width="4.75" style="352" customWidth="1"/>
    <col min="14859" max="14859" width="3.625" style="352" customWidth="1"/>
    <col min="14860" max="14860" width="5.125" style="352" customWidth="1"/>
    <col min="14861" max="14861" width="3.125" style="352" customWidth="1"/>
    <col min="14862" max="14862" width="4.625" style="352" customWidth="1"/>
    <col min="14863" max="14863" width="5" style="352" customWidth="1"/>
    <col min="14864" max="14865" width="9.75" style="352" customWidth="1"/>
    <col min="14866" max="14867" width="7.875" style="352" customWidth="1"/>
    <col min="14868" max="15098" width="9" style="352"/>
    <col min="15099" max="15099" width="3.125" style="352" customWidth="1"/>
    <col min="15100" max="15100" width="7.625" style="352" customWidth="1"/>
    <col min="15101" max="15101" width="4.125" style="352" customWidth="1"/>
    <col min="15102" max="15102" width="17" style="352" customWidth="1"/>
    <col min="15103" max="15103" width="3.625" style="352" customWidth="1"/>
    <col min="15104" max="15104" width="9.125" style="352" customWidth="1"/>
    <col min="15105" max="15105" width="3.625" style="352" customWidth="1"/>
    <col min="15106" max="15106" width="4.625" style="352" customWidth="1"/>
    <col min="15107" max="15107" width="9.625" style="352" customWidth="1"/>
    <col min="15108" max="15108" width="10.125" style="352" customWidth="1"/>
    <col min="15109" max="15109" width="10.25" style="352" customWidth="1"/>
    <col min="15110" max="15110" width="4.625" style="352" customWidth="1"/>
    <col min="15111" max="15111" width="5" style="352" customWidth="1"/>
    <col min="15112" max="15112" width="11.125" style="352" customWidth="1"/>
    <col min="15113" max="15113" width="16.125" style="352" customWidth="1"/>
    <col min="15114" max="15114" width="4.75" style="352" customWidth="1"/>
    <col min="15115" max="15115" width="3.625" style="352" customWidth="1"/>
    <col min="15116" max="15116" width="5.125" style="352" customWidth="1"/>
    <col min="15117" max="15117" width="3.125" style="352" customWidth="1"/>
    <col min="15118" max="15118" width="4.625" style="352" customWidth="1"/>
    <col min="15119" max="15119" width="5" style="352" customWidth="1"/>
    <col min="15120" max="15121" width="9.75" style="352" customWidth="1"/>
    <col min="15122" max="15123" width="7.875" style="352" customWidth="1"/>
    <col min="15124" max="15354" width="9" style="352"/>
    <col min="15355" max="15355" width="3.125" style="352" customWidth="1"/>
    <col min="15356" max="15356" width="7.625" style="352" customWidth="1"/>
    <col min="15357" max="15357" width="4.125" style="352" customWidth="1"/>
    <col min="15358" max="15358" width="17" style="352" customWidth="1"/>
    <col min="15359" max="15359" width="3.625" style="352" customWidth="1"/>
    <col min="15360" max="15360" width="9.125" style="352" customWidth="1"/>
    <col min="15361" max="15361" width="3.625" style="352" customWidth="1"/>
    <col min="15362" max="15362" width="4.625" style="352" customWidth="1"/>
    <col min="15363" max="15363" width="9.625" style="352" customWidth="1"/>
    <col min="15364" max="15364" width="10.125" style="352" customWidth="1"/>
    <col min="15365" max="15365" width="10.25" style="352" customWidth="1"/>
    <col min="15366" max="15366" width="4.625" style="352" customWidth="1"/>
    <col min="15367" max="15367" width="5" style="352" customWidth="1"/>
    <col min="15368" max="15368" width="11.125" style="352" customWidth="1"/>
    <col min="15369" max="15369" width="16.125" style="352" customWidth="1"/>
    <col min="15370" max="15370" width="4.75" style="352" customWidth="1"/>
    <col min="15371" max="15371" width="3.625" style="352" customWidth="1"/>
    <col min="15372" max="15372" width="5.125" style="352" customWidth="1"/>
    <col min="15373" max="15373" width="3.125" style="352" customWidth="1"/>
    <col min="15374" max="15374" width="4.625" style="352" customWidth="1"/>
    <col min="15375" max="15375" width="5" style="352" customWidth="1"/>
    <col min="15376" max="15377" width="9.75" style="352" customWidth="1"/>
    <col min="15378" max="15379" width="7.875" style="352" customWidth="1"/>
    <col min="15380" max="15610" width="9" style="352"/>
    <col min="15611" max="15611" width="3.125" style="352" customWidth="1"/>
    <col min="15612" max="15612" width="7.625" style="352" customWidth="1"/>
    <col min="15613" max="15613" width="4.125" style="352" customWidth="1"/>
    <col min="15614" max="15614" width="17" style="352" customWidth="1"/>
    <col min="15615" max="15615" width="3.625" style="352" customWidth="1"/>
    <col min="15616" max="15616" width="9.125" style="352" customWidth="1"/>
    <col min="15617" max="15617" width="3.625" style="352" customWidth="1"/>
    <col min="15618" max="15618" width="4.625" style="352" customWidth="1"/>
    <col min="15619" max="15619" width="9.625" style="352" customWidth="1"/>
    <col min="15620" max="15620" width="10.125" style="352" customWidth="1"/>
    <col min="15621" max="15621" width="10.25" style="352" customWidth="1"/>
    <col min="15622" max="15622" width="4.625" style="352" customWidth="1"/>
    <col min="15623" max="15623" width="5" style="352" customWidth="1"/>
    <col min="15624" max="15624" width="11.125" style="352" customWidth="1"/>
    <col min="15625" max="15625" width="16.125" style="352" customWidth="1"/>
    <col min="15626" max="15626" width="4.75" style="352" customWidth="1"/>
    <col min="15627" max="15627" width="3.625" style="352" customWidth="1"/>
    <col min="15628" max="15628" width="5.125" style="352" customWidth="1"/>
    <col min="15629" max="15629" width="3.125" style="352" customWidth="1"/>
    <col min="15630" max="15630" width="4.625" style="352" customWidth="1"/>
    <col min="15631" max="15631" width="5" style="352" customWidth="1"/>
    <col min="15632" max="15633" width="9.75" style="352" customWidth="1"/>
    <col min="15634" max="15635" width="7.875" style="352" customWidth="1"/>
    <col min="15636" max="15866" width="9" style="352"/>
    <col min="15867" max="15867" width="3.125" style="352" customWidth="1"/>
    <col min="15868" max="15868" width="7.625" style="352" customWidth="1"/>
    <col min="15869" max="15869" width="4.125" style="352" customWidth="1"/>
    <col min="15870" max="15870" width="17" style="352" customWidth="1"/>
    <col min="15871" max="15871" width="3.625" style="352" customWidth="1"/>
    <col min="15872" max="15872" width="9.125" style="352" customWidth="1"/>
    <col min="15873" max="15873" width="3.625" style="352" customWidth="1"/>
    <col min="15874" max="15874" width="4.625" style="352" customWidth="1"/>
    <col min="15875" max="15875" width="9.625" style="352" customWidth="1"/>
    <col min="15876" max="15876" width="10.125" style="352" customWidth="1"/>
    <col min="15877" max="15877" width="10.25" style="352" customWidth="1"/>
    <col min="15878" max="15878" width="4.625" style="352" customWidth="1"/>
    <col min="15879" max="15879" width="5" style="352" customWidth="1"/>
    <col min="15880" max="15880" width="11.125" style="352" customWidth="1"/>
    <col min="15881" max="15881" width="16.125" style="352" customWidth="1"/>
    <col min="15882" max="15882" width="4.75" style="352" customWidth="1"/>
    <col min="15883" max="15883" width="3.625" style="352" customWidth="1"/>
    <col min="15884" max="15884" width="5.125" style="352" customWidth="1"/>
    <col min="15885" max="15885" width="3.125" style="352" customWidth="1"/>
    <col min="15886" max="15886" width="4.625" style="352" customWidth="1"/>
    <col min="15887" max="15887" width="5" style="352" customWidth="1"/>
    <col min="15888" max="15889" width="9.75" style="352" customWidth="1"/>
    <col min="15890" max="15891" width="7.875" style="352" customWidth="1"/>
    <col min="15892" max="16122" width="9" style="352"/>
    <col min="16123" max="16123" width="3.125" style="352" customWidth="1"/>
    <col min="16124" max="16124" width="7.625" style="352" customWidth="1"/>
    <col min="16125" max="16125" width="4.125" style="352" customWidth="1"/>
    <col min="16126" max="16126" width="17" style="352" customWidth="1"/>
    <col min="16127" max="16127" width="3.625" style="352" customWidth="1"/>
    <col min="16128" max="16128" width="9.125" style="352" customWidth="1"/>
    <col min="16129" max="16129" width="3.625" style="352" customWidth="1"/>
    <col min="16130" max="16130" width="4.625" style="352" customWidth="1"/>
    <col min="16131" max="16131" width="9.625" style="352" customWidth="1"/>
    <col min="16132" max="16132" width="10.125" style="352" customWidth="1"/>
    <col min="16133" max="16133" width="10.25" style="352" customWidth="1"/>
    <col min="16134" max="16134" width="4.625" style="352" customWidth="1"/>
    <col min="16135" max="16135" width="5" style="352" customWidth="1"/>
    <col min="16136" max="16136" width="11.125" style="352" customWidth="1"/>
    <col min="16137" max="16137" width="16.125" style="352" customWidth="1"/>
    <col min="16138" max="16138" width="4.75" style="352" customWidth="1"/>
    <col min="16139" max="16139" width="3.625" style="352" customWidth="1"/>
    <col min="16140" max="16140" width="5.125" style="352" customWidth="1"/>
    <col min="16141" max="16141" width="3.125" style="352" customWidth="1"/>
    <col min="16142" max="16142" width="4.625" style="352" customWidth="1"/>
    <col min="16143" max="16143" width="5" style="352" customWidth="1"/>
    <col min="16144" max="16145" width="9.75" style="352" customWidth="1"/>
    <col min="16146" max="16147" width="7.875" style="352" customWidth="1"/>
    <col min="16148" max="16384" width="9" style="352"/>
  </cols>
  <sheetData>
    <row r="1" spans="1:31" s="348" customFormat="1" ht="30.75" customHeight="1">
      <c r="A1" s="429"/>
      <c r="B1" s="430"/>
      <c r="C1" s="353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385"/>
      <c r="V1" s="385"/>
      <c r="W1" s="385"/>
      <c r="X1" s="385"/>
      <c r="Y1" s="482" t="s">
        <v>8</v>
      </c>
      <c r="Z1" s="482"/>
      <c r="AA1" s="482"/>
      <c r="AB1" s="482"/>
      <c r="AC1" s="483"/>
      <c r="AD1" s="385"/>
      <c r="AE1" s="386"/>
    </row>
    <row r="2" spans="1:31" s="348" customFormat="1" ht="34.5" customHeight="1">
      <c r="A2" s="354" t="s">
        <v>9</v>
      </c>
      <c r="B2" s="355"/>
      <c r="C2" s="353"/>
      <c r="D2" s="356"/>
      <c r="E2" s="356"/>
      <c r="F2" s="356"/>
      <c r="G2" s="432" t="s">
        <v>10</v>
      </c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386"/>
      <c r="V2" s="386"/>
      <c r="W2" s="386"/>
      <c r="X2" s="386"/>
      <c r="Y2" s="482"/>
      <c r="Z2" s="482"/>
      <c r="AA2" s="482"/>
      <c r="AB2" s="482"/>
      <c r="AC2" s="483"/>
      <c r="AD2" s="386"/>
    </row>
    <row r="3" spans="1:31" s="349" customFormat="1" ht="28.5" customHeight="1">
      <c r="A3" s="484" t="s">
        <v>11</v>
      </c>
      <c r="B3" s="485"/>
      <c r="C3" s="488"/>
      <c r="D3" s="489"/>
      <c r="E3" s="490"/>
      <c r="F3" s="357"/>
      <c r="G3" s="433" t="s">
        <v>12</v>
      </c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387"/>
      <c r="W3" s="434" t="s">
        <v>13</v>
      </c>
      <c r="X3" s="435"/>
      <c r="Y3" s="396" t="s">
        <v>14</v>
      </c>
      <c r="Z3" s="396" t="s">
        <v>15</v>
      </c>
      <c r="AA3" s="396" t="s">
        <v>16</v>
      </c>
      <c r="AB3" s="397" t="s">
        <v>17</v>
      </c>
      <c r="AC3" s="398" t="s">
        <v>18</v>
      </c>
      <c r="AD3" s="399"/>
      <c r="AE3" s="400"/>
    </row>
    <row r="4" spans="1:31" s="349" customFormat="1" ht="36" customHeight="1">
      <c r="A4" s="486"/>
      <c r="B4" s="487"/>
      <c r="C4" s="491"/>
      <c r="D4" s="492"/>
      <c r="E4" s="493"/>
      <c r="F4" s="358"/>
      <c r="G4" s="436" t="s">
        <v>19</v>
      </c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388"/>
      <c r="V4" s="389"/>
      <c r="W4" s="438"/>
      <c r="X4" s="439"/>
      <c r="Y4" s="401"/>
      <c r="Z4" s="401"/>
      <c r="AA4" s="402"/>
      <c r="AB4" s="403" t="s">
        <v>20</v>
      </c>
      <c r="AC4" s="404"/>
      <c r="AD4" s="399"/>
      <c r="AE4" s="400"/>
    </row>
    <row r="5" spans="1:31" ht="36.75" customHeight="1">
      <c r="A5" s="440" t="s">
        <v>21</v>
      </c>
      <c r="B5" s="441"/>
      <c r="C5" s="441"/>
      <c r="D5" s="441"/>
      <c r="E5" s="359" t="s">
        <v>22</v>
      </c>
      <c r="F5" s="442" t="s">
        <v>23</v>
      </c>
      <c r="G5" s="443"/>
      <c r="H5" s="443"/>
      <c r="I5" s="444"/>
      <c r="J5" s="445" t="s">
        <v>24</v>
      </c>
      <c r="K5" s="445"/>
      <c r="L5" s="445"/>
      <c r="M5" s="445"/>
      <c r="N5" s="445"/>
      <c r="O5" s="442" t="s">
        <v>25</v>
      </c>
      <c r="P5" s="443"/>
      <c r="Q5" s="443"/>
      <c r="R5" s="443"/>
      <c r="S5" s="443"/>
      <c r="T5" s="443"/>
      <c r="U5" s="443"/>
      <c r="V5" s="444"/>
      <c r="W5" s="445" t="s">
        <v>26</v>
      </c>
      <c r="X5" s="445"/>
      <c r="Y5" s="446" t="s">
        <v>27</v>
      </c>
      <c r="Z5" s="447"/>
      <c r="AA5" s="448"/>
      <c r="AB5" s="446" t="s">
        <v>4</v>
      </c>
      <c r="AC5" s="449"/>
    </row>
    <row r="6" spans="1:31" ht="50.1" customHeight="1">
      <c r="A6" s="499"/>
      <c r="B6" s="500"/>
      <c r="C6" s="500"/>
      <c r="D6" s="501"/>
      <c r="E6" s="360">
        <v>1</v>
      </c>
      <c r="F6" s="450" t="s">
        <v>5</v>
      </c>
      <c r="G6" s="451"/>
      <c r="H6" s="451"/>
      <c r="I6" s="452"/>
      <c r="J6" s="453" t="s">
        <v>6</v>
      </c>
      <c r="K6" s="453"/>
      <c r="L6" s="453"/>
      <c r="M6" s="453"/>
      <c r="N6" s="453"/>
      <c r="O6" s="450" t="s">
        <v>7</v>
      </c>
      <c r="P6" s="454"/>
      <c r="Q6" s="454"/>
      <c r="R6" s="454"/>
      <c r="S6" s="454"/>
      <c r="T6" s="454"/>
      <c r="U6" s="454"/>
      <c r="V6" s="455"/>
      <c r="W6" s="456">
        <v>1</v>
      </c>
      <c r="X6" s="452"/>
      <c r="Y6" s="457" t="s">
        <v>28</v>
      </c>
      <c r="Z6" s="458"/>
      <c r="AA6" s="459"/>
      <c r="AB6" s="457" t="s">
        <v>29</v>
      </c>
      <c r="AC6" s="458"/>
    </row>
    <row r="7" spans="1:31" ht="50.1" customHeight="1">
      <c r="A7" s="502"/>
      <c r="B7" s="497"/>
      <c r="C7" s="497"/>
      <c r="D7" s="498"/>
      <c r="E7" s="361">
        <v>2</v>
      </c>
      <c r="F7" s="450"/>
      <c r="G7" s="451"/>
      <c r="H7" s="451"/>
      <c r="I7" s="452"/>
      <c r="J7" s="453"/>
      <c r="K7" s="453"/>
      <c r="L7" s="453"/>
      <c r="M7" s="453"/>
      <c r="N7" s="453"/>
      <c r="O7" s="450"/>
      <c r="P7" s="454"/>
      <c r="Q7" s="454"/>
      <c r="R7" s="454"/>
      <c r="S7" s="454"/>
      <c r="T7" s="454"/>
      <c r="U7" s="454"/>
      <c r="V7" s="455"/>
      <c r="W7" s="456"/>
      <c r="X7" s="452"/>
      <c r="Y7" s="457"/>
      <c r="Z7" s="458"/>
      <c r="AA7" s="459"/>
      <c r="AB7" s="457"/>
      <c r="AC7" s="458"/>
    </row>
    <row r="8" spans="1:31" ht="50.1" customHeight="1">
      <c r="A8" s="502"/>
      <c r="B8" s="497"/>
      <c r="C8" s="497"/>
      <c r="D8" s="498"/>
      <c r="E8" s="362">
        <v>3</v>
      </c>
      <c r="F8" s="450"/>
      <c r="G8" s="451"/>
      <c r="H8" s="451"/>
      <c r="I8" s="452"/>
      <c r="J8" s="453"/>
      <c r="K8" s="453"/>
      <c r="L8" s="453"/>
      <c r="M8" s="453"/>
      <c r="N8" s="453"/>
      <c r="O8" s="450"/>
      <c r="P8" s="454"/>
      <c r="Q8" s="454"/>
      <c r="R8" s="454"/>
      <c r="S8" s="454"/>
      <c r="T8" s="454"/>
      <c r="U8" s="454"/>
      <c r="V8" s="455"/>
      <c r="W8" s="456"/>
      <c r="X8" s="452"/>
      <c r="Y8" s="457"/>
      <c r="Z8" s="458"/>
      <c r="AA8" s="459"/>
      <c r="AB8" s="457"/>
      <c r="AC8" s="458"/>
    </row>
    <row r="9" spans="1:31" ht="24.95" customHeight="1">
      <c r="A9" s="503"/>
      <c r="B9" s="504"/>
      <c r="C9" s="504"/>
      <c r="D9" s="505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5"/>
    </row>
    <row r="10" spans="1:31" s="350" customFormat="1" ht="29.25" customHeight="1">
      <c r="A10" s="460" t="s">
        <v>30</v>
      </c>
      <c r="B10" s="461"/>
      <c r="C10" s="461"/>
      <c r="D10" s="462"/>
      <c r="E10" s="496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8"/>
    </row>
    <row r="11" spans="1:31" s="350" customFormat="1" ht="33.75" customHeight="1">
      <c r="A11" s="363" t="s">
        <v>31</v>
      </c>
      <c r="B11" s="463" t="s">
        <v>32</v>
      </c>
      <c r="C11" s="463"/>
      <c r="D11" s="364" t="s">
        <v>33</v>
      </c>
      <c r="E11" s="463" t="s">
        <v>2</v>
      </c>
      <c r="F11" s="463"/>
      <c r="G11" s="364" t="s">
        <v>34</v>
      </c>
      <c r="H11" s="463" t="s">
        <v>35</v>
      </c>
      <c r="I11" s="463"/>
      <c r="J11" s="463"/>
      <c r="K11" s="463"/>
      <c r="L11" s="364" t="s">
        <v>36</v>
      </c>
      <c r="M11" s="463" t="s">
        <v>37</v>
      </c>
      <c r="N11" s="463"/>
      <c r="O11" s="463"/>
      <c r="P11" s="364" t="s">
        <v>31</v>
      </c>
      <c r="Q11" s="463" t="s">
        <v>38</v>
      </c>
      <c r="R11" s="463"/>
      <c r="S11" s="364" t="s">
        <v>33</v>
      </c>
      <c r="T11" s="464" t="s">
        <v>2</v>
      </c>
      <c r="U11" s="465"/>
      <c r="V11" s="364" t="s">
        <v>34</v>
      </c>
      <c r="W11" s="463" t="s">
        <v>35</v>
      </c>
      <c r="X11" s="463"/>
      <c r="Y11" s="463"/>
      <c r="Z11" s="463" t="s">
        <v>36</v>
      </c>
      <c r="AA11" s="463"/>
      <c r="AB11" s="463" t="s">
        <v>37</v>
      </c>
      <c r="AC11" s="463"/>
    </row>
    <row r="12" spans="1:31" s="350" customFormat="1" ht="26.1" customHeight="1">
      <c r="A12" s="364">
        <v>1</v>
      </c>
      <c r="B12" s="463" t="s">
        <v>39</v>
      </c>
      <c r="C12" s="463"/>
      <c r="D12" s="364" t="s">
        <v>40</v>
      </c>
      <c r="E12" s="463"/>
      <c r="F12" s="463"/>
      <c r="G12" s="363"/>
      <c r="H12" s="463" t="s">
        <v>41</v>
      </c>
      <c r="I12" s="463"/>
      <c r="J12" s="463"/>
      <c r="K12" s="463"/>
      <c r="L12" s="364"/>
      <c r="M12" s="463"/>
      <c r="N12" s="463"/>
      <c r="O12" s="463"/>
      <c r="P12" s="364">
        <v>23</v>
      </c>
      <c r="Q12" s="466"/>
      <c r="R12" s="466"/>
      <c r="S12" s="390"/>
      <c r="T12" s="467"/>
      <c r="U12" s="468"/>
      <c r="V12" s="391"/>
      <c r="W12" s="469"/>
      <c r="X12" s="469"/>
      <c r="Y12" s="469"/>
      <c r="Z12" s="470"/>
      <c r="AA12" s="470"/>
      <c r="AB12" s="464"/>
      <c r="AC12" s="465"/>
    </row>
    <row r="13" spans="1:31" s="350" customFormat="1" ht="60" customHeight="1">
      <c r="A13" s="364">
        <v>2</v>
      </c>
      <c r="B13" s="471" t="s">
        <v>42</v>
      </c>
      <c r="C13" s="471"/>
      <c r="D13" s="365" t="s">
        <v>43</v>
      </c>
      <c r="E13" s="463"/>
      <c r="F13" s="463"/>
      <c r="G13" s="366"/>
      <c r="H13" s="463"/>
      <c r="I13" s="463"/>
      <c r="J13" s="463"/>
      <c r="K13" s="463"/>
      <c r="L13" s="372"/>
      <c r="M13" s="463"/>
      <c r="N13" s="463"/>
      <c r="O13" s="463"/>
      <c r="P13" s="364"/>
      <c r="Q13" s="466"/>
      <c r="R13" s="466"/>
      <c r="S13" s="390"/>
      <c r="T13" s="467"/>
      <c r="U13" s="468"/>
      <c r="V13" s="391"/>
      <c r="W13" s="469"/>
      <c r="X13" s="469"/>
      <c r="Y13" s="469"/>
      <c r="Z13" s="470"/>
      <c r="AA13" s="470"/>
      <c r="AB13" s="464"/>
      <c r="AC13" s="465"/>
    </row>
    <row r="14" spans="1:31" s="350" customFormat="1" ht="26.1" customHeight="1">
      <c r="A14" s="364">
        <v>3</v>
      </c>
      <c r="B14" s="471" t="s">
        <v>42</v>
      </c>
      <c r="C14" s="471"/>
      <c r="D14" s="365" t="s">
        <v>43</v>
      </c>
      <c r="E14" s="463"/>
      <c r="F14" s="463"/>
      <c r="G14" s="366"/>
      <c r="H14" s="463"/>
      <c r="I14" s="463"/>
      <c r="J14" s="463"/>
      <c r="K14" s="463"/>
      <c r="L14" s="364"/>
      <c r="M14" s="463"/>
      <c r="N14" s="463"/>
      <c r="O14" s="463"/>
      <c r="P14" s="364"/>
      <c r="Q14" s="466"/>
      <c r="R14" s="466"/>
      <c r="S14" s="365"/>
      <c r="T14" s="472"/>
      <c r="U14" s="473"/>
      <c r="V14" s="392"/>
      <c r="W14" s="463"/>
      <c r="X14" s="463"/>
      <c r="Y14" s="463"/>
      <c r="Z14" s="511" t="s">
        <v>44</v>
      </c>
      <c r="AA14" s="512"/>
      <c r="AB14" s="464"/>
      <c r="AC14" s="465"/>
    </row>
    <row r="15" spans="1:31" s="350" customFormat="1" ht="69" customHeight="1">
      <c r="A15" s="364">
        <v>4</v>
      </c>
      <c r="B15" s="471" t="s">
        <v>42</v>
      </c>
      <c r="C15" s="471"/>
      <c r="D15" s="365" t="s">
        <v>43</v>
      </c>
      <c r="E15" s="463"/>
      <c r="F15" s="463"/>
      <c r="G15" s="366"/>
      <c r="H15" s="463"/>
      <c r="I15" s="463"/>
      <c r="J15" s="463"/>
      <c r="K15" s="463"/>
      <c r="L15" s="372"/>
      <c r="M15" s="463"/>
      <c r="N15" s="463"/>
      <c r="O15" s="463"/>
      <c r="P15" s="364"/>
      <c r="Q15" s="466"/>
      <c r="R15" s="466"/>
      <c r="S15" s="365"/>
      <c r="T15" s="472"/>
      <c r="U15" s="473"/>
      <c r="V15" s="392"/>
      <c r="W15" s="463"/>
      <c r="X15" s="463"/>
      <c r="Y15" s="463"/>
      <c r="Z15" s="513"/>
      <c r="AA15" s="514"/>
      <c r="AB15" s="464"/>
      <c r="AC15" s="465"/>
    </row>
    <row r="16" spans="1:31" s="350" customFormat="1" ht="56.1" customHeight="1">
      <c r="A16" s="364">
        <v>5</v>
      </c>
      <c r="B16" s="471" t="s">
        <v>42</v>
      </c>
      <c r="C16" s="471"/>
      <c r="D16" s="365" t="s">
        <v>43</v>
      </c>
      <c r="E16" s="463"/>
      <c r="F16" s="463"/>
      <c r="G16" s="366"/>
      <c r="H16" s="463"/>
      <c r="I16" s="463"/>
      <c r="J16" s="463"/>
      <c r="K16" s="463"/>
      <c r="L16" s="372"/>
      <c r="M16" s="463"/>
      <c r="N16" s="463"/>
      <c r="O16" s="463"/>
      <c r="P16" s="364"/>
      <c r="Q16" s="390"/>
      <c r="R16" s="390"/>
      <c r="S16" s="365"/>
      <c r="T16" s="472"/>
      <c r="U16" s="473"/>
      <c r="V16" s="392"/>
      <c r="W16" s="463"/>
      <c r="X16" s="463"/>
      <c r="Y16" s="463"/>
      <c r="Z16" s="513"/>
      <c r="AA16" s="514"/>
      <c r="AB16" s="464"/>
      <c r="AC16" s="465"/>
    </row>
    <row r="17" spans="1:29" s="350" customFormat="1" ht="26.1" customHeight="1">
      <c r="A17" s="364">
        <v>6</v>
      </c>
      <c r="B17" s="471" t="s">
        <v>42</v>
      </c>
      <c r="C17" s="471"/>
      <c r="D17" s="365" t="s">
        <v>43</v>
      </c>
      <c r="E17" s="463"/>
      <c r="F17" s="463"/>
      <c r="G17" s="366"/>
      <c r="H17" s="463"/>
      <c r="I17" s="463"/>
      <c r="J17" s="463"/>
      <c r="K17" s="463"/>
      <c r="L17" s="364"/>
      <c r="M17" s="463"/>
      <c r="N17" s="463"/>
      <c r="O17" s="463"/>
      <c r="P17" s="364"/>
      <c r="Q17" s="390"/>
      <c r="R17" s="390"/>
      <c r="S17" s="365"/>
      <c r="T17" s="472"/>
      <c r="U17" s="473"/>
      <c r="V17" s="392"/>
      <c r="W17" s="463"/>
      <c r="X17" s="463"/>
      <c r="Y17" s="463"/>
      <c r="Z17" s="513"/>
      <c r="AA17" s="514"/>
      <c r="AB17" s="464"/>
      <c r="AC17" s="465"/>
    </row>
    <row r="18" spans="1:29" s="350" customFormat="1" ht="26.1" customHeight="1">
      <c r="A18" s="364">
        <v>7</v>
      </c>
      <c r="B18" s="471" t="s">
        <v>45</v>
      </c>
      <c r="C18" s="471"/>
      <c r="D18" s="365" t="s">
        <v>43</v>
      </c>
      <c r="E18" s="463"/>
      <c r="F18" s="463"/>
      <c r="G18" s="367"/>
      <c r="H18" s="463"/>
      <c r="I18" s="463"/>
      <c r="J18" s="463"/>
      <c r="K18" s="463"/>
      <c r="L18" s="364"/>
      <c r="M18" s="463"/>
      <c r="N18" s="463"/>
      <c r="O18" s="463"/>
      <c r="P18" s="364"/>
      <c r="Q18" s="390"/>
      <c r="R18" s="390"/>
      <c r="S18" s="365"/>
      <c r="T18" s="472"/>
      <c r="U18" s="473"/>
      <c r="V18" s="310"/>
      <c r="W18" s="463"/>
      <c r="X18" s="463"/>
      <c r="Y18" s="463"/>
      <c r="Z18" s="513"/>
      <c r="AA18" s="514"/>
      <c r="AB18" s="464"/>
      <c r="AC18" s="465"/>
    </row>
    <row r="19" spans="1:29" s="350" customFormat="1" ht="26.1" customHeight="1">
      <c r="A19" s="364">
        <v>8</v>
      </c>
      <c r="B19" s="471" t="s">
        <v>45</v>
      </c>
      <c r="C19" s="471"/>
      <c r="D19" s="365" t="s">
        <v>43</v>
      </c>
      <c r="E19" s="463"/>
      <c r="F19" s="463"/>
      <c r="G19" s="367"/>
      <c r="H19" s="463"/>
      <c r="I19" s="463"/>
      <c r="J19" s="463"/>
      <c r="K19" s="463"/>
      <c r="L19" s="364"/>
      <c r="M19" s="463"/>
      <c r="N19" s="463"/>
      <c r="O19" s="463"/>
      <c r="P19" s="364"/>
      <c r="Q19" s="390"/>
      <c r="R19" s="390"/>
      <c r="S19" s="365"/>
      <c r="T19" s="472"/>
      <c r="U19" s="473"/>
      <c r="V19" s="310"/>
      <c r="W19" s="463"/>
      <c r="X19" s="463"/>
      <c r="Y19" s="463"/>
      <c r="Z19" s="513"/>
      <c r="AA19" s="514"/>
      <c r="AB19" s="464"/>
      <c r="AC19" s="465"/>
    </row>
    <row r="20" spans="1:29" s="350" customFormat="1" ht="26.1" customHeight="1">
      <c r="A20" s="364">
        <v>9</v>
      </c>
      <c r="B20" s="471" t="s">
        <v>45</v>
      </c>
      <c r="C20" s="471"/>
      <c r="D20" s="365" t="s">
        <v>43</v>
      </c>
      <c r="E20" s="463"/>
      <c r="F20" s="463"/>
      <c r="G20" s="368"/>
      <c r="H20" s="463"/>
      <c r="I20" s="463"/>
      <c r="J20" s="463"/>
      <c r="K20" s="463"/>
      <c r="L20" s="364"/>
      <c r="M20" s="463"/>
      <c r="N20" s="463"/>
      <c r="O20" s="463"/>
      <c r="P20" s="364"/>
      <c r="Q20" s="390"/>
      <c r="R20" s="390"/>
      <c r="S20" s="365"/>
      <c r="T20" s="472"/>
      <c r="U20" s="473"/>
      <c r="V20" s="310"/>
      <c r="W20" s="463"/>
      <c r="X20" s="463"/>
      <c r="Y20" s="463"/>
      <c r="Z20" s="513"/>
      <c r="AA20" s="514"/>
      <c r="AB20" s="464"/>
      <c r="AC20" s="465"/>
    </row>
    <row r="21" spans="1:29" s="350" customFormat="1" ht="26.1" customHeight="1">
      <c r="A21" s="364">
        <v>10</v>
      </c>
      <c r="B21" s="471" t="s">
        <v>45</v>
      </c>
      <c r="C21" s="471"/>
      <c r="D21" s="365" t="s">
        <v>43</v>
      </c>
      <c r="E21" s="463"/>
      <c r="F21" s="463"/>
      <c r="G21" s="368"/>
      <c r="H21" s="463"/>
      <c r="I21" s="463"/>
      <c r="J21" s="463"/>
      <c r="K21" s="463"/>
      <c r="L21" s="364"/>
      <c r="M21" s="463"/>
      <c r="N21" s="463"/>
      <c r="O21" s="463"/>
      <c r="P21" s="364"/>
      <c r="Q21" s="390"/>
      <c r="R21" s="390"/>
      <c r="S21" s="365"/>
      <c r="T21" s="472"/>
      <c r="U21" s="473"/>
      <c r="V21" s="310"/>
      <c r="W21" s="463"/>
      <c r="X21" s="463"/>
      <c r="Y21" s="463"/>
      <c r="Z21" s="515"/>
      <c r="AA21" s="516"/>
      <c r="AB21" s="464"/>
      <c r="AC21" s="465"/>
    </row>
    <row r="22" spans="1:29" s="350" customFormat="1" ht="26.1" customHeight="1">
      <c r="A22" s="364">
        <v>11</v>
      </c>
      <c r="B22" s="471" t="s">
        <v>45</v>
      </c>
      <c r="C22" s="471"/>
      <c r="D22" s="365" t="s">
        <v>43</v>
      </c>
      <c r="E22" s="463"/>
      <c r="F22" s="463"/>
      <c r="G22" s="368"/>
      <c r="H22" s="463"/>
      <c r="I22" s="463"/>
      <c r="J22" s="463"/>
      <c r="K22" s="463"/>
      <c r="L22" s="364"/>
      <c r="M22" s="463"/>
      <c r="N22" s="463"/>
      <c r="O22" s="463"/>
      <c r="P22" s="364"/>
      <c r="Q22" s="471"/>
      <c r="R22" s="471"/>
      <c r="S22" s="365"/>
      <c r="T22" s="472"/>
      <c r="U22" s="473"/>
      <c r="V22" s="393"/>
      <c r="W22" s="463"/>
      <c r="X22" s="463"/>
      <c r="Y22" s="463"/>
      <c r="Z22" s="463"/>
      <c r="AA22" s="463"/>
      <c r="AB22" s="464"/>
      <c r="AC22" s="465"/>
    </row>
    <row r="23" spans="1:29" s="350" customFormat="1" ht="26.1" customHeight="1">
      <c r="A23" s="364">
        <v>12</v>
      </c>
      <c r="B23" s="463" t="s">
        <v>46</v>
      </c>
      <c r="C23" s="463"/>
      <c r="D23" s="369" t="s">
        <v>47</v>
      </c>
      <c r="E23" s="463"/>
      <c r="F23" s="463"/>
      <c r="G23" s="370"/>
      <c r="H23" s="506"/>
      <c r="I23" s="507"/>
      <c r="J23" s="507"/>
      <c r="K23" s="382"/>
      <c r="L23" s="474"/>
      <c r="M23" s="463"/>
      <c r="N23" s="463"/>
      <c r="O23" s="463"/>
      <c r="P23" s="364"/>
      <c r="Q23" s="471"/>
      <c r="R23" s="471"/>
      <c r="S23" s="365"/>
      <c r="T23" s="472"/>
      <c r="U23" s="473"/>
      <c r="V23" s="393"/>
      <c r="W23" s="463"/>
      <c r="X23" s="463"/>
      <c r="Y23" s="463"/>
      <c r="Z23" s="463"/>
      <c r="AA23" s="463"/>
      <c r="AB23" s="464"/>
      <c r="AC23" s="465"/>
    </row>
    <row r="24" spans="1:29" s="350" customFormat="1" ht="26.1" customHeight="1">
      <c r="A24" s="364">
        <v>13</v>
      </c>
      <c r="B24" s="463" t="s">
        <v>46</v>
      </c>
      <c r="C24" s="463"/>
      <c r="D24" s="369" t="s">
        <v>47</v>
      </c>
      <c r="E24" s="464"/>
      <c r="F24" s="465"/>
      <c r="G24" s="370"/>
      <c r="H24" s="508"/>
      <c r="I24" s="478"/>
      <c r="J24" s="478"/>
      <c r="K24" s="383"/>
      <c r="L24" s="475"/>
      <c r="M24" s="463"/>
      <c r="N24" s="463"/>
      <c r="O24" s="463"/>
      <c r="P24" s="364"/>
      <c r="Q24" s="471"/>
      <c r="R24" s="471"/>
      <c r="S24" s="365"/>
      <c r="T24" s="464"/>
      <c r="U24" s="465"/>
      <c r="V24" s="394"/>
      <c r="W24" s="463"/>
      <c r="X24" s="463"/>
      <c r="Y24" s="463"/>
      <c r="Z24" s="463"/>
      <c r="AA24" s="463"/>
      <c r="AB24" s="464"/>
      <c r="AC24" s="465"/>
    </row>
    <row r="25" spans="1:29" s="350" customFormat="1" ht="26.1" customHeight="1">
      <c r="A25" s="364">
        <v>14</v>
      </c>
      <c r="B25" s="463" t="s">
        <v>46</v>
      </c>
      <c r="C25" s="463"/>
      <c r="D25" s="369" t="s">
        <v>47</v>
      </c>
      <c r="E25" s="464"/>
      <c r="F25" s="465"/>
      <c r="G25" s="370"/>
      <c r="H25" s="508"/>
      <c r="I25" s="478"/>
      <c r="J25" s="478"/>
      <c r="K25" s="383"/>
      <c r="L25" s="475"/>
      <c r="M25" s="463"/>
      <c r="N25" s="463"/>
      <c r="O25" s="463"/>
      <c r="P25" s="364"/>
      <c r="Q25" s="471"/>
      <c r="R25" s="471"/>
      <c r="S25" s="365"/>
      <c r="T25" s="464"/>
      <c r="U25" s="465"/>
      <c r="V25" s="394"/>
      <c r="W25" s="463"/>
      <c r="X25" s="463"/>
      <c r="Y25" s="463"/>
      <c r="Z25" s="463"/>
      <c r="AA25" s="463"/>
      <c r="AB25" s="464"/>
      <c r="AC25" s="465"/>
    </row>
    <row r="26" spans="1:29" s="350" customFormat="1" ht="26.1" customHeight="1">
      <c r="A26" s="364">
        <v>15</v>
      </c>
      <c r="B26" s="463" t="s">
        <v>46</v>
      </c>
      <c r="C26" s="463"/>
      <c r="D26" s="369" t="s">
        <v>47</v>
      </c>
      <c r="E26" s="463"/>
      <c r="F26" s="463"/>
      <c r="G26" s="370"/>
      <c r="H26" s="508"/>
      <c r="I26" s="478"/>
      <c r="J26" s="478"/>
      <c r="K26" s="383"/>
      <c r="L26" s="475"/>
      <c r="M26" s="463"/>
      <c r="N26" s="463"/>
      <c r="O26" s="463"/>
      <c r="P26" s="364"/>
      <c r="Q26" s="463"/>
      <c r="R26" s="463"/>
      <c r="S26" s="364"/>
      <c r="T26" s="464"/>
      <c r="U26" s="465"/>
      <c r="V26" s="394"/>
      <c r="W26" s="463"/>
      <c r="X26" s="463"/>
      <c r="Y26" s="463"/>
      <c r="Z26" s="463"/>
      <c r="AA26" s="463"/>
      <c r="AB26" s="464"/>
      <c r="AC26" s="465"/>
    </row>
    <row r="27" spans="1:29" s="350" customFormat="1" ht="26.1" customHeight="1">
      <c r="A27" s="364">
        <v>16</v>
      </c>
      <c r="B27" s="463" t="s">
        <v>46</v>
      </c>
      <c r="C27" s="463"/>
      <c r="D27" s="369" t="s">
        <v>47</v>
      </c>
      <c r="E27" s="463"/>
      <c r="F27" s="463"/>
      <c r="G27" s="370"/>
      <c r="H27" s="508"/>
      <c r="I27" s="478"/>
      <c r="J27" s="478"/>
      <c r="K27" s="383"/>
      <c r="L27" s="475"/>
      <c r="M27" s="463"/>
      <c r="N27" s="463"/>
      <c r="O27" s="463"/>
      <c r="P27" s="364"/>
      <c r="Q27" s="463"/>
      <c r="R27" s="463"/>
      <c r="S27" s="364"/>
      <c r="T27" s="464"/>
      <c r="U27" s="465"/>
      <c r="V27" s="394"/>
      <c r="W27" s="463"/>
      <c r="X27" s="463"/>
      <c r="Y27" s="463"/>
      <c r="Z27" s="463"/>
      <c r="AA27" s="463"/>
      <c r="AB27" s="464"/>
      <c r="AC27" s="465"/>
    </row>
    <row r="28" spans="1:29" s="350" customFormat="1" ht="26.1" customHeight="1">
      <c r="A28" s="364">
        <v>17</v>
      </c>
      <c r="B28" s="463" t="s">
        <v>46</v>
      </c>
      <c r="C28" s="463"/>
      <c r="D28" s="369" t="s">
        <v>47</v>
      </c>
      <c r="E28" s="463"/>
      <c r="F28" s="463"/>
      <c r="G28" s="370"/>
      <c r="H28" s="508"/>
      <c r="I28" s="478"/>
      <c r="J28" s="478"/>
      <c r="K28" s="383"/>
      <c r="L28" s="475"/>
      <c r="M28" s="463"/>
      <c r="N28" s="463"/>
      <c r="O28" s="463"/>
      <c r="P28" s="364"/>
      <c r="Q28" s="471"/>
      <c r="R28" s="471"/>
      <c r="S28" s="365"/>
      <c r="T28" s="472"/>
      <c r="U28" s="473"/>
      <c r="V28" s="393"/>
      <c r="W28" s="463"/>
      <c r="X28" s="463"/>
      <c r="Y28" s="463"/>
      <c r="Z28" s="463"/>
      <c r="AA28" s="463"/>
      <c r="AB28" s="464"/>
      <c r="AC28" s="465"/>
    </row>
    <row r="29" spans="1:29" s="350" customFormat="1" ht="26.1" customHeight="1">
      <c r="A29" s="364">
        <v>18</v>
      </c>
      <c r="B29" s="463" t="s">
        <v>46</v>
      </c>
      <c r="C29" s="463"/>
      <c r="D29" s="369" t="s">
        <v>47</v>
      </c>
      <c r="E29" s="463"/>
      <c r="F29" s="463"/>
      <c r="G29" s="370"/>
      <c r="H29" s="508"/>
      <c r="I29" s="478"/>
      <c r="J29" s="478"/>
      <c r="K29" s="383"/>
      <c r="L29" s="475"/>
      <c r="M29" s="463"/>
      <c r="N29" s="463"/>
      <c r="O29" s="463"/>
      <c r="P29" s="364"/>
      <c r="Q29" s="471"/>
      <c r="R29" s="471"/>
      <c r="S29" s="365"/>
      <c r="T29" s="472"/>
      <c r="U29" s="473"/>
      <c r="V29" s="393"/>
      <c r="W29" s="463"/>
      <c r="X29" s="463"/>
      <c r="Y29" s="463"/>
      <c r="Z29" s="463"/>
      <c r="AA29" s="463"/>
      <c r="AB29" s="464"/>
      <c r="AC29" s="465"/>
    </row>
    <row r="30" spans="1:29" ht="26.1" customHeight="1">
      <c r="A30" s="364">
        <v>19</v>
      </c>
      <c r="B30" s="463" t="s">
        <v>46</v>
      </c>
      <c r="C30" s="463"/>
      <c r="D30" s="369" t="s">
        <v>47</v>
      </c>
      <c r="E30" s="463"/>
      <c r="F30" s="463"/>
      <c r="G30" s="371"/>
      <c r="H30" s="509"/>
      <c r="I30" s="510"/>
      <c r="J30" s="510"/>
      <c r="K30" s="384"/>
      <c r="L30" s="476"/>
      <c r="M30" s="463"/>
      <c r="N30" s="463"/>
      <c r="O30" s="463"/>
      <c r="P30" s="364"/>
      <c r="Q30" s="471"/>
      <c r="R30" s="471"/>
      <c r="S30" s="365"/>
      <c r="T30" s="472"/>
      <c r="U30" s="473"/>
      <c r="V30" s="393"/>
      <c r="W30" s="463"/>
      <c r="X30" s="463"/>
      <c r="Y30" s="463"/>
      <c r="Z30" s="463"/>
      <c r="AA30" s="463"/>
      <c r="AB30" s="464"/>
      <c r="AC30" s="465"/>
    </row>
    <row r="31" spans="1:29" ht="26.1" customHeight="1">
      <c r="A31" s="364">
        <v>20</v>
      </c>
      <c r="B31" s="463" t="s">
        <v>48</v>
      </c>
      <c r="C31" s="463"/>
      <c r="D31" s="365" t="s">
        <v>47</v>
      </c>
      <c r="E31" s="464"/>
      <c r="F31" s="465"/>
      <c r="G31" s="371"/>
      <c r="H31" s="463"/>
      <c r="I31" s="463"/>
      <c r="J31" s="463"/>
      <c r="K31" s="463"/>
      <c r="L31" s="364"/>
      <c r="M31" s="463"/>
      <c r="N31" s="463"/>
      <c r="O31" s="463"/>
      <c r="P31" s="364"/>
      <c r="Q31" s="471"/>
      <c r="R31" s="471"/>
      <c r="S31" s="365"/>
      <c r="T31" s="472"/>
      <c r="U31" s="473"/>
      <c r="V31" s="393"/>
      <c r="W31" s="463"/>
      <c r="X31" s="463"/>
      <c r="Y31" s="463"/>
      <c r="Z31" s="463"/>
      <c r="AA31" s="463"/>
      <c r="AB31" s="464"/>
      <c r="AC31" s="465"/>
    </row>
    <row r="32" spans="1:29" ht="26.1" customHeight="1">
      <c r="A32" s="364">
        <v>21</v>
      </c>
      <c r="B32" s="463" t="s">
        <v>49</v>
      </c>
      <c r="C32" s="463"/>
      <c r="D32" s="365" t="s">
        <v>50</v>
      </c>
      <c r="E32" s="477"/>
      <c r="F32" s="463"/>
      <c r="G32" s="371"/>
      <c r="H32" s="463"/>
      <c r="I32" s="463"/>
      <c r="J32" s="463"/>
      <c r="K32" s="463"/>
      <c r="L32" s="364"/>
      <c r="M32" s="463"/>
      <c r="N32" s="463"/>
      <c r="O32" s="463"/>
      <c r="P32" s="364"/>
      <c r="Q32" s="471"/>
      <c r="R32" s="471"/>
      <c r="S32" s="365"/>
      <c r="T32" s="472"/>
      <c r="U32" s="473"/>
      <c r="V32" s="393"/>
      <c r="W32" s="463"/>
      <c r="X32" s="463"/>
      <c r="Y32" s="463"/>
      <c r="Z32" s="463"/>
      <c r="AA32" s="463"/>
      <c r="AB32" s="464"/>
      <c r="AC32" s="465"/>
    </row>
    <row r="33" spans="1:29" ht="26.1" customHeight="1">
      <c r="A33" s="364">
        <v>22</v>
      </c>
      <c r="B33" s="463" t="s">
        <v>51</v>
      </c>
      <c r="C33" s="463"/>
      <c r="D33" s="365"/>
      <c r="E33" s="463"/>
      <c r="F33" s="463"/>
      <c r="G33" s="373"/>
      <c r="H33" s="463"/>
      <c r="I33" s="463"/>
      <c r="J33" s="463"/>
      <c r="K33" s="463"/>
      <c r="L33" s="364"/>
      <c r="M33" s="463"/>
      <c r="N33" s="463"/>
      <c r="O33" s="463"/>
      <c r="P33" s="364"/>
      <c r="Q33" s="471"/>
      <c r="R33" s="471"/>
      <c r="S33" s="365"/>
      <c r="T33" s="472"/>
      <c r="U33" s="473"/>
      <c r="V33" s="393"/>
      <c r="W33" s="463"/>
      <c r="X33" s="463"/>
      <c r="Y33" s="463"/>
      <c r="Z33" s="463"/>
      <c r="AA33" s="463"/>
      <c r="AB33" s="463"/>
      <c r="AC33" s="463"/>
    </row>
    <row r="34" spans="1:29" ht="26.1" customHeight="1">
      <c r="A34" s="374"/>
      <c r="B34" s="478"/>
      <c r="C34" s="478"/>
      <c r="D34" s="375"/>
      <c r="E34" s="478"/>
      <c r="F34" s="478"/>
      <c r="G34" s="376"/>
      <c r="H34" s="478"/>
      <c r="I34" s="478"/>
      <c r="J34" s="478"/>
      <c r="K34" s="478"/>
      <c r="L34" s="374"/>
      <c r="M34" s="478"/>
      <c r="N34" s="478"/>
      <c r="O34" s="478"/>
      <c r="P34" s="374"/>
      <c r="Q34" s="479"/>
      <c r="R34" s="479"/>
      <c r="S34" s="375"/>
      <c r="T34" s="480"/>
      <c r="U34" s="480"/>
      <c r="V34" s="381"/>
      <c r="W34" s="478"/>
      <c r="X34" s="478"/>
      <c r="Y34" s="478"/>
      <c r="Z34" s="478"/>
      <c r="AA34" s="478"/>
      <c r="AB34" s="478"/>
      <c r="AC34" s="478"/>
    </row>
    <row r="35" spans="1:29" ht="26.1" customHeight="1">
      <c r="A35" s="374"/>
      <c r="B35" s="478"/>
      <c r="C35" s="478"/>
      <c r="D35" s="375"/>
      <c r="E35" s="478"/>
      <c r="F35" s="478"/>
      <c r="G35" s="377"/>
      <c r="H35" s="478"/>
      <c r="I35" s="478"/>
      <c r="J35" s="478"/>
      <c r="K35" s="478"/>
      <c r="L35" s="374"/>
      <c r="M35" s="478"/>
      <c r="N35" s="478"/>
      <c r="O35" s="478"/>
      <c r="P35" s="374"/>
      <c r="Q35" s="479"/>
      <c r="R35" s="479"/>
      <c r="S35" s="375"/>
      <c r="T35" s="481"/>
      <c r="U35" s="481"/>
      <c r="V35" s="381"/>
      <c r="W35" s="478"/>
      <c r="X35" s="478"/>
      <c r="Y35" s="478"/>
      <c r="Z35" s="478"/>
      <c r="AA35" s="478"/>
      <c r="AB35" s="478"/>
      <c r="AC35" s="478"/>
    </row>
    <row r="36" spans="1:29" ht="26.1" customHeight="1">
      <c r="A36" s="374"/>
      <c r="B36" s="478"/>
      <c r="C36" s="478"/>
      <c r="D36" s="375"/>
      <c r="E36" s="478"/>
      <c r="F36" s="478"/>
      <c r="G36" s="377"/>
      <c r="H36" s="478"/>
      <c r="I36" s="478"/>
      <c r="J36" s="478"/>
      <c r="K36" s="478"/>
      <c r="L36" s="374"/>
      <c r="M36" s="478"/>
      <c r="N36" s="478"/>
      <c r="O36" s="478"/>
      <c r="P36" s="374"/>
      <c r="Q36" s="479"/>
      <c r="R36" s="479"/>
      <c r="S36" s="375"/>
      <c r="T36" s="481"/>
      <c r="U36" s="481"/>
      <c r="V36" s="381"/>
      <c r="W36" s="478"/>
      <c r="X36" s="478"/>
      <c r="Y36" s="478"/>
      <c r="Z36" s="478"/>
      <c r="AA36" s="478"/>
      <c r="AB36" s="478"/>
      <c r="AC36" s="478"/>
    </row>
    <row r="37" spans="1:29" s="351" customFormat="1" ht="35.1" customHeight="1">
      <c r="A37" s="374"/>
      <c r="B37" s="478"/>
      <c r="C37" s="478"/>
      <c r="D37" s="375"/>
      <c r="E37" s="478"/>
      <c r="F37" s="478"/>
      <c r="G37" s="377"/>
      <c r="H37" s="478"/>
      <c r="I37" s="478"/>
      <c r="J37" s="478"/>
      <c r="K37" s="478"/>
      <c r="L37" s="374"/>
      <c r="M37" s="478"/>
      <c r="N37" s="478"/>
      <c r="O37" s="478"/>
      <c r="P37" s="374"/>
      <c r="Q37" s="479"/>
      <c r="R37" s="479"/>
      <c r="S37" s="375"/>
      <c r="T37" s="481"/>
      <c r="U37" s="481"/>
      <c r="V37" s="395"/>
      <c r="W37" s="478"/>
      <c r="X37" s="478"/>
      <c r="Y37" s="478"/>
      <c r="Z37" s="478"/>
      <c r="AA37" s="478"/>
      <c r="AB37" s="478"/>
      <c r="AC37" s="478"/>
    </row>
    <row r="38" spans="1:29" ht="26.1" customHeight="1">
      <c r="A38" s="374"/>
      <c r="B38" s="478"/>
      <c r="C38" s="478"/>
      <c r="D38" s="375"/>
      <c r="E38" s="478"/>
      <c r="F38" s="478"/>
      <c r="G38" s="377"/>
      <c r="H38" s="478"/>
      <c r="I38" s="478"/>
      <c r="J38" s="478"/>
      <c r="K38" s="478"/>
      <c r="L38" s="374"/>
      <c r="M38" s="478"/>
      <c r="N38" s="478"/>
      <c r="O38" s="478"/>
      <c r="P38" s="374"/>
      <c r="Q38" s="479"/>
      <c r="R38" s="479"/>
      <c r="S38" s="375"/>
      <c r="T38" s="481"/>
      <c r="U38" s="481"/>
      <c r="V38" s="381"/>
      <c r="W38" s="478"/>
      <c r="X38" s="478"/>
      <c r="Y38" s="478"/>
      <c r="Z38" s="478"/>
      <c r="AA38" s="478"/>
      <c r="AB38" s="478"/>
      <c r="AC38" s="478"/>
    </row>
    <row r="39" spans="1:29" ht="26.1" customHeight="1">
      <c r="A39" s="374"/>
      <c r="B39" s="478"/>
      <c r="C39" s="478"/>
      <c r="D39" s="375"/>
      <c r="E39" s="478"/>
      <c r="F39" s="478"/>
      <c r="G39" s="377"/>
      <c r="H39" s="478"/>
      <c r="I39" s="478"/>
      <c r="J39" s="478"/>
      <c r="K39" s="478"/>
      <c r="L39" s="374"/>
      <c r="M39" s="478"/>
      <c r="N39" s="478"/>
      <c r="O39" s="478"/>
      <c r="P39" s="374"/>
      <c r="Q39" s="479"/>
      <c r="R39" s="479"/>
      <c r="S39" s="375"/>
      <c r="T39" s="481"/>
      <c r="U39" s="481"/>
      <c r="V39" s="381"/>
      <c r="W39" s="478"/>
      <c r="X39" s="478"/>
      <c r="Y39" s="478"/>
      <c r="Z39" s="478"/>
      <c r="AA39" s="478"/>
      <c r="AB39" s="478"/>
      <c r="AC39" s="478"/>
    </row>
    <row r="40" spans="1:29" ht="26.1" customHeight="1">
      <c r="A40" s="374"/>
      <c r="B40" s="478"/>
      <c r="C40" s="478"/>
      <c r="D40" s="375"/>
      <c r="E40" s="478"/>
      <c r="F40" s="478"/>
      <c r="G40" s="377"/>
      <c r="H40" s="478"/>
      <c r="I40" s="478"/>
      <c r="J40" s="478"/>
      <c r="K40" s="478"/>
      <c r="L40" s="374"/>
      <c r="M40" s="478"/>
      <c r="N40" s="478"/>
      <c r="O40" s="478"/>
      <c r="P40" s="374"/>
      <c r="Q40" s="479"/>
      <c r="R40" s="479"/>
      <c r="S40" s="375"/>
      <c r="T40" s="481"/>
      <c r="U40" s="481"/>
      <c r="V40" s="381"/>
      <c r="W40" s="478"/>
      <c r="X40" s="478"/>
      <c r="Y40" s="478"/>
      <c r="Z40" s="478"/>
      <c r="AA40" s="478"/>
      <c r="AB40" s="478"/>
      <c r="AC40" s="478"/>
    </row>
    <row r="41" spans="1:29" ht="26.1" customHeight="1">
      <c r="A41" s="374"/>
      <c r="B41" s="478"/>
      <c r="C41" s="478"/>
      <c r="D41" s="375"/>
      <c r="E41" s="478"/>
      <c r="F41" s="478"/>
      <c r="G41" s="376"/>
      <c r="H41" s="478"/>
      <c r="I41" s="478"/>
      <c r="J41" s="478"/>
      <c r="K41" s="478"/>
      <c r="L41" s="374"/>
      <c r="M41" s="478"/>
      <c r="N41" s="478"/>
      <c r="O41" s="478"/>
      <c r="P41" s="374"/>
      <c r="Q41" s="479"/>
      <c r="R41" s="479"/>
      <c r="S41" s="375"/>
      <c r="T41" s="481"/>
      <c r="U41" s="481"/>
      <c r="V41" s="381"/>
      <c r="W41" s="478"/>
      <c r="X41" s="478"/>
      <c r="Y41" s="478"/>
      <c r="Z41" s="478"/>
      <c r="AA41" s="478"/>
      <c r="AB41" s="478"/>
      <c r="AC41" s="478"/>
    </row>
    <row r="42" spans="1:29" ht="26.1" customHeight="1">
      <c r="A42" s="374"/>
      <c r="B42" s="478"/>
      <c r="C42" s="478"/>
      <c r="D42" s="375"/>
      <c r="E42" s="478"/>
      <c r="F42" s="478"/>
      <c r="G42" s="376"/>
      <c r="H42" s="478"/>
      <c r="I42" s="478"/>
      <c r="J42" s="478"/>
      <c r="K42" s="478"/>
      <c r="L42" s="374"/>
      <c r="M42" s="478"/>
      <c r="N42" s="478"/>
      <c r="O42" s="478"/>
      <c r="P42" s="374"/>
      <c r="Q42" s="479"/>
      <c r="R42" s="479"/>
      <c r="S42" s="375"/>
      <c r="T42" s="481"/>
      <c r="U42" s="481"/>
      <c r="V42" s="381"/>
      <c r="W42" s="478"/>
      <c r="X42" s="478"/>
      <c r="Y42" s="478"/>
      <c r="Z42" s="478"/>
      <c r="AA42" s="478"/>
      <c r="AB42" s="478"/>
      <c r="AC42" s="478"/>
    </row>
    <row r="43" spans="1:29" ht="26.1" customHeight="1">
      <c r="A43" s="374"/>
      <c r="B43" s="478"/>
      <c r="C43" s="478"/>
      <c r="D43" s="375"/>
      <c r="E43" s="478"/>
      <c r="F43" s="478"/>
      <c r="G43" s="377"/>
      <c r="H43" s="478"/>
      <c r="I43" s="478"/>
      <c r="J43" s="478"/>
      <c r="K43" s="478"/>
      <c r="L43" s="374"/>
      <c r="M43" s="478"/>
      <c r="N43" s="478"/>
      <c r="O43" s="478"/>
      <c r="P43" s="374"/>
      <c r="Q43" s="479"/>
      <c r="R43" s="479"/>
      <c r="S43" s="375"/>
      <c r="T43" s="481"/>
      <c r="U43" s="481"/>
      <c r="V43" s="381"/>
      <c r="W43" s="478"/>
      <c r="X43" s="478"/>
      <c r="Y43" s="478"/>
      <c r="Z43" s="478"/>
      <c r="AA43" s="478"/>
      <c r="AB43" s="478"/>
      <c r="AC43" s="478"/>
    </row>
    <row r="44" spans="1:29" ht="26.1" customHeight="1">
      <c r="A44" s="374"/>
      <c r="B44" s="478"/>
      <c r="C44" s="478"/>
      <c r="D44" s="375"/>
      <c r="E44" s="478"/>
      <c r="F44" s="478"/>
      <c r="G44" s="377"/>
      <c r="H44" s="478"/>
      <c r="I44" s="478"/>
      <c r="J44" s="478"/>
      <c r="K44" s="478"/>
      <c r="L44" s="374"/>
      <c r="M44" s="478"/>
      <c r="N44" s="478"/>
      <c r="O44" s="478"/>
      <c r="P44" s="374"/>
      <c r="Q44" s="479"/>
      <c r="R44" s="479"/>
      <c r="S44" s="375"/>
      <c r="T44" s="481"/>
      <c r="U44" s="481"/>
      <c r="V44" s="381"/>
      <c r="W44" s="478"/>
      <c r="X44" s="478"/>
      <c r="Y44" s="478"/>
      <c r="Z44" s="478"/>
      <c r="AA44" s="478"/>
      <c r="AB44" s="478"/>
      <c r="AC44" s="478"/>
    </row>
    <row r="45" spans="1:29" ht="26.1" customHeight="1">
      <c r="A45" s="374"/>
      <c r="B45" s="478"/>
      <c r="C45" s="478"/>
      <c r="D45" s="375"/>
      <c r="E45" s="478"/>
      <c r="F45" s="478"/>
      <c r="G45" s="377"/>
      <c r="H45" s="478"/>
      <c r="I45" s="478"/>
      <c r="J45" s="478"/>
      <c r="K45" s="478"/>
      <c r="L45" s="374"/>
      <c r="M45" s="478"/>
      <c r="N45" s="478"/>
      <c r="O45" s="478"/>
      <c r="P45" s="374"/>
      <c r="Q45" s="479"/>
      <c r="R45" s="479"/>
      <c r="S45" s="375"/>
      <c r="T45" s="481"/>
      <c r="U45" s="481"/>
      <c r="V45" s="381"/>
      <c r="W45" s="478"/>
      <c r="X45" s="478"/>
      <c r="Y45" s="478"/>
      <c r="Z45" s="478"/>
      <c r="AA45" s="478"/>
      <c r="AB45" s="478"/>
      <c r="AC45" s="478"/>
    </row>
    <row r="46" spans="1:29" ht="26.1" customHeight="1">
      <c r="A46" s="374"/>
      <c r="B46" s="478"/>
      <c r="C46" s="478"/>
      <c r="D46" s="375"/>
      <c r="E46" s="478"/>
      <c r="F46" s="478"/>
      <c r="G46" s="377"/>
      <c r="H46" s="478"/>
      <c r="I46" s="478"/>
      <c r="J46" s="478"/>
      <c r="K46" s="478"/>
      <c r="L46" s="374"/>
      <c r="M46" s="478"/>
      <c r="N46" s="478"/>
      <c r="O46" s="478"/>
      <c r="P46" s="374"/>
      <c r="Q46" s="479"/>
      <c r="R46" s="479"/>
      <c r="S46" s="375"/>
      <c r="T46" s="481"/>
      <c r="U46" s="481"/>
      <c r="V46" s="381"/>
      <c r="W46" s="478"/>
      <c r="X46" s="478"/>
      <c r="Y46" s="478"/>
      <c r="Z46" s="478"/>
      <c r="AA46" s="478"/>
      <c r="AB46" s="478"/>
      <c r="AC46" s="478"/>
    </row>
    <row r="47" spans="1:29" ht="26.1" customHeight="1">
      <c r="A47" s="374"/>
      <c r="B47" s="478"/>
      <c r="C47" s="478"/>
      <c r="D47" s="375"/>
      <c r="E47" s="478"/>
      <c r="F47" s="478"/>
      <c r="G47" s="378"/>
      <c r="H47" s="478"/>
      <c r="I47" s="478"/>
      <c r="J47" s="478"/>
      <c r="K47" s="478"/>
      <c r="L47" s="374"/>
      <c r="M47" s="478"/>
      <c r="N47" s="478"/>
      <c r="O47" s="478"/>
      <c r="P47" s="374"/>
      <c r="Q47" s="479"/>
      <c r="R47" s="479"/>
      <c r="S47" s="375"/>
      <c r="T47" s="481"/>
      <c r="U47" s="481"/>
      <c r="V47" s="381"/>
      <c r="W47" s="478"/>
      <c r="X47" s="478"/>
      <c r="Y47" s="478"/>
      <c r="Z47" s="478"/>
      <c r="AA47" s="478"/>
      <c r="AB47" s="478"/>
      <c r="AC47" s="478"/>
    </row>
    <row r="48" spans="1:29" ht="26.1" customHeight="1">
      <c r="A48" s="374"/>
      <c r="B48" s="478"/>
      <c r="C48" s="478"/>
      <c r="D48" s="375"/>
      <c r="E48" s="478"/>
      <c r="F48" s="478"/>
      <c r="G48" s="379"/>
      <c r="H48" s="478"/>
      <c r="I48" s="478"/>
      <c r="J48" s="478"/>
      <c r="K48" s="478"/>
      <c r="L48" s="374"/>
      <c r="M48" s="478"/>
      <c r="N48" s="478"/>
      <c r="O48" s="478"/>
      <c r="P48" s="374"/>
      <c r="Q48" s="479"/>
      <c r="R48" s="479"/>
      <c r="S48" s="375"/>
      <c r="T48" s="481"/>
      <c r="U48" s="481"/>
      <c r="V48" s="381"/>
      <c r="W48" s="478"/>
      <c r="X48" s="478"/>
      <c r="Y48" s="478"/>
      <c r="Z48" s="478"/>
      <c r="AA48" s="478"/>
      <c r="AB48" s="478"/>
      <c r="AC48" s="478"/>
    </row>
    <row r="49" spans="1:29" ht="26.1" customHeight="1">
      <c r="A49" s="374"/>
      <c r="B49" s="478"/>
      <c r="C49" s="478"/>
      <c r="D49" s="375"/>
      <c r="E49" s="478"/>
      <c r="F49" s="478"/>
      <c r="G49" s="377"/>
      <c r="H49" s="478"/>
      <c r="I49" s="478"/>
      <c r="J49" s="478"/>
      <c r="K49" s="478"/>
      <c r="L49" s="374"/>
      <c r="M49" s="478"/>
      <c r="N49" s="478"/>
      <c r="O49" s="478"/>
      <c r="P49" s="374"/>
      <c r="Q49" s="479"/>
      <c r="R49" s="479"/>
      <c r="S49" s="375"/>
      <c r="T49" s="481"/>
      <c r="U49" s="481"/>
      <c r="V49" s="381"/>
      <c r="W49" s="478"/>
      <c r="X49" s="478"/>
      <c r="Y49" s="478"/>
      <c r="Z49" s="478"/>
      <c r="AA49" s="478"/>
      <c r="AB49" s="478"/>
      <c r="AC49" s="478"/>
    </row>
    <row r="50" spans="1:29" ht="26.1" customHeight="1">
      <c r="A50" s="374"/>
      <c r="B50" s="478"/>
      <c r="C50" s="478"/>
      <c r="D50" s="375"/>
      <c r="E50" s="478"/>
      <c r="F50" s="478"/>
      <c r="G50" s="377"/>
      <c r="H50" s="478"/>
      <c r="I50" s="478"/>
      <c r="J50" s="478"/>
      <c r="K50" s="478"/>
      <c r="L50" s="374"/>
      <c r="M50" s="478"/>
      <c r="N50" s="478"/>
      <c r="O50" s="478"/>
      <c r="P50" s="374"/>
      <c r="Q50" s="479"/>
      <c r="R50" s="479"/>
      <c r="S50" s="375"/>
      <c r="T50" s="481"/>
      <c r="U50" s="481"/>
      <c r="V50" s="381"/>
      <c r="W50" s="478"/>
      <c r="X50" s="478"/>
      <c r="Y50" s="478"/>
      <c r="Z50" s="478"/>
      <c r="AA50" s="478"/>
      <c r="AB50" s="478"/>
      <c r="AC50" s="478"/>
    </row>
    <row r="51" spans="1:29" ht="26.1" customHeight="1">
      <c r="A51" s="374"/>
      <c r="B51" s="478"/>
      <c r="C51" s="478"/>
      <c r="D51" s="375"/>
      <c r="E51" s="478"/>
      <c r="F51" s="478"/>
      <c r="G51" s="379"/>
      <c r="H51" s="478"/>
      <c r="I51" s="478"/>
      <c r="J51" s="478"/>
      <c r="K51" s="478"/>
      <c r="L51" s="374"/>
      <c r="M51" s="478"/>
      <c r="N51" s="478"/>
      <c r="O51" s="478"/>
      <c r="P51" s="374"/>
      <c r="Q51" s="479"/>
      <c r="R51" s="479"/>
      <c r="S51" s="375"/>
      <c r="T51" s="481"/>
      <c r="U51" s="481"/>
      <c r="V51" s="381"/>
      <c r="W51" s="478"/>
      <c r="X51" s="478"/>
      <c r="Y51" s="478"/>
      <c r="Z51" s="478"/>
      <c r="AA51" s="478"/>
      <c r="AB51" s="478"/>
      <c r="AC51" s="478"/>
    </row>
    <row r="52" spans="1:29" ht="26.1" customHeight="1">
      <c r="A52" s="374"/>
      <c r="B52" s="478"/>
      <c r="C52" s="478"/>
      <c r="D52" s="375"/>
      <c r="E52" s="478"/>
      <c r="F52" s="478"/>
      <c r="G52" s="377"/>
      <c r="H52" s="478"/>
      <c r="I52" s="478"/>
      <c r="J52" s="478"/>
      <c r="K52" s="478"/>
      <c r="L52" s="374"/>
      <c r="M52" s="478"/>
      <c r="N52" s="478"/>
      <c r="O52" s="478"/>
      <c r="P52" s="374"/>
      <c r="Q52" s="479"/>
      <c r="R52" s="479"/>
      <c r="S52" s="375"/>
      <c r="T52" s="481"/>
      <c r="U52" s="481"/>
      <c r="V52" s="381"/>
      <c r="W52" s="478"/>
      <c r="X52" s="478"/>
      <c r="Y52" s="478"/>
      <c r="Z52" s="478"/>
      <c r="AA52" s="478"/>
      <c r="AB52" s="478"/>
      <c r="AC52" s="478"/>
    </row>
    <row r="53" spans="1:29" ht="26.1" customHeight="1">
      <c r="A53" s="374"/>
      <c r="B53" s="478"/>
      <c r="C53" s="478"/>
      <c r="D53" s="375"/>
      <c r="E53" s="478"/>
      <c r="F53" s="478"/>
      <c r="G53" s="377"/>
      <c r="H53" s="478"/>
      <c r="I53" s="478"/>
      <c r="J53" s="478"/>
      <c r="K53" s="478"/>
      <c r="L53" s="374"/>
      <c r="M53" s="478"/>
      <c r="N53" s="478"/>
      <c r="O53" s="478"/>
      <c r="P53" s="374"/>
      <c r="Q53" s="479"/>
      <c r="R53" s="479"/>
      <c r="S53" s="375"/>
      <c r="T53" s="481"/>
      <c r="U53" s="481"/>
      <c r="V53" s="381"/>
      <c r="W53" s="478"/>
      <c r="X53" s="478"/>
      <c r="Y53" s="478"/>
      <c r="Z53" s="478"/>
      <c r="AA53" s="478"/>
      <c r="AB53" s="478"/>
      <c r="AC53" s="478"/>
    </row>
    <row r="54" spans="1:29" ht="26.1" customHeight="1">
      <c r="A54" s="374"/>
      <c r="B54" s="479"/>
      <c r="C54" s="479"/>
      <c r="D54" s="375"/>
      <c r="E54" s="478"/>
      <c r="F54" s="478"/>
      <c r="G54" s="378"/>
      <c r="H54" s="478"/>
      <c r="I54" s="478"/>
      <c r="J54" s="478"/>
      <c r="K54" s="478"/>
      <c r="L54" s="374"/>
      <c r="M54" s="478"/>
      <c r="N54" s="478"/>
      <c r="O54" s="478"/>
      <c r="P54" s="374"/>
      <c r="Q54" s="479"/>
      <c r="R54" s="479"/>
      <c r="S54" s="375"/>
      <c r="T54" s="481"/>
      <c r="U54" s="481"/>
      <c r="V54" s="381"/>
      <c r="W54" s="478"/>
      <c r="X54" s="478"/>
      <c r="Y54" s="478"/>
      <c r="Z54" s="478"/>
      <c r="AA54" s="478"/>
      <c r="AB54" s="478"/>
      <c r="AC54" s="478"/>
    </row>
    <row r="55" spans="1:29" ht="26.1" customHeight="1">
      <c r="A55" s="374"/>
      <c r="B55" s="479"/>
      <c r="C55" s="479"/>
      <c r="D55" s="375"/>
      <c r="E55" s="478"/>
      <c r="F55" s="478"/>
      <c r="G55" s="378"/>
      <c r="H55" s="478"/>
      <c r="I55" s="478"/>
      <c r="J55" s="478"/>
      <c r="K55" s="478"/>
      <c r="L55" s="374"/>
      <c r="M55" s="478"/>
      <c r="N55" s="478"/>
      <c r="O55" s="478"/>
      <c r="P55" s="374"/>
      <c r="Q55" s="479"/>
      <c r="R55" s="479"/>
      <c r="S55" s="375"/>
      <c r="T55" s="481"/>
      <c r="U55" s="481"/>
      <c r="V55" s="381"/>
      <c r="W55" s="478"/>
      <c r="X55" s="478"/>
      <c r="Y55" s="478"/>
      <c r="Z55" s="478"/>
      <c r="AA55" s="478"/>
      <c r="AB55" s="478"/>
      <c r="AC55" s="478"/>
    </row>
    <row r="56" spans="1:29" ht="26.1" customHeight="1">
      <c r="A56" s="374"/>
      <c r="B56" s="479"/>
      <c r="C56" s="479"/>
      <c r="D56" s="375"/>
      <c r="E56" s="478"/>
      <c r="F56" s="478"/>
      <c r="G56" s="378"/>
      <c r="H56" s="478"/>
      <c r="I56" s="478"/>
      <c r="J56" s="478"/>
      <c r="K56" s="478"/>
      <c r="L56" s="374"/>
      <c r="M56" s="478"/>
      <c r="N56" s="478"/>
      <c r="O56" s="478"/>
      <c r="P56" s="374"/>
      <c r="Q56" s="479"/>
      <c r="R56" s="479"/>
      <c r="S56" s="375"/>
      <c r="T56" s="481"/>
      <c r="U56" s="481"/>
      <c r="V56" s="381"/>
      <c r="W56" s="478"/>
      <c r="X56" s="478"/>
      <c r="Y56" s="478"/>
      <c r="Z56" s="478"/>
      <c r="AA56" s="478"/>
      <c r="AB56" s="478"/>
      <c r="AC56" s="478"/>
    </row>
    <row r="57" spans="1:29" ht="26.1" customHeight="1">
      <c r="A57" s="374"/>
      <c r="B57" s="479"/>
      <c r="C57" s="479"/>
      <c r="D57" s="375"/>
      <c r="E57" s="478"/>
      <c r="F57" s="478"/>
      <c r="G57" s="380"/>
      <c r="H57" s="478"/>
      <c r="I57" s="478"/>
      <c r="J57" s="478"/>
      <c r="K57" s="478"/>
      <c r="L57" s="374"/>
      <c r="M57" s="478"/>
      <c r="N57" s="478"/>
      <c r="O57" s="478"/>
      <c r="P57" s="374"/>
      <c r="Q57" s="479"/>
      <c r="R57" s="479"/>
      <c r="S57" s="375"/>
      <c r="T57" s="481"/>
      <c r="U57" s="481"/>
      <c r="V57" s="381"/>
      <c r="W57" s="478"/>
      <c r="X57" s="478"/>
      <c r="Y57" s="478"/>
      <c r="Z57" s="478"/>
      <c r="AA57" s="478"/>
      <c r="AB57" s="478"/>
      <c r="AC57" s="478"/>
    </row>
    <row r="58" spans="1:29" ht="26.1" customHeight="1">
      <c r="A58" s="381"/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</row>
    <row r="59" spans="1:29" ht="26.1" customHeight="1">
      <c r="L59" s="381"/>
    </row>
    <row r="60" spans="1:29" ht="26.1" customHeight="1">
      <c r="L60" s="381"/>
    </row>
    <row r="61" spans="1:29" ht="26.1" customHeight="1">
      <c r="L61" s="381"/>
    </row>
    <row r="62" spans="1:29" ht="26.1" customHeight="1">
      <c r="L62" s="381"/>
    </row>
    <row r="63" spans="1:29" ht="26.1" customHeight="1">
      <c r="L63" s="381"/>
    </row>
    <row r="64" spans="1:29" ht="26.1" customHeight="1">
      <c r="L64" s="381"/>
    </row>
    <row r="65" spans="12:12" ht="26.1" customHeight="1">
      <c r="L65" s="381"/>
    </row>
    <row r="66" spans="12:12" ht="26.1" customHeight="1">
      <c r="L66" s="381"/>
    </row>
    <row r="67" spans="12:12" ht="26.1" customHeight="1">
      <c r="L67" s="381"/>
    </row>
    <row r="68" spans="12:12" ht="26.1" customHeight="1">
      <c r="L68" s="381"/>
    </row>
    <row r="69" spans="12:12" ht="26.1" customHeight="1">
      <c r="L69" s="381"/>
    </row>
    <row r="70" spans="12:12" ht="26.1" customHeight="1">
      <c r="L70" s="381"/>
    </row>
    <row r="71" spans="12:12" ht="26.1" customHeight="1">
      <c r="L71" s="381"/>
    </row>
    <row r="72" spans="12:12" ht="26.1" customHeight="1">
      <c r="L72" s="381"/>
    </row>
    <row r="73" spans="12:12" ht="26.1" customHeight="1">
      <c r="L73" s="381"/>
    </row>
    <row r="74" spans="12:12" ht="26.1" customHeight="1">
      <c r="L74" s="381"/>
    </row>
    <row r="75" spans="12:12" ht="26.1" customHeight="1">
      <c r="L75" s="381"/>
    </row>
    <row r="76" spans="12:12" ht="26.1" customHeight="1">
      <c r="L76" s="381"/>
    </row>
    <row r="77" spans="12:12" ht="26.1" customHeight="1">
      <c r="L77" s="381"/>
    </row>
    <row r="78" spans="12:12" ht="26.1" customHeight="1">
      <c r="L78" s="381"/>
    </row>
    <row r="79" spans="12:12" ht="26.1" customHeight="1">
      <c r="L79" s="381"/>
    </row>
    <row r="80" spans="12:12" ht="26.1" customHeight="1">
      <c r="L80" s="381"/>
    </row>
    <row r="81" spans="12:12" ht="26.1" customHeight="1">
      <c r="L81" s="381"/>
    </row>
    <row r="82" spans="12:12" ht="26.1" customHeight="1">
      <c r="L82" s="381"/>
    </row>
    <row r="83" spans="12:12" ht="26.1" customHeight="1">
      <c r="L83" s="381"/>
    </row>
    <row r="84" spans="12:12">
      <c r="L84" s="381"/>
    </row>
    <row r="115" spans="12:38">
      <c r="L115" s="352" t="s">
        <v>52</v>
      </c>
      <c r="M115" s="352" t="s">
        <v>53</v>
      </c>
    </row>
    <row r="117" spans="12:38">
      <c r="AL117" s="352">
        <v>0</v>
      </c>
    </row>
    <row r="118" spans="12:38">
      <c r="AL118" s="352">
        <v>0</v>
      </c>
    </row>
    <row r="119" spans="12:38">
      <c r="AL119" s="352">
        <v>0</v>
      </c>
    </row>
  </sheetData>
  <mergeCells count="443">
    <mergeCell ref="Y1:AC2"/>
    <mergeCell ref="A3:B4"/>
    <mergeCell ref="C3:E4"/>
    <mergeCell ref="E9:AC10"/>
    <mergeCell ref="A6:D9"/>
    <mergeCell ref="H23:J30"/>
    <mergeCell ref="Z14:AA21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29:C29"/>
    <mergeCell ref="E29:F29"/>
    <mergeCell ref="M29:O29"/>
    <mergeCell ref="Q29:R29"/>
    <mergeCell ref="T29:U29"/>
    <mergeCell ref="W29:Y29"/>
    <mergeCell ref="Z29:AA29"/>
    <mergeCell ref="AB29:AC29"/>
    <mergeCell ref="B30:C30"/>
    <mergeCell ref="E30:F30"/>
    <mergeCell ref="M30:O30"/>
    <mergeCell ref="Q30:R30"/>
    <mergeCell ref="T30:U30"/>
    <mergeCell ref="W30:Y30"/>
    <mergeCell ref="Z30:AA30"/>
    <mergeCell ref="AB30:AC30"/>
    <mergeCell ref="L23:L30"/>
    <mergeCell ref="B27:C27"/>
    <mergeCell ref="E27:F27"/>
    <mergeCell ref="M27:O27"/>
    <mergeCell ref="Q27:R27"/>
    <mergeCell ref="T27:U27"/>
    <mergeCell ref="W27:Y27"/>
    <mergeCell ref="Z27:AA27"/>
    <mergeCell ref="AB27:AC27"/>
    <mergeCell ref="B28:C28"/>
    <mergeCell ref="E28:F28"/>
    <mergeCell ref="M28:O28"/>
    <mergeCell ref="Q28:R28"/>
    <mergeCell ref="T28:U28"/>
    <mergeCell ref="W28:Y28"/>
    <mergeCell ref="Z28:AA28"/>
    <mergeCell ref="AB28:AC28"/>
    <mergeCell ref="B25:C25"/>
    <mergeCell ref="E25:F25"/>
    <mergeCell ref="M25:O25"/>
    <mergeCell ref="Q25:R25"/>
    <mergeCell ref="T25:U25"/>
    <mergeCell ref="W25:Y25"/>
    <mergeCell ref="Z25:AA25"/>
    <mergeCell ref="AB25:AC25"/>
    <mergeCell ref="B26:C26"/>
    <mergeCell ref="E26:F26"/>
    <mergeCell ref="M26:O26"/>
    <mergeCell ref="Q26:R26"/>
    <mergeCell ref="T26:U26"/>
    <mergeCell ref="W26:Y26"/>
    <mergeCell ref="Z26:AA26"/>
    <mergeCell ref="AB26:AC26"/>
    <mergeCell ref="B23:C23"/>
    <mergeCell ref="E23:F23"/>
    <mergeCell ref="M23:O23"/>
    <mergeCell ref="Q23:R23"/>
    <mergeCell ref="T23:U23"/>
    <mergeCell ref="W23:Y23"/>
    <mergeCell ref="Z23:AA23"/>
    <mergeCell ref="AB23:AC23"/>
    <mergeCell ref="B24:C24"/>
    <mergeCell ref="E24:F24"/>
    <mergeCell ref="M24:O24"/>
    <mergeCell ref="Q24:R24"/>
    <mergeCell ref="T24:U24"/>
    <mergeCell ref="W24:Y24"/>
    <mergeCell ref="Z24:AA24"/>
    <mergeCell ref="AB24:AC24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0:C20"/>
    <mergeCell ref="E20:F20"/>
    <mergeCell ref="H20:K20"/>
    <mergeCell ref="M20:O20"/>
    <mergeCell ref="T20:U20"/>
    <mergeCell ref="W20:Y20"/>
    <mergeCell ref="AB20:AC20"/>
    <mergeCell ref="B21:C21"/>
    <mergeCell ref="E21:F21"/>
    <mergeCell ref="H21:K21"/>
    <mergeCell ref="M21:O21"/>
    <mergeCell ref="T21:U21"/>
    <mergeCell ref="W21:Y21"/>
    <mergeCell ref="AB21:AC21"/>
    <mergeCell ref="B18:C18"/>
    <mergeCell ref="E18:F18"/>
    <mergeCell ref="H18:K18"/>
    <mergeCell ref="M18:O18"/>
    <mergeCell ref="T18:U18"/>
    <mergeCell ref="W18:Y18"/>
    <mergeCell ref="AB18:AC18"/>
    <mergeCell ref="B19:C19"/>
    <mergeCell ref="E19:F19"/>
    <mergeCell ref="H19:K19"/>
    <mergeCell ref="M19:O19"/>
    <mergeCell ref="T19:U19"/>
    <mergeCell ref="W19:Y19"/>
    <mergeCell ref="AB19:AC19"/>
    <mergeCell ref="B16:C16"/>
    <mergeCell ref="E16:F16"/>
    <mergeCell ref="H16:K16"/>
    <mergeCell ref="M16:O16"/>
    <mergeCell ref="T16:U16"/>
    <mergeCell ref="W16:Y16"/>
    <mergeCell ref="AB16:AC16"/>
    <mergeCell ref="B17:C17"/>
    <mergeCell ref="E17:F17"/>
    <mergeCell ref="H17:K17"/>
    <mergeCell ref="M17:O17"/>
    <mergeCell ref="T17:U17"/>
    <mergeCell ref="W17:Y17"/>
    <mergeCell ref="AB17:AC17"/>
    <mergeCell ref="B14:C14"/>
    <mergeCell ref="E14:F14"/>
    <mergeCell ref="H14:K14"/>
    <mergeCell ref="M14:O14"/>
    <mergeCell ref="Q14:R14"/>
    <mergeCell ref="T14:U14"/>
    <mergeCell ref="W14:Y14"/>
    <mergeCell ref="AB14:AC14"/>
    <mergeCell ref="B15:C15"/>
    <mergeCell ref="E15:F15"/>
    <mergeCell ref="H15:K15"/>
    <mergeCell ref="M15:O15"/>
    <mergeCell ref="Q15:R15"/>
    <mergeCell ref="T15:U15"/>
    <mergeCell ref="W15:Y15"/>
    <mergeCell ref="AB15:AC15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F8:I8"/>
    <mergeCell ref="J8:N8"/>
    <mergeCell ref="O8:V8"/>
    <mergeCell ref="W8:X8"/>
    <mergeCell ref="Y8:AA8"/>
    <mergeCell ref="AB8:AC8"/>
    <mergeCell ref="A10:D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</mergeCells>
  <phoneticPr fontId="52" type="noConversion"/>
  <pageMargins left="0.90416666666666701" right="0.70763888888888904" top="1.1416666666666699" bottom="0.74791666666666701" header="0.31388888888888899" footer="0.31388888888888899"/>
  <pageSetup paperSize="8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N240"/>
  <sheetViews>
    <sheetView view="pageBreakPreview" topLeftCell="A79" zoomScale="70" zoomScaleNormal="100" workbookViewId="0">
      <selection activeCell="M134" sqref="M134"/>
    </sheetView>
  </sheetViews>
  <sheetFormatPr defaultColWidth="9" defaultRowHeight="16.5" outlineLevelRow="1"/>
  <cols>
    <col min="1" max="1" width="4.5" style="11" customWidth="1"/>
    <col min="2" max="11" width="2.625" style="11" customWidth="1"/>
    <col min="12" max="12" width="20.5" style="14" customWidth="1"/>
    <col min="13" max="13" width="28.875" style="121" customWidth="1"/>
    <col min="14" max="14" width="19.875" style="121" customWidth="1"/>
    <col min="15" max="15" width="4.875" style="11" customWidth="1"/>
    <col min="16" max="16" width="5.25" style="11" customWidth="1"/>
    <col min="17" max="17" width="7.375" style="12" customWidth="1"/>
    <col min="18" max="18" width="6.125" style="13" customWidth="1"/>
    <col min="19" max="19" width="22.5" style="14" customWidth="1"/>
    <col min="20" max="20" width="5.75" style="14" customWidth="1"/>
    <col min="21" max="21" width="8.375" style="13" customWidth="1"/>
    <col min="22" max="22" width="7.625" style="13" customWidth="1"/>
    <col min="23" max="23" width="10.25" style="13" customWidth="1"/>
    <col min="24" max="24" width="16.25" style="13" customWidth="1"/>
    <col min="25" max="25" width="11.625" style="15" customWidth="1"/>
    <col min="26" max="26" width="10.25" style="11" customWidth="1"/>
    <col min="27" max="27" width="9.75" style="16" customWidth="1"/>
    <col min="28" max="28" width="5.875" style="11" hidden="1" customWidth="1"/>
    <col min="29" max="32" width="5.75" style="11" hidden="1" customWidth="1"/>
    <col min="33" max="34" width="7.25" style="11" hidden="1" customWidth="1"/>
    <col min="35" max="35" width="10.625" style="21" hidden="1" customWidth="1"/>
    <col min="36" max="36" width="10.375" style="22" customWidth="1"/>
    <col min="37" max="16384" width="9" style="11"/>
  </cols>
  <sheetData>
    <row r="1" spans="1:36" ht="49.5" customHeight="1">
      <c r="A1" s="517" t="s">
        <v>54</v>
      </c>
      <c r="B1" s="517"/>
      <c r="C1" s="517"/>
      <c r="D1" s="517"/>
      <c r="E1" s="517"/>
      <c r="F1" s="517" t="s">
        <v>55</v>
      </c>
      <c r="G1" s="517"/>
      <c r="H1" s="517"/>
      <c r="I1" s="517"/>
      <c r="J1" s="517"/>
      <c r="K1" s="517"/>
      <c r="L1" s="518" t="s">
        <v>56</v>
      </c>
      <c r="M1" s="518"/>
      <c r="N1" s="530" t="s">
        <v>57</v>
      </c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1"/>
      <c r="Z1" s="530"/>
      <c r="AA1" s="532"/>
      <c r="AB1" s="530"/>
      <c r="AC1" s="530"/>
      <c r="AD1" s="530"/>
      <c r="AE1" s="530"/>
      <c r="AF1" s="530"/>
      <c r="AG1" s="530"/>
      <c r="AH1" s="530"/>
      <c r="AI1" s="24" t="s">
        <v>2</v>
      </c>
      <c r="AJ1" s="59"/>
    </row>
    <row r="2" spans="1:36" ht="33.75" customHeight="1">
      <c r="A2" s="517" t="s">
        <v>58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9"/>
      <c r="M2" s="519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1"/>
      <c r="Z2" s="530"/>
      <c r="AA2" s="532"/>
      <c r="AB2" s="530"/>
      <c r="AC2" s="530"/>
      <c r="AD2" s="530"/>
      <c r="AE2" s="530"/>
      <c r="AF2" s="530"/>
      <c r="AG2" s="530"/>
      <c r="AH2" s="530"/>
      <c r="AI2" s="24" t="s">
        <v>59</v>
      </c>
      <c r="AJ2" s="59"/>
    </row>
    <row r="3" spans="1:36" ht="21">
      <c r="A3" s="520" t="s">
        <v>60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18" t="s">
        <v>61</v>
      </c>
      <c r="M3" s="518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1"/>
      <c r="Z3" s="530"/>
      <c r="AA3" s="532"/>
      <c r="AB3" s="530"/>
      <c r="AC3" s="530"/>
      <c r="AD3" s="530"/>
      <c r="AE3" s="530"/>
      <c r="AF3" s="530"/>
      <c r="AG3" s="530"/>
      <c r="AH3" s="530"/>
      <c r="AI3" s="24" t="s">
        <v>62</v>
      </c>
      <c r="AJ3" s="59"/>
    </row>
    <row r="4" spans="1:36" ht="33.75" customHeight="1">
      <c r="A4" s="520" t="s">
        <v>63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18"/>
      <c r="M4" s="518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1"/>
      <c r="Z4" s="530"/>
      <c r="AA4" s="532"/>
      <c r="AB4" s="530"/>
      <c r="AC4" s="530"/>
      <c r="AD4" s="530"/>
      <c r="AE4" s="530"/>
      <c r="AF4" s="530"/>
      <c r="AG4" s="530"/>
      <c r="AH4" s="530"/>
      <c r="AI4" s="24" t="s">
        <v>27</v>
      </c>
      <c r="AJ4" s="60"/>
    </row>
    <row r="5" spans="1:36" ht="33.75" customHeight="1">
      <c r="A5" s="533" t="s">
        <v>64</v>
      </c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4"/>
      <c r="M5" s="534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1"/>
      <c r="Z5" s="530"/>
      <c r="AA5" s="532"/>
      <c r="AB5" s="530"/>
      <c r="AC5" s="530"/>
      <c r="AD5" s="530"/>
      <c r="AE5" s="530"/>
      <c r="AF5" s="530"/>
      <c r="AG5" s="530"/>
      <c r="AH5" s="530"/>
      <c r="AI5" s="35" t="s">
        <v>65</v>
      </c>
      <c r="AJ5" s="61"/>
    </row>
    <row r="6" spans="1:36" ht="33.75" customHeight="1">
      <c r="A6" s="533"/>
      <c r="B6" s="533"/>
      <c r="C6" s="533"/>
      <c r="D6" s="533"/>
      <c r="E6" s="533"/>
      <c r="F6" s="533"/>
      <c r="G6" s="533"/>
      <c r="H6" s="533"/>
      <c r="I6" s="533"/>
      <c r="J6" s="533"/>
      <c r="K6" s="533"/>
      <c r="L6" s="534"/>
      <c r="M6" s="534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1"/>
      <c r="Z6" s="530"/>
      <c r="AA6" s="532"/>
      <c r="AB6" s="530"/>
      <c r="AC6" s="530"/>
      <c r="AD6" s="530"/>
      <c r="AE6" s="530"/>
      <c r="AF6" s="530"/>
      <c r="AG6" s="530"/>
      <c r="AH6" s="530"/>
      <c r="AI6" s="35" t="s">
        <v>66</v>
      </c>
      <c r="AJ6" s="206"/>
    </row>
    <row r="7" spans="1:36" ht="24.95" customHeight="1">
      <c r="A7" s="522" t="s">
        <v>1</v>
      </c>
      <c r="B7" s="521" t="s">
        <v>67</v>
      </c>
      <c r="C7" s="521"/>
      <c r="D7" s="521"/>
      <c r="E7" s="521"/>
      <c r="F7" s="521"/>
      <c r="G7" s="521"/>
      <c r="H7" s="521"/>
      <c r="I7" s="521"/>
      <c r="J7" s="521"/>
      <c r="K7" s="521"/>
      <c r="L7" s="523" t="s">
        <v>2</v>
      </c>
      <c r="M7" s="524" t="s">
        <v>59</v>
      </c>
      <c r="N7" s="524" t="s">
        <v>68</v>
      </c>
      <c r="O7" s="521" t="s">
        <v>69</v>
      </c>
      <c r="P7" s="521" t="s">
        <v>70</v>
      </c>
      <c r="Q7" s="521" t="s">
        <v>21</v>
      </c>
      <c r="R7" s="523" t="s">
        <v>71</v>
      </c>
      <c r="S7" s="523" t="s">
        <v>72</v>
      </c>
      <c r="T7" s="523" t="s">
        <v>73</v>
      </c>
      <c r="U7" s="523" t="s">
        <v>74</v>
      </c>
      <c r="V7" s="525" t="s">
        <v>75</v>
      </c>
      <c r="W7" s="525" t="s">
        <v>76</v>
      </c>
      <c r="X7" s="525" t="s">
        <v>77</v>
      </c>
      <c r="Y7" s="536" t="s">
        <v>78</v>
      </c>
      <c r="Z7" s="521" t="s">
        <v>79</v>
      </c>
      <c r="AA7" s="537" t="s">
        <v>80</v>
      </c>
      <c r="AB7" s="521" t="s">
        <v>81</v>
      </c>
      <c r="AC7" s="535" t="s">
        <v>82</v>
      </c>
      <c r="AD7" s="535" t="s">
        <v>83</v>
      </c>
      <c r="AE7" s="535" t="s">
        <v>84</v>
      </c>
      <c r="AF7" s="535" t="s">
        <v>85</v>
      </c>
      <c r="AG7" s="526" t="s">
        <v>86</v>
      </c>
      <c r="AH7" s="526" t="s">
        <v>66</v>
      </c>
      <c r="AI7" s="527" t="s">
        <v>4</v>
      </c>
      <c r="AJ7" s="528" t="s">
        <v>87</v>
      </c>
    </row>
    <row r="8" spans="1:36" s="1" customFormat="1" ht="24.95" customHeight="1">
      <c r="A8" s="522"/>
      <c r="B8" s="51">
        <v>0</v>
      </c>
      <c r="C8" s="51">
        <v>1</v>
      </c>
      <c r="D8" s="51">
        <v>2</v>
      </c>
      <c r="E8" s="51">
        <v>3</v>
      </c>
      <c r="F8" s="51">
        <v>4</v>
      </c>
      <c r="G8" s="51">
        <v>5</v>
      </c>
      <c r="H8" s="51">
        <v>6</v>
      </c>
      <c r="I8" s="51">
        <v>7</v>
      </c>
      <c r="J8" s="51">
        <v>8</v>
      </c>
      <c r="K8" s="55">
        <v>9</v>
      </c>
      <c r="L8" s="523"/>
      <c r="M8" s="524"/>
      <c r="N8" s="524"/>
      <c r="O8" s="521"/>
      <c r="P8" s="521"/>
      <c r="Q8" s="521"/>
      <c r="R8" s="523"/>
      <c r="S8" s="523"/>
      <c r="T8" s="523"/>
      <c r="U8" s="523"/>
      <c r="V8" s="525"/>
      <c r="W8" s="525"/>
      <c r="X8" s="525"/>
      <c r="Y8" s="536"/>
      <c r="Z8" s="521"/>
      <c r="AA8" s="537"/>
      <c r="AB8" s="521"/>
      <c r="AC8" s="535"/>
      <c r="AD8" s="535"/>
      <c r="AE8" s="535"/>
      <c r="AF8" s="535"/>
      <c r="AG8" s="526"/>
      <c r="AH8" s="526"/>
      <c r="AI8" s="527"/>
      <c r="AJ8" s="529"/>
    </row>
    <row r="9" spans="1:36" s="1" customFormat="1" ht="50.1" customHeight="1">
      <c r="A9" s="28">
        <v>1</v>
      </c>
      <c r="B9" s="35">
        <v>0</v>
      </c>
      <c r="C9" s="35"/>
      <c r="D9" s="35"/>
      <c r="E9" s="35"/>
      <c r="F9" s="35"/>
      <c r="G9" s="35"/>
      <c r="H9" s="35"/>
      <c r="I9" s="35"/>
      <c r="J9" s="35"/>
      <c r="K9" s="28"/>
      <c r="L9" s="139" t="s">
        <v>88</v>
      </c>
      <c r="M9" s="138" t="s">
        <v>6</v>
      </c>
      <c r="N9" s="140" t="s">
        <v>89</v>
      </c>
      <c r="O9" s="24"/>
      <c r="P9" s="35" t="s">
        <v>90</v>
      </c>
      <c r="Q9" s="24"/>
      <c r="R9" s="33" t="s">
        <v>40</v>
      </c>
      <c r="S9" s="36"/>
      <c r="T9" s="33" t="s">
        <v>40</v>
      </c>
      <c r="U9" s="33" t="s">
        <v>91</v>
      </c>
      <c r="V9" s="33" t="s">
        <v>92</v>
      </c>
      <c r="W9" s="34" t="s">
        <v>93</v>
      </c>
      <c r="X9" s="34" t="s">
        <v>94</v>
      </c>
      <c r="Y9" s="34" t="s">
        <v>95</v>
      </c>
      <c r="Z9" s="24"/>
      <c r="AA9" s="48">
        <f>AA10+AA16+AA75*8+AA76+AA83+AA145+AA159*2+AA160+AA161+AA162+AA163</f>
        <v>28.257799999999996</v>
      </c>
      <c r="AB9" s="24" t="s">
        <v>95</v>
      </c>
      <c r="AC9" s="36"/>
      <c r="AD9" s="36"/>
      <c r="AE9" s="36"/>
      <c r="AF9" s="36"/>
      <c r="AG9" s="35"/>
      <c r="AH9" s="35"/>
      <c r="AI9" s="65"/>
      <c r="AJ9" s="197">
        <v>1</v>
      </c>
    </row>
    <row r="10" spans="1:36" ht="39.950000000000003" customHeight="1">
      <c r="A10" s="28">
        <v>3</v>
      </c>
      <c r="B10" s="35"/>
      <c r="C10" s="36">
        <v>1</v>
      </c>
      <c r="D10" s="36"/>
      <c r="E10" s="36"/>
      <c r="F10" s="36"/>
      <c r="G10" s="122"/>
      <c r="H10" s="36"/>
      <c r="I10" s="36"/>
      <c r="J10" s="24"/>
      <c r="K10" s="24"/>
      <c r="L10" s="36" t="s">
        <v>96</v>
      </c>
      <c r="M10" s="141" t="s">
        <v>97</v>
      </c>
      <c r="N10" s="142" t="s">
        <v>98</v>
      </c>
      <c r="O10" s="26"/>
      <c r="P10" s="35" t="s">
        <v>90</v>
      </c>
      <c r="Q10" s="26"/>
      <c r="R10" s="33" t="s">
        <v>40</v>
      </c>
      <c r="S10" s="26" t="s">
        <v>99</v>
      </c>
      <c r="T10" s="33" t="s">
        <v>95</v>
      </c>
      <c r="U10" s="33" t="s">
        <v>91</v>
      </c>
      <c r="V10" s="33" t="s">
        <v>92</v>
      </c>
      <c r="W10" s="34" t="s">
        <v>93</v>
      </c>
      <c r="X10" s="34" t="s">
        <v>94</v>
      </c>
      <c r="Y10" s="34" t="s">
        <v>95</v>
      </c>
      <c r="Z10" s="24"/>
      <c r="AA10" s="49">
        <f>AA11+AA14+AA15</f>
        <v>0.75250000000000006</v>
      </c>
      <c r="AB10" s="24" t="s">
        <v>95</v>
      </c>
      <c r="AC10" s="26"/>
      <c r="AD10" s="26"/>
      <c r="AE10" s="26"/>
      <c r="AF10" s="26"/>
      <c r="AG10" s="26"/>
      <c r="AH10" s="26"/>
      <c r="AI10" s="66"/>
      <c r="AJ10" s="197">
        <v>1</v>
      </c>
    </row>
    <row r="11" spans="1:36" ht="39.950000000000003" customHeight="1">
      <c r="A11" s="28">
        <v>4</v>
      </c>
      <c r="B11" s="35"/>
      <c r="C11" s="36"/>
      <c r="D11" s="36">
        <v>2</v>
      </c>
      <c r="E11" s="36"/>
      <c r="F11" s="36"/>
      <c r="G11" s="122"/>
      <c r="H11" s="36"/>
      <c r="I11" s="36"/>
      <c r="J11" s="24"/>
      <c r="K11" s="24"/>
      <c r="L11" s="26" t="s">
        <v>100</v>
      </c>
      <c r="M11" s="141" t="s">
        <v>101</v>
      </c>
      <c r="N11" s="142" t="s">
        <v>102</v>
      </c>
      <c r="O11" s="26"/>
      <c r="P11" s="35" t="s">
        <v>90</v>
      </c>
      <c r="Q11" s="26"/>
      <c r="R11" s="33" t="s">
        <v>40</v>
      </c>
      <c r="S11" s="26" t="s">
        <v>99</v>
      </c>
      <c r="T11" s="33" t="s">
        <v>95</v>
      </c>
      <c r="U11" s="33" t="s">
        <v>92</v>
      </c>
      <c r="V11" s="33" t="s">
        <v>91</v>
      </c>
      <c r="W11" s="34" t="s">
        <v>93</v>
      </c>
      <c r="X11" s="34" t="s">
        <v>94</v>
      </c>
      <c r="Y11" s="34" t="s">
        <v>95</v>
      </c>
      <c r="Z11" s="24"/>
      <c r="AA11" s="49">
        <f>AA12+AA13</f>
        <v>0.60250000000000004</v>
      </c>
      <c r="AB11" s="24" t="s">
        <v>95</v>
      </c>
      <c r="AC11" s="26"/>
      <c r="AD11" s="26"/>
      <c r="AE11" s="26"/>
      <c r="AF11" s="26"/>
      <c r="AG11" s="26"/>
      <c r="AH11" s="26"/>
      <c r="AI11" s="66"/>
      <c r="AJ11" s="197">
        <v>1</v>
      </c>
    </row>
    <row r="12" spans="1:36" ht="39.950000000000003" customHeight="1">
      <c r="A12" s="28">
        <v>5</v>
      </c>
      <c r="B12" s="35"/>
      <c r="C12" s="36"/>
      <c r="D12" s="36"/>
      <c r="E12" s="36">
        <v>3</v>
      </c>
      <c r="F12" s="36"/>
      <c r="G12" s="122"/>
      <c r="H12" s="36"/>
      <c r="I12" s="36"/>
      <c r="J12" s="24"/>
      <c r="K12" s="24"/>
      <c r="L12" s="26" t="s">
        <v>103</v>
      </c>
      <c r="M12" s="141" t="s">
        <v>104</v>
      </c>
      <c r="N12" s="142" t="s">
        <v>102</v>
      </c>
      <c r="O12" s="26"/>
      <c r="P12" s="35" t="s">
        <v>90</v>
      </c>
      <c r="Q12" s="26"/>
      <c r="R12" s="33" t="s">
        <v>40</v>
      </c>
      <c r="S12" s="26" t="s">
        <v>99</v>
      </c>
      <c r="T12" s="26" t="s">
        <v>95</v>
      </c>
      <c r="U12" s="33" t="s">
        <v>92</v>
      </c>
      <c r="V12" s="33" t="s">
        <v>91</v>
      </c>
      <c r="W12" s="26" t="s">
        <v>105</v>
      </c>
      <c r="X12" s="26" t="s">
        <v>106</v>
      </c>
      <c r="Y12" s="26" t="s">
        <v>107</v>
      </c>
      <c r="Z12" s="24"/>
      <c r="AA12" s="49">
        <v>0.45660000000000001</v>
      </c>
      <c r="AB12" s="24" t="s">
        <v>95</v>
      </c>
      <c r="AC12" s="26"/>
      <c r="AD12" s="26"/>
      <c r="AE12" s="26"/>
      <c r="AF12" s="26"/>
      <c r="AG12" s="26"/>
      <c r="AH12" s="26"/>
      <c r="AI12" s="66"/>
      <c r="AJ12" s="197">
        <v>1</v>
      </c>
    </row>
    <row r="13" spans="1:36" ht="39.950000000000003" customHeight="1">
      <c r="A13" s="28">
        <v>6</v>
      </c>
      <c r="B13" s="35"/>
      <c r="C13" s="36"/>
      <c r="D13" s="36"/>
      <c r="E13" s="36">
        <v>3</v>
      </c>
      <c r="F13" s="36"/>
      <c r="G13" s="122"/>
      <c r="H13" s="36"/>
      <c r="I13" s="36"/>
      <c r="J13" s="24"/>
      <c r="K13" s="24"/>
      <c r="L13" s="26" t="s">
        <v>108</v>
      </c>
      <c r="M13" s="141" t="s">
        <v>109</v>
      </c>
      <c r="N13" s="142" t="s">
        <v>102</v>
      </c>
      <c r="O13" s="26"/>
      <c r="P13" s="35" t="s">
        <v>90</v>
      </c>
      <c r="Q13" s="26"/>
      <c r="R13" s="33" t="s">
        <v>40</v>
      </c>
      <c r="S13" s="26" t="s">
        <v>99</v>
      </c>
      <c r="T13" s="26" t="s">
        <v>95</v>
      </c>
      <c r="U13" s="33" t="s">
        <v>92</v>
      </c>
      <c r="V13" s="33" t="s">
        <v>91</v>
      </c>
      <c r="W13" s="26" t="s">
        <v>110</v>
      </c>
      <c r="X13" s="26" t="s">
        <v>111</v>
      </c>
      <c r="Y13" s="26" t="s">
        <v>112</v>
      </c>
      <c r="Z13" s="24"/>
      <c r="AA13" s="49">
        <v>0.1459</v>
      </c>
      <c r="AB13" s="24" t="s">
        <v>95</v>
      </c>
      <c r="AC13" s="26"/>
      <c r="AD13" s="26"/>
      <c r="AE13" s="26"/>
      <c r="AF13" s="26"/>
      <c r="AG13" s="26"/>
      <c r="AH13" s="26"/>
      <c r="AI13" s="66"/>
      <c r="AJ13" s="197">
        <v>1</v>
      </c>
    </row>
    <row r="14" spans="1:36" ht="39.950000000000003" customHeight="1">
      <c r="A14" s="28">
        <v>7</v>
      </c>
      <c r="B14" s="35"/>
      <c r="C14" s="36"/>
      <c r="D14" s="36">
        <v>2</v>
      </c>
      <c r="E14" s="36"/>
      <c r="F14" s="36"/>
      <c r="G14" s="122"/>
      <c r="H14" s="36"/>
      <c r="I14" s="36"/>
      <c r="J14" s="24"/>
      <c r="K14" s="24"/>
      <c r="L14" s="36" t="s">
        <v>113</v>
      </c>
      <c r="M14" s="141" t="s">
        <v>114</v>
      </c>
      <c r="N14" s="142" t="s">
        <v>98</v>
      </c>
      <c r="O14" s="26"/>
      <c r="P14" s="35" t="s">
        <v>90</v>
      </c>
      <c r="Q14" s="26"/>
      <c r="R14" s="33" t="s">
        <v>40</v>
      </c>
      <c r="S14" s="26" t="s">
        <v>99</v>
      </c>
      <c r="T14" s="26" t="s">
        <v>95</v>
      </c>
      <c r="U14" s="33" t="s">
        <v>91</v>
      </c>
      <c r="V14" s="33" t="s">
        <v>92</v>
      </c>
      <c r="W14" s="31" t="s">
        <v>93</v>
      </c>
      <c r="X14" s="36" t="s">
        <v>94</v>
      </c>
      <c r="Y14" s="26" t="s">
        <v>95</v>
      </c>
      <c r="Z14" s="28"/>
      <c r="AA14" s="49">
        <v>0.05</v>
      </c>
      <c r="AB14" s="24" t="s">
        <v>95</v>
      </c>
      <c r="AC14" s="26"/>
      <c r="AD14" s="26"/>
      <c r="AE14" s="26"/>
      <c r="AF14" s="26"/>
      <c r="AG14" s="26"/>
      <c r="AH14" s="26"/>
      <c r="AI14" s="66"/>
      <c r="AJ14" s="197">
        <v>1</v>
      </c>
    </row>
    <row r="15" spans="1:36" ht="39.950000000000003" customHeight="1">
      <c r="A15" s="28"/>
      <c r="B15" s="35"/>
      <c r="C15" s="36"/>
      <c r="D15" s="36">
        <v>2</v>
      </c>
      <c r="E15" s="36"/>
      <c r="F15" s="36"/>
      <c r="G15" s="122"/>
      <c r="H15" s="36"/>
      <c r="I15" s="36"/>
      <c r="J15" s="24"/>
      <c r="K15" s="24"/>
      <c r="L15" s="36" t="s">
        <v>115</v>
      </c>
      <c r="M15" s="141" t="s">
        <v>116</v>
      </c>
      <c r="N15" s="142" t="s">
        <v>117</v>
      </c>
      <c r="O15" s="26"/>
      <c r="P15" s="35" t="s">
        <v>90</v>
      </c>
      <c r="Q15" s="26"/>
      <c r="R15" s="33" t="s">
        <v>40</v>
      </c>
      <c r="S15" s="26" t="s">
        <v>99</v>
      </c>
      <c r="T15" s="26"/>
      <c r="U15" s="33" t="s">
        <v>91</v>
      </c>
      <c r="V15" s="33" t="s">
        <v>92</v>
      </c>
      <c r="W15" s="31" t="s">
        <v>93</v>
      </c>
      <c r="X15" s="36" t="s">
        <v>94</v>
      </c>
      <c r="Y15" s="26"/>
      <c r="Z15" s="28"/>
      <c r="AA15" s="49">
        <v>0.1</v>
      </c>
      <c r="AB15" s="24"/>
      <c r="AC15" s="26"/>
      <c r="AD15" s="26"/>
      <c r="AE15" s="26"/>
      <c r="AF15" s="26"/>
      <c r="AG15" s="26"/>
      <c r="AH15" s="26"/>
      <c r="AI15" s="66"/>
      <c r="AJ15" s="197">
        <v>1</v>
      </c>
    </row>
    <row r="16" spans="1:36" s="2" customFormat="1" ht="39.950000000000003" customHeight="1">
      <c r="A16" s="28">
        <v>8</v>
      </c>
      <c r="B16" s="35"/>
      <c r="C16" s="36">
        <v>1</v>
      </c>
      <c r="D16" s="36"/>
      <c r="E16" s="36"/>
      <c r="F16" s="36"/>
      <c r="G16" s="122"/>
      <c r="H16" s="36"/>
      <c r="I16" s="36"/>
      <c r="J16" s="24"/>
      <c r="K16" s="24"/>
      <c r="L16" s="36" t="s">
        <v>118</v>
      </c>
      <c r="M16" s="141" t="s">
        <v>119</v>
      </c>
      <c r="N16" s="142" t="s">
        <v>120</v>
      </c>
      <c r="O16" s="26"/>
      <c r="P16" s="35" t="s">
        <v>90</v>
      </c>
      <c r="Q16" s="28"/>
      <c r="R16" s="33" t="s">
        <v>40</v>
      </c>
      <c r="S16" s="26" t="s">
        <v>99</v>
      </c>
      <c r="T16" s="26" t="s">
        <v>95</v>
      </c>
      <c r="U16" s="33" t="s">
        <v>91</v>
      </c>
      <c r="V16" s="33" t="s">
        <v>92</v>
      </c>
      <c r="W16" s="31" t="s">
        <v>93</v>
      </c>
      <c r="X16" s="36" t="s">
        <v>94</v>
      </c>
      <c r="Y16" s="26" t="s">
        <v>95</v>
      </c>
      <c r="Z16" s="28"/>
      <c r="AA16" s="49">
        <f>AA17+AA18+AA28+AA30+AA73+AA74*4</f>
        <v>7.5654999999999992</v>
      </c>
      <c r="AB16" s="24" t="s">
        <v>95</v>
      </c>
      <c r="AC16" s="28"/>
      <c r="AD16" s="28"/>
      <c r="AE16" s="28"/>
      <c r="AF16" s="28"/>
      <c r="AG16" s="68"/>
      <c r="AH16" s="68"/>
      <c r="AI16" s="65"/>
      <c r="AJ16" s="197">
        <v>1</v>
      </c>
    </row>
    <row r="17" spans="1:38" s="1" customFormat="1" ht="39.950000000000003" customHeight="1">
      <c r="A17" s="28">
        <v>10</v>
      </c>
      <c r="B17" s="37"/>
      <c r="C17" s="36"/>
      <c r="D17" s="36">
        <v>2</v>
      </c>
      <c r="E17" s="36"/>
      <c r="F17" s="36"/>
      <c r="G17" s="36"/>
      <c r="H17" s="36"/>
      <c r="I17" s="36"/>
      <c r="J17" s="37"/>
      <c r="K17" s="37"/>
      <c r="L17" s="26" t="s">
        <v>121</v>
      </c>
      <c r="M17" s="141" t="s">
        <v>122</v>
      </c>
      <c r="N17" s="143" t="s">
        <v>123</v>
      </c>
      <c r="O17" s="28"/>
      <c r="P17" s="35" t="s">
        <v>90</v>
      </c>
      <c r="Q17" s="28"/>
      <c r="R17" s="33" t="s">
        <v>40</v>
      </c>
      <c r="S17" s="26" t="s">
        <v>99</v>
      </c>
      <c r="T17" s="26" t="s">
        <v>95</v>
      </c>
      <c r="U17" s="33" t="s">
        <v>92</v>
      </c>
      <c r="V17" s="33" t="s">
        <v>91</v>
      </c>
      <c r="W17" s="31" t="s">
        <v>124</v>
      </c>
      <c r="X17" s="26" t="s">
        <v>95</v>
      </c>
      <c r="Y17" s="28" t="s">
        <v>95</v>
      </c>
      <c r="Z17" s="28"/>
      <c r="AA17" s="50">
        <v>1.4500000000000001E-2</v>
      </c>
      <c r="AB17" s="24" t="s">
        <v>95</v>
      </c>
      <c r="AC17" s="28"/>
      <c r="AD17" s="28"/>
      <c r="AE17" s="28"/>
      <c r="AF17" s="28"/>
      <c r="AG17" s="68"/>
      <c r="AH17" s="68"/>
      <c r="AI17" s="65"/>
      <c r="AJ17" s="197">
        <v>1</v>
      </c>
    </row>
    <row r="18" spans="1:38" s="1" customFormat="1" ht="39.950000000000003" customHeight="1">
      <c r="A18" s="28">
        <v>11</v>
      </c>
      <c r="B18" s="37"/>
      <c r="C18" s="36"/>
      <c r="D18" s="36">
        <v>2</v>
      </c>
      <c r="E18" s="36"/>
      <c r="F18" s="36"/>
      <c r="G18" s="36"/>
      <c r="H18" s="36"/>
      <c r="I18" s="36"/>
      <c r="J18" s="37"/>
      <c r="K18" s="37"/>
      <c r="L18" s="26" t="s">
        <v>125</v>
      </c>
      <c r="M18" s="141" t="s">
        <v>126</v>
      </c>
      <c r="N18" s="143" t="s">
        <v>123</v>
      </c>
      <c r="O18" s="28"/>
      <c r="P18" s="35" t="s">
        <v>90</v>
      </c>
      <c r="Q18" s="28"/>
      <c r="R18" s="33" t="s">
        <v>40</v>
      </c>
      <c r="S18" s="26" t="s">
        <v>99</v>
      </c>
      <c r="T18" s="26" t="s">
        <v>95</v>
      </c>
      <c r="U18" s="33" t="s">
        <v>92</v>
      </c>
      <c r="V18" s="33" t="s">
        <v>91</v>
      </c>
      <c r="W18" s="31" t="s">
        <v>124</v>
      </c>
      <c r="X18" s="26" t="s">
        <v>95</v>
      </c>
      <c r="Y18" s="28" t="s">
        <v>95</v>
      </c>
      <c r="Z18" s="28"/>
      <c r="AA18" s="50">
        <v>1.23E-2</v>
      </c>
      <c r="AB18" s="24" t="s">
        <v>95</v>
      </c>
      <c r="AC18" s="28"/>
      <c r="AD18" s="28"/>
      <c r="AE18" s="28"/>
      <c r="AF18" s="28"/>
      <c r="AG18" s="68"/>
      <c r="AH18" s="68"/>
      <c r="AI18" s="65"/>
      <c r="AJ18" s="197">
        <v>1</v>
      </c>
    </row>
    <row r="19" spans="1:38" s="1" customFormat="1" ht="39.950000000000003" customHeight="1">
      <c r="A19" s="28">
        <v>12</v>
      </c>
      <c r="B19" s="37"/>
      <c r="C19" s="36"/>
      <c r="D19" s="36">
        <v>2</v>
      </c>
      <c r="E19" s="36"/>
      <c r="F19" s="36"/>
      <c r="G19" s="36"/>
      <c r="H19" s="36"/>
      <c r="I19" s="36"/>
      <c r="J19" s="37"/>
      <c r="K19" s="37"/>
      <c r="L19" s="36" t="s">
        <v>127</v>
      </c>
      <c r="M19" s="141" t="s">
        <v>128</v>
      </c>
      <c r="N19" s="142" t="s">
        <v>129</v>
      </c>
      <c r="O19" s="28"/>
      <c r="P19" s="35" t="s">
        <v>90</v>
      </c>
      <c r="Q19" s="28"/>
      <c r="R19" s="33" t="s">
        <v>40</v>
      </c>
      <c r="S19" s="26" t="s">
        <v>99</v>
      </c>
      <c r="T19" s="26" t="s">
        <v>95</v>
      </c>
      <c r="U19" s="33" t="s">
        <v>91</v>
      </c>
      <c r="V19" s="33" t="s">
        <v>92</v>
      </c>
      <c r="W19" s="31" t="s">
        <v>93</v>
      </c>
      <c r="X19" s="36" t="s">
        <v>94</v>
      </c>
      <c r="Y19" s="26" t="s">
        <v>95</v>
      </c>
      <c r="Z19" s="28"/>
      <c r="AA19" s="50">
        <f>AA20+AA27</f>
        <v>1.3028</v>
      </c>
      <c r="AB19" s="24" t="s">
        <v>95</v>
      </c>
      <c r="AC19" s="28"/>
      <c r="AD19" s="28"/>
      <c r="AE19" s="28"/>
      <c r="AF19" s="28"/>
      <c r="AG19" s="68"/>
      <c r="AH19" s="68"/>
      <c r="AI19" s="65"/>
      <c r="AJ19" s="197">
        <v>1</v>
      </c>
    </row>
    <row r="20" spans="1:38" ht="39.950000000000003" customHeight="1">
      <c r="A20" s="28">
        <v>14</v>
      </c>
      <c r="B20" s="37"/>
      <c r="C20" s="36"/>
      <c r="D20" s="36"/>
      <c r="E20" s="36">
        <v>3</v>
      </c>
      <c r="F20" s="36"/>
      <c r="G20" s="36"/>
      <c r="H20" s="36"/>
      <c r="I20" s="36"/>
      <c r="J20" s="28"/>
      <c r="K20" s="28"/>
      <c r="L20" s="144" t="s">
        <v>130</v>
      </c>
      <c r="M20" s="141" t="s">
        <v>131</v>
      </c>
      <c r="N20" s="142" t="s">
        <v>132</v>
      </c>
      <c r="O20" s="28"/>
      <c r="P20" s="35" t="s">
        <v>90</v>
      </c>
      <c r="Q20" s="37"/>
      <c r="R20" s="33" t="s">
        <v>40</v>
      </c>
      <c r="S20" s="26" t="s">
        <v>99</v>
      </c>
      <c r="T20" s="26" t="s">
        <v>95</v>
      </c>
      <c r="U20" s="33" t="s">
        <v>92</v>
      </c>
      <c r="V20" s="33" t="s">
        <v>91</v>
      </c>
      <c r="W20" s="31" t="s">
        <v>133</v>
      </c>
      <c r="X20" s="36" t="s">
        <v>94</v>
      </c>
      <c r="Y20" s="26" t="s">
        <v>95</v>
      </c>
      <c r="Z20" s="28"/>
      <c r="AA20" s="50">
        <f>AA21+AA22+AA23+AA24+AA25+AA26</f>
        <v>1.0027999999999999</v>
      </c>
      <c r="AB20" s="24" t="s">
        <v>95</v>
      </c>
      <c r="AC20" s="68"/>
      <c r="AD20" s="68"/>
      <c r="AE20" s="68"/>
      <c r="AF20" s="68"/>
      <c r="AG20" s="68"/>
      <c r="AH20" s="68"/>
      <c r="AI20" s="65"/>
      <c r="AJ20" s="197">
        <v>1</v>
      </c>
    </row>
    <row r="21" spans="1:38" ht="48.95" customHeight="1">
      <c r="A21" s="28">
        <v>15</v>
      </c>
      <c r="B21" s="35"/>
      <c r="C21" s="36"/>
      <c r="D21" s="36"/>
      <c r="E21" s="36"/>
      <c r="F21" s="36">
        <v>4</v>
      </c>
      <c r="G21" s="36"/>
      <c r="H21" s="36"/>
      <c r="I21" s="36"/>
      <c r="J21" s="24"/>
      <c r="K21" s="99"/>
      <c r="L21" s="53" t="s">
        <v>134</v>
      </c>
      <c r="M21" s="141" t="s">
        <v>135</v>
      </c>
      <c r="N21" s="142" t="s">
        <v>132</v>
      </c>
      <c r="O21" s="28"/>
      <c r="P21" s="35" t="s">
        <v>90</v>
      </c>
      <c r="Q21" s="33"/>
      <c r="R21" s="33" t="s">
        <v>40</v>
      </c>
      <c r="S21" s="26" t="s">
        <v>99</v>
      </c>
      <c r="T21" s="26" t="s">
        <v>95</v>
      </c>
      <c r="U21" s="33" t="s">
        <v>92</v>
      </c>
      <c r="V21" s="33" t="s">
        <v>91</v>
      </c>
      <c r="W21" s="31" t="s">
        <v>110</v>
      </c>
      <c r="X21" s="36" t="s">
        <v>136</v>
      </c>
      <c r="Y21" s="36" t="s">
        <v>137</v>
      </c>
      <c r="Z21" s="35"/>
      <c r="AA21" s="50">
        <v>0.90400000000000003</v>
      </c>
      <c r="AB21" s="24" t="s">
        <v>95</v>
      </c>
      <c r="AC21" s="35"/>
      <c r="AD21" s="35"/>
      <c r="AE21" s="35"/>
      <c r="AF21" s="35"/>
      <c r="AG21" s="68"/>
      <c r="AH21" s="68"/>
      <c r="AI21" s="65"/>
      <c r="AJ21" s="197">
        <v>1</v>
      </c>
    </row>
    <row r="22" spans="1:38" s="3" customFormat="1" ht="39.950000000000003" customHeight="1">
      <c r="A22" s="123">
        <v>23</v>
      </c>
      <c r="B22" s="124"/>
      <c r="C22" s="125"/>
      <c r="D22" s="125"/>
      <c r="E22" s="125"/>
      <c r="F22" s="125">
        <v>4</v>
      </c>
      <c r="G22" s="125"/>
      <c r="H22" s="125"/>
      <c r="I22" s="125"/>
      <c r="J22" s="145"/>
      <c r="K22" s="146"/>
      <c r="L22" s="144" t="s">
        <v>138</v>
      </c>
      <c r="M22" s="147" t="s">
        <v>139</v>
      </c>
      <c r="N22" s="148" t="s">
        <v>102</v>
      </c>
      <c r="O22" s="149" t="s">
        <v>47</v>
      </c>
      <c r="P22" s="124" t="s">
        <v>90</v>
      </c>
      <c r="Q22" s="173"/>
      <c r="R22" s="174" t="s">
        <v>140</v>
      </c>
      <c r="S22" s="175" t="s">
        <v>138</v>
      </c>
      <c r="T22" s="145" t="s">
        <v>140</v>
      </c>
      <c r="U22" s="33" t="s">
        <v>92</v>
      </c>
      <c r="V22" s="33" t="s">
        <v>91</v>
      </c>
      <c r="W22" s="153" t="s">
        <v>105</v>
      </c>
      <c r="X22" s="176" t="s">
        <v>141</v>
      </c>
      <c r="Y22" s="124" t="s">
        <v>142</v>
      </c>
      <c r="Z22" s="51" t="s">
        <v>143</v>
      </c>
      <c r="AA22" s="52">
        <v>1.0200000000000001E-2</v>
      </c>
      <c r="AB22" s="197" t="s">
        <v>143</v>
      </c>
      <c r="AC22" s="124"/>
      <c r="AD22" s="124"/>
      <c r="AE22" s="124"/>
      <c r="AF22" s="124"/>
      <c r="AG22" s="205"/>
      <c r="AH22" s="205"/>
      <c r="AI22" s="208"/>
      <c r="AJ22" s="176">
        <v>1</v>
      </c>
      <c r="AK22" s="176"/>
      <c r="AL22" s="197"/>
    </row>
    <row r="23" spans="1:38" s="3" customFormat="1" ht="39.950000000000003" customHeight="1">
      <c r="A23" s="123">
        <v>24</v>
      </c>
      <c r="B23" s="124"/>
      <c r="C23" s="125"/>
      <c r="D23" s="125"/>
      <c r="E23" s="125"/>
      <c r="F23" s="125">
        <v>4</v>
      </c>
      <c r="G23" s="125"/>
      <c r="H23" s="125"/>
      <c r="I23" s="125"/>
      <c r="J23" s="145"/>
      <c r="K23" s="146"/>
      <c r="L23" s="144" t="s">
        <v>144</v>
      </c>
      <c r="M23" s="147" t="s">
        <v>145</v>
      </c>
      <c r="N23" s="148" t="s">
        <v>102</v>
      </c>
      <c r="O23" s="149" t="s">
        <v>47</v>
      </c>
      <c r="P23" s="124" t="s">
        <v>90</v>
      </c>
      <c r="Q23" s="173"/>
      <c r="R23" s="174" t="s">
        <v>140</v>
      </c>
      <c r="S23" s="175" t="s">
        <v>144</v>
      </c>
      <c r="T23" s="145" t="s">
        <v>140</v>
      </c>
      <c r="U23" s="33" t="s">
        <v>92</v>
      </c>
      <c r="V23" s="33" t="s">
        <v>91</v>
      </c>
      <c r="W23" s="153" t="s">
        <v>105</v>
      </c>
      <c r="X23" s="176" t="s">
        <v>141</v>
      </c>
      <c r="Y23" s="124" t="s">
        <v>142</v>
      </c>
      <c r="Z23" s="51" t="s">
        <v>143</v>
      </c>
      <c r="AA23" s="52">
        <v>1.5299999999999999E-2</v>
      </c>
      <c r="AB23" s="197" t="s">
        <v>143</v>
      </c>
      <c r="AC23" s="124"/>
      <c r="AD23" s="124"/>
      <c r="AE23" s="124"/>
      <c r="AF23" s="124"/>
      <c r="AG23" s="205"/>
      <c r="AH23" s="205"/>
      <c r="AI23" s="208"/>
      <c r="AJ23" s="176">
        <v>1</v>
      </c>
      <c r="AK23" s="176"/>
      <c r="AL23" s="197"/>
    </row>
    <row r="24" spans="1:38" s="3" customFormat="1" ht="39.950000000000003" customHeight="1">
      <c r="A24" s="123">
        <v>25</v>
      </c>
      <c r="B24" s="124"/>
      <c r="C24" s="125"/>
      <c r="D24" s="125"/>
      <c r="E24" s="125"/>
      <c r="F24" s="125">
        <v>4</v>
      </c>
      <c r="G24" s="125"/>
      <c r="H24" s="125"/>
      <c r="I24" s="125"/>
      <c r="J24" s="145"/>
      <c r="K24" s="146"/>
      <c r="L24" s="144" t="s">
        <v>146</v>
      </c>
      <c r="M24" s="147" t="s">
        <v>147</v>
      </c>
      <c r="N24" s="148" t="s">
        <v>102</v>
      </c>
      <c r="O24" s="149" t="s">
        <v>47</v>
      </c>
      <c r="P24" s="124" t="s">
        <v>90</v>
      </c>
      <c r="Q24" s="173"/>
      <c r="R24" s="174" t="s">
        <v>140</v>
      </c>
      <c r="S24" s="175" t="s">
        <v>146</v>
      </c>
      <c r="T24" s="145" t="s">
        <v>140</v>
      </c>
      <c r="U24" s="33" t="s">
        <v>92</v>
      </c>
      <c r="V24" s="33" t="s">
        <v>91</v>
      </c>
      <c r="W24" s="153" t="s">
        <v>105</v>
      </c>
      <c r="X24" s="176" t="s">
        <v>141</v>
      </c>
      <c r="Y24" s="124" t="s">
        <v>142</v>
      </c>
      <c r="Z24" s="51" t="s">
        <v>143</v>
      </c>
      <c r="AA24" s="52">
        <v>8.0000000000000002E-3</v>
      </c>
      <c r="AB24" s="197" t="s">
        <v>143</v>
      </c>
      <c r="AC24" s="124"/>
      <c r="AD24" s="124"/>
      <c r="AE24" s="124"/>
      <c r="AF24" s="124"/>
      <c r="AG24" s="205"/>
      <c r="AH24" s="205"/>
      <c r="AI24" s="208"/>
      <c r="AJ24" s="176">
        <v>1</v>
      </c>
      <c r="AK24" s="176"/>
      <c r="AL24" s="197"/>
    </row>
    <row r="25" spans="1:38" s="3" customFormat="1" ht="39.950000000000003" customHeight="1">
      <c r="A25" s="123">
        <v>26</v>
      </c>
      <c r="B25" s="124"/>
      <c r="C25" s="125"/>
      <c r="D25" s="125"/>
      <c r="E25" s="125"/>
      <c r="F25" s="125">
        <v>4</v>
      </c>
      <c r="G25" s="125"/>
      <c r="H25" s="125"/>
      <c r="I25" s="125"/>
      <c r="J25" s="145"/>
      <c r="K25" s="146"/>
      <c r="L25" s="53" t="s">
        <v>148</v>
      </c>
      <c r="M25" s="147" t="s">
        <v>149</v>
      </c>
      <c r="N25" s="148" t="s">
        <v>102</v>
      </c>
      <c r="O25" s="149" t="s">
        <v>47</v>
      </c>
      <c r="P25" s="124" t="s">
        <v>90</v>
      </c>
      <c r="Q25" s="173"/>
      <c r="R25" s="174" t="s">
        <v>140</v>
      </c>
      <c r="S25" s="175" t="s">
        <v>148</v>
      </c>
      <c r="T25" s="145" t="s">
        <v>140</v>
      </c>
      <c r="U25" s="33" t="s">
        <v>92</v>
      </c>
      <c r="V25" s="33" t="s">
        <v>91</v>
      </c>
      <c r="W25" s="153" t="s">
        <v>105</v>
      </c>
      <c r="X25" s="176" t="s">
        <v>141</v>
      </c>
      <c r="Y25" s="124" t="s">
        <v>142</v>
      </c>
      <c r="Z25" s="51" t="s">
        <v>143</v>
      </c>
      <c r="AA25" s="52">
        <v>1.5299999999999999E-2</v>
      </c>
      <c r="AB25" s="197" t="s">
        <v>143</v>
      </c>
      <c r="AC25" s="124"/>
      <c r="AD25" s="124"/>
      <c r="AE25" s="124"/>
      <c r="AF25" s="124"/>
      <c r="AG25" s="205"/>
      <c r="AH25" s="205"/>
      <c r="AI25" s="208"/>
      <c r="AJ25" s="176">
        <v>1</v>
      </c>
      <c r="AK25" s="176"/>
      <c r="AL25" s="197"/>
    </row>
    <row r="26" spans="1:38" s="7" customFormat="1" ht="39.950000000000003" customHeight="1">
      <c r="A26" s="123">
        <v>28</v>
      </c>
      <c r="B26" s="124"/>
      <c r="C26" s="125"/>
      <c r="D26" s="125"/>
      <c r="E26" s="125"/>
      <c r="F26" s="125">
        <v>4</v>
      </c>
      <c r="G26" s="125"/>
      <c r="H26" s="125"/>
      <c r="I26" s="125"/>
      <c r="J26" s="145"/>
      <c r="K26" s="150"/>
      <c r="L26" s="53" t="s">
        <v>150</v>
      </c>
      <c r="M26" s="147" t="s">
        <v>151</v>
      </c>
      <c r="N26" s="148" t="s">
        <v>102</v>
      </c>
      <c r="O26" s="149" t="s">
        <v>47</v>
      </c>
      <c r="P26" s="124" t="s">
        <v>90</v>
      </c>
      <c r="Q26" s="175" t="s">
        <v>143</v>
      </c>
      <c r="R26" s="174" t="s">
        <v>140</v>
      </c>
      <c r="S26" s="175" t="s">
        <v>99</v>
      </c>
      <c r="T26" s="124" t="s">
        <v>143</v>
      </c>
      <c r="U26" s="33" t="s">
        <v>92</v>
      </c>
      <c r="V26" s="33" t="s">
        <v>91</v>
      </c>
      <c r="W26" s="153" t="s">
        <v>152</v>
      </c>
      <c r="X26" s="175" t="s">
        <v>143</v>
      </c>
      <c r="Y26" s="175" t="s">
        <v>153</v>
      </c>
      <c r="Z26" s="51" t="s">
        <v>143</v>
      </c>
      <c r="AA26" s="52">
        <v>0.05</v>
      </c>
      <c r="AB26" s="197" t="s">
        <v>143</v>
      </c>
      <c r="AC26" s="197"/>
      <c r="AD26" s="197"/>
      <c r="AE26" s="197"/>
      <c r="AF26" s="197"/>
      <c r="AG26" s="205"/>
      <c r="AH26" s="205"/>
      <c r="AI26" s="208"/>
      <c r="AJ26" s="197">
        <v>1</v>
      </c>
      <c r="AK26" s="197"/>
      <c r="AL26" s="197"/>
    </row>
    <row r="27" spans="1:38" ht="51" customHeight="1">
      <c r="A27" s="28">
        <v>25</v>
      </c>
      <c r="B27" s="35"/>
      <c r="C27" s="36"/>
      <c r="D27" s="36"/>
      <c r="E27" s="31">
        <v>3</v>
      </c>
      <c r="F27" s="31"/>
      <c r="G27" s="36"/>
      <c r="H27" s="36"/>
      <c r="I27" s="36"/>
      <c r="J27" s="24"/>
      <c r="K27" s="138"/>
      <c r="L27" s="36" t="s">
        <v>154</v>
      </c>
      <c r="M27" s="141" t="s">
        <v>155</v>
      </c>
      <c r="N27" s="142" t="s">
        <v>156</v>
      </c>
      <c r="O27" s="31"/>
      <c r="P27" s="35" t="s">
        <v>90</v>
      </c>
      <c r="Q27" s="33"/>
      <c r="R27" s="33" t="s">
        <v>40</v>
      </c>
      <c r="S27" s="26" t="s">
        <v>99</v>
      </c>
      <c r="T27" s="35" t="s">
        <v>95</v>
      </c>
      <c r="U27" s="33" t="s">
        <v>91</v>
      </c>
      <c r="V27" s="33" t="s">
        <v>92</v>
      </c>
      <c r="W27" s="31" t="s">
        <v>133</v>
      </c>
      <c r="X27" s="36" t="s">
        <v>94</v>
      </c>
      <c r="Y27" s="35" t="s">
        <v>95</v>
      </c>
      <c r="Z27" s="35"/>
      <c r="AA27" s="50">
        <v>0.3</v>
      </c>
      <c r="AB27" s="24" t="s">
        <v>95</v>
      </c>
      <c r="AC27" s="24"/>
      <c r="AD27" s="24"/>
      <c r="AE27" s="24"/>
      <c r="AF27" s="24"/>
      <c r="AG27" s="68"/>
      <c r="AH27" s="68"/>
      <c r="AI27" s="65"/>
      <c r="AJ27" s="176">
        <v>1</v>
      </c>
    </row>
    <row r="28" spans="1:38" ht="39.950000000000003" customHeight="1">
      <c r="A28" s="28">
        <v>26</v>
      </c>
      <c r="B28" s="35"/>
      <c r="C28" s="36"/>
      <c r="D28" s="36"/>
      <c r="E28" s="31">
        <v>3</v>
      </c>
      <c r="F28" s="31"/>
      <c r="G28" s="36"/>
      <c r="H28" s="36"/>
      <c r="I28" s="36"/>
      <c r="J28" s="24"/>
      <c r="K28" s="138"/>
      <c r="L28" s="26" t="s">
        <v>157</v>
      </c>
      <c r="M28" s="141" t="s">
        <v>158</v>
      </c>
      <c r="N28" s="151" t="s">
        <v>159</v>
      </c>
      <c r="O28" s="31"/>
      <c r="P28" s="35" t="s">
        <v>90</v>
      </c>
      <c r="Q28" s="26" t="s">
        <v>95</v>
      </c>
      <c r="R28" s="33" t="s">
        <v>40</v>
      </c>
      <c r="S28" s="26" t="s">
        <v>99</v>
      </c>
      <c r="T28" s="26" t="s">
        <v>95</v>
      </c>
      <c r="U28" s="33" t="s">
        <v>92</v>
      </c>
      <c r="V28" s="33" t="s">
        <v>91</v>
      </c>
      <c r="W28" s="35" t="s">
        <v>95</v>
      </c>
      <c r="X28" s="35" t="s">
        <v>95</v>
      </c>
      <c r="Y28" s="35" t="s">
        <v>95</v>
      </c>
      <c r="Z28" s="35"/>
      <c r="AA28" s="50">
        <v>1E-3</v>
      </c>
      <c r="AB28" s="24" t="s">
        <v>95</v>
      </c>
      <c r="AC28" s="24"/>
      <c r="AD28" s="24"/>
      <c r="AE28" s="24"/>
      <c r="AF28" s="24"/>
      <c r="AG28" s="68"/>
      <c r="AH28" s="68"/>
      <c r="AI28" s="65"/>
      <c r="AJ28" s="176">
        <v>1</v>
      </c>
    </row>
    <row r="29" spans="1:38" s="3" customFormat="1" ht="39.950000000000003" customHeight="1">
      <c r="A29" s="123"/>
      <c r="B29" s="124"/>
      <c r="C29" s="125"/>
      <c r="D29" s="125">
        <v>2</v>
      </c>
      <c r="E29" s="126"/>
      <c r="F29" s="127"/>
      <c r="G29" s="125"/>
      <c r="H29" s="125"/>
      <c r="I29" s="125"/>
      <c r="J29" s="145"/>
      <c r="K29" s="150"/>
      <c r="L29" s="53" t="s">
        <v>160</v>
      </c>
      <c r="M29" s="147" t="s">
        <v>161</v>
      </c>
      <c r="N29" s="152" t="s">
        <v>120</v>
      </c>
      <c r="O29" s="153" t="s">
        <v>47</v>
      </c>
      <c r="P29" s="124" t="s">
        <v>90</v>
      </c>
      <c r="Q29" s="177"/>
      <c r="R29" s="174" t="s">
        <v>43</v>
      </c>
      <c r="S29" s="175" t="s">
        <v>99</v>
      </c>
      <c r="T29" s="124" t="s">
        <v>143</v>
      </c>
      <c r="U29" s="178" t="s">
        <v>91</v>
      </c>
      <c r="V29" s="179" t="s">
        <v>92</v>
      </c>
      <c r="W29" s="31" t="s">
        <v>133</v>
      </c>
      <c r="X29" s="176"/>
      <c r="Y29" s="175"/>
      <c r="Z29" s="51"/>
      <c r="AA29" s="52">
        <v>0.1</v>
      </c>
      <c r="AB29" s="197"/>
      <c r="AC29" s="197"/>
      <c r="AD29" s="197"/>
      <c r="AE29" s="197"/>
      <c r="AF29" s="197"/>
      <c r="AG29" s="205"/>
      <c r="AH29" s="205"/>
      <c r="AI29" s="208"/>
      <c r="AJ29" s="176">
        <v>1</v>
      </c>
      <c r="AK29" s="176"/>
      <c r="AL29" s="197"/>
    </row>
    <row r="30" spans="1:38" ht="39.950000000000003" customHeight="1">
      <c r="A30" s="28">
        <v>27</v>
      </c>
      <c r="B30" s="35"/>
      <c r="C30" s="36"/>
      <c r="D30" s="36">
        <v>2</v>
      </c>
      <c r="E30" s="128"/>
      <c r="F30" s="31"/>
      <c r="G30" s="36"/>
      <c r="H30" s="36"/>
      <c r="I30" s="36"/>
      <c r="J30" s="24"/>
      <c r="K30" s="138"/>
      <c r="L30" s="36" t="s">
        <v>162</v>
      </c>
      <c r="M30" s="141" t="s">
        <v>163</v>
      </c>
      <c r="N30" s="142" t="s">
        <v>164</v>
      </c>
      <c r="O30" s="31"/>
      <c r="P30" s="35" t="s">
        <v>90</v>
      </c>
      <c r="Q30" s="42"/>
      <c r="R30" s="33" t="s">
        <v>40</v>
      </c>
      <c r="S30" s="36"/>
      <c r="T30" s="35" t="s">
        <v>40</v>
      </c>
      <c r="U30" s="33" t="s">
        <v>92</v>
      </c>
      <c r="V30" s="33" t="s">
        <v>91</v>
      </c>
      <c r="W30" s="31" t="s">
        <v>93</v>
      </c>
      <c r="X30" s="26" t="s">
        <v>94</v>
      </c>
      <c r="Y30" s="35" t="s">
        <v>95</v>
      </c>
      <c r="Z30" s="35"/>
      <c r="AA30" s="50">
        <f>AA31+AA73+AA74*4</f>
        <v>6.2746999999999993</v>
      </c>
      <c r="AB30" s="24" t="s">
        <v>95</v>
      </c>
      <c r="AC30" s="24"/>
      <c r="AD30" s="24"/>
      <c r="AE30" s="24"/>
      <c r="AF30" s="24"/>
      <c r="AG30" s="68"/>
      <c r="AH30" s="68"/>
      <c r="AI30" s="65"/>
      <c r="AJ30" s="176">
        <v>1</v>
      </c>
    </row>
    <row r="31" spans="1:38" ht="39.950000000000003" customHeight="1">
      <c r="A31" s="28">
        <v>28</v>
      </c>
      <c r="B31" s="35"/>
      <c r="C31" s="36"/>
      <c r="D31" s="36"/>
      <c r="E31" s="31">
        <v>3</v>
      </c>
      <c r="F31" s="31"/>
      <c r="G31" s="36"/>
      <c r="H31" s="36"/>
      <c r="I31" s="36"/>
      <c r="J31" s="24"/>
      <c r="K31" s="138"/>
      <c r="L31" s="36" t="s">
        <v>165</v>
      </c>
      <c r="M31" s="141" t="s">
        <v>166</v>
      </c>
      <c r="N31" s="142" t="s">
        <v>164</v>
      </c>
      <c r="O31" s="31"/>
      <c r="P31" s="35" t="s">
        <v>90</v>
      </c>
      <c r="Q31" s="42"/>
      <c r="R31" s="33" t="s">
        <v>40</v>
      </c>
      <c r="S31" s="26" t="s">
        <v>99</v>
      </c>
      <c r="T31" s="35" t="s">
        <v>40</v>
      </c>
      <c r="U31" s="33" t="s">
        <v>92</v>
      </c>
      <c r="V31" s="33" t="s">
        <v>91</v>
      </c>
      <c r="W31" s="31" t="s">
        <v>133</v>
      </c>
      <c r="X31" s="26" t="s">
        <v>94</v>
      </c>
      <c r="Y31" s="26" t="s">
        <v>95</v>
      </c>
      <c r="Z31" s="26"/>
      <c r="AA31" s="50">
        <f>AA32+AA43+AA55+AA56+AA64+AA57++AA65+AA67+AA68+AA69+AA72</f>
        <v>5.0116999999999994</v>
      </c>
      <c r="AB31" s="24" t="s">
        <v>95</v>
      </c>
      <c r="AC31" s="24"/>
      <c r="AD31" s="24"/>
      <c r="AE31" s="24"/>
      <c r="AF31" s="24"/>
      <c r="AG31" s="68"/>
      <c r="AH31" s="68"/>
      <c r="AI31" s="65"/>
      <c r="AJ31" s="197">
        <v>1</v>
      </c>
    </row>
    <row r="32" spans="1:38" s="3" customFormat="1" ht="39.950000000000003" customHeight="1">
      <c r="A32" s="123">
        <v>47</v>
      </c>
      <c r="B32" s="124"/>
      <c r="C32" s="125"/>
      <c r="D32" s="125"/>
      <c r="E32" s="126"/>
      <c r="F32" s="127">
        <v>4</v>
      </c>
      <c r="G32" s="125"/>
      <c r="H32" s="125"/>
      <c r="I32" s="125"/>
      <c r="J32" s="145"/>
      <c r="K32" s="150"/>
      <c r="L32" s="144" t="s">
        <v>167</v>
      </c>
      <c r="M32" s="147" t="s">
        <v>168</v>
      </c>
      <c r="N32" s="152" t="s">
        <v>169</v>
      </c>
      <c r="O32" s="153" t="s">
        <v>47</v>
      </c>
      <c r="P32" s="124" t="s">
        <v>90</v>
      </c>
      <c r="Q32" s="177"/>
      <c r="R32" s="174" t="s">
        <v>43</v>
      </c>
      <c r="S32" s="175" t="s">
        <v>170</v>
      </c>
      <c r="T32" s="145" t="s">
        <v>43</v>
      </c>
      <c r="U32" s="178" t="s">
        <v>91</v>
      </c>
      <c r="V32" s="179" t="s">
        <v>92</v>
      </c>
      <c r="W32" s="153" t="s">
        <v>133</v>
      </c>
      <c r="X32" s="175" t="s">
        <v>94</v>
      </c>
      <c r="Y32" s="175" t="s">
        <v>143</v>
      </c>
      <c r="Z32" s="53" t="s">
        <v>143</v>
      </c>
      <c r="AA32" s="52">
        <f>AA33+AA37+AA42</f>
        <v>1.5221</v>
      </c>
      <c r="AB32" s="197" t="s">
        <v>143</v>
      </c>
      <c r="AC32" s="197"/>
      <c r="AD32" s="197"/>
      <c r="AE32" s="197"/>
      <c r="AF32" s="197"/>
      <c r="AG32" s="205"/>
      <c r="AH32" s="205"/>
      <c r="AI32" s="208"/>
      <c r="AJ32" s="176">
        <v>1</v>
      </c>
      <c r="AK32" s="176"/>
      <c r="AL32" s="197"/>
    </row>
    <row r="33" spans="1:38" s="3" customFormat="1" ht="39.950000000000003" customHeight="1">
      <c r="A33" s="123">
        <v>48</v>
      </c>
      <c r="B33" s="124"/>
      <c r="C33" s="125"/>
      <c r="D33" s="125"/>
      <c r="E33" s="126"/>
      <c r="F33" s="127"/>
      <c r="G33" s="125">
        <v>5</v>
      </c>
      <c r="H33" s="125"/>
      <c r="I33" s="125"/>
      <c r="J33" s="145"/>
      <c r="K33" s="150"/>
      <c r="L33" s="144" t="s">
        <v>171</v>
      </c>
      <c r="M33" s="147" t="s">
        <v>172</v>
      </c>
      <c r="N33" s="152" t="s">
        <v>102</v>
      </c>
      <c r="O33" s="153" t="s">
        <v>47</v>
      </c>
      <c r="P33" s="124" t="s">
        <v>90</v>
      </c>
      <c r="Q33" s="177"/>
      <c r="R33" s="174" t="s">
        <v>43</v>
      </c>
      <c r="S33" s="175" t="s">
        <v>171</v>
      </c>
      <c r="T33" s="145" t="s">
        <v>43</v>
      </c>
      <c r="U33" s="33" t="s">
        <v>92</v>
      </c>
      <c r="V33" s="33" t="s">
        <v>91</v>
      </c>
      <c r="W33" s="153" t="s">
        <v>133</v>
      </c>
      <c r="X33" s="175" t="s">
        <v>94</v>
      </c>
      <c r="Y33" s="175" t="s">
        <v>143</v>
      </c>
      <c r="Z33" s="53" t="s">
        <v>143</v>
      </c>
      <c r="AA33" s="56">
        <f>AA34+AA35+AA36</f>
        <v>0.32289999999999996</v>
      </c>
      <c r="AB33" s="197" t="s">
        <v>143</v>
      </c>
      <c r="AC33" s="197"/>
      <c r="AD33" s="197"/>
      <c r="AE33" s="197"/>
      <c r="AF33" s="197"/>
      <c r="AG33" s="205"/>
      <c r="AH33" s="205"/>
      <c r="AI33" s="208"/>
      <c r="AJ33" s="176">
        <v>1</v>
      </c>
      <c r="AK33" s="176"/>
      <c r="AL33" s="197"/>
    </row>
    <row r="34" spans="1:38" s="3" customFormat="1" ht="39.950000000000003" customHeight="1">
      <c r="A34" s="123">
        <v>49</v>
      </c>
      <c r="B34" s="124"/>
      <c r="C34" s="125"/>
      <c r="D34" s="125"/>
      <c r="E34" s="126"/>
      <c r="F34" s="127"/>
      <c r="G34" s="125"/>
      <c r="H34" s="125">
        <v>6</v>
      </c>
      <c r="I34" s="125"/>
      <c r="J34" s="145"/>
      <c r="K34" s="150"/>
      <c r="L34" s="144" t="s">
        <v>173</v>
      </c>
      <c r="M34" s="147" t="s">
        <v>174</v>
      </c>
      <c r="N34" s="152" t="s">
        <v>102</v>
      </c>
      <c r="O34" s="153" t="s">
        <v>47</v>
      </c>
      <c r="P34" s="124" t="s">
        <v>90</v>
      </c>
      <c r="Q34" s="177"/>
      <c r="R34" s="174" t="s">
        <v>43</v>
      </c>
      <c r="S34" s="175" t="s">
        <v>173</v>
      </c>
      <c r="T34" s="145" t="s">
        <v>43</v>
      </c>
      <c r="U34" s="33" t="s">
        <v>92</v>
      </c>
      <c r="V34" s="33" t="s">
        <v>91</v>
      </c>
      <c r="W34" s="124" t="s">
        <v>175</v>
      </c>
      <c r="X34" s="176" t="s">
        <v>176</v>
      </c>
      <c r="Y34" s="175" t="s">
        <v>177</v>
      </c>
      <c r="Z34" s="51" t="s">
        <v>178</v>
      </c>
      <c r="AA34" s="52">
        <v>0.2944</v>
      </c>
      <c r="AB34" s="197" t="s">
        <v>143</v>
      </c>
      <c r="AC34" s="197"/>
      <c r="AD34" s="197"/>
      <c r="AE34" s="197"/>
      <c r="AF34" s="197"/>
      <c r="AG34" s="205"/>
      <c r="AH34" s="205"/>
      <c r="AI34" s="208"/>
      <c r="AJ34" s="176">
        <v>1</v>
      </c>
      <c r="AK34" s="176"/>
      <c r="AL34" s="197"/>
    </row>
    <row r="35" spans="1:38" s="3" customFormat="1" ht="39.950000000000003" customHeight="1">
      <c r="A35" s="123">
        <v>50</v>
      </c>
      <c r="B35" s="124"/>
      <c r="C35" s="125"/>
      <c r="D35" s="125"/>
      <c r="E35" s="126"/>
      <c r="F35" s="127"/>
      <c r="G35" s="125"/>
      <c r="H35" s="125">
        <v>6</v>
      </c>
      <c r="I35" s="125"/>
      <c r="J35" s="145"/>
      <c r="K35" s="150"/>
      <c r="L35" s="144" t="s">
        <v>179</v>
      </c>
      <c r="M35" s="147" t="s">
        <v>180</v>
      </c>
      <c r="N35" s="152" t="s">
        <v>102</v>
      </c>
      <c r="O35" s="153" t="s">
        <v>47</v>
      </c>
      <c r="P35" s="124" t="s">
        <v>90</v>
      </c>
      <c r="Q35" s="177"/>
      <c r="R35" s="174" t="s">
        <v>43</v>
      </c>
      <c r="S35" s="175" t="s">
        <v>179</v>
      </c>
      <c r="T35" s="145" t="s">
        <v>43</v>
      </c>
      <c r="U35" s="33" t="s">
        <v>92</v>
      </c>
      <c r="V35" s="33" t="s">
        <v>91</v>
      </c>
      <c r="W35" s="124" t="s">
        <v>175</v>
      </c>
      <c r="X35" s="176" t="s">
        <v>181</v>
      </c>
      <c r="Y35" s="175" t="s">
        <v>177</v>
      </c>
      <c r="Z35" s="51" t="s">
        <v>182</v>
      </c>
      <c r="AA35" s="52">
        <v>1.5699999999999999E-2</v>
      </c>
      <c r="AB35" s="197" t="s">
        <v>143</v>
      </c>
      <c r="AC35" s="197"/>
      <c r="AD35" s="197"/>
      <c r="AE35" s="197"/>
      <c r="AF35" s="197"/>
      <c r="AG35" s="205"/>
      <c r="AH35" s="205"/>
      <c r="AI35" s="208"/>
      <c r="AJ35" s="176">
        <v>1</v>
      </c>
      <c r="AK35" s="176"/>
      <c r="AL35" s="197"/>
    </row>
    <row r="36" spans="1:38" s="3" customFormat="1" ht="39.950000000000003" customHeight="1">
      <c r="A36" s="123">
        <v>51</v>
      </c>
      <c r="B36" s="124"/>
      <c r="C36" s="125"/>
      <c r="D36" s="125"/>
      <c r="E36" s="126"/>
      <c r="F36" s="127"/>
      <c r="G36" s="125"/>
      <c r="H36" s="125">
        <v>6</v>
      </c>
      <c r="I36" s="125"/>
      <c r="J36" s="145"/>
      <c r="K36" s="150"/>
      <c r="L36" s="144" t="s">
        <v>183</v>
      </c>
      <c r="M36" s="147" t="s">
        <v>184</v>
      </c>
      <c r="N36" s="152" t="s">
        <v>102</v>
      </c>
      <c r="O36" s="153" t="s">
        <v>47</v>
      </c>
      <c r="P36" s="124" t="s">
        <v>90</v>
      </c>
      <c r="Q36" s="177"/>
      <c r="R36" s="174" t="s">
        <v>40</v>
      </c>
      <c r="S36" s="175" t="s">
        <v>183</v>
      </c>
      <c r="T36" s="145" t="s">
        <v>40</v>
      </c>
      <c r="U36" s="33" t="s">
        <v>92</v>
      </c>
      <c r="V36" s="33" t="s">
        <v>91</v>
      </c>
      <c r="W36" s="124" t="s">
        <v>175</v>
      </c>
      <c r="X36" s="176" t="s">
        <v>181</v>
      </c>
      <c r="Y36" s="175" t="s">
        <v>177</v>
      </c>
      <c r="Z36" s="51" t="s">
        <v>185</v>
      </c>
      <c r="AA36" s="52">
        <v>1.2800000000000001E-2</v>
      </c>
      <c r="AB36" s="197" t="s">
        <v>143</v>
      </c>
      <c r="AC36" s="197"/>
      <c r="AD36" s="197"/>
      <c r="AE36" s="197"/>
      <c r="AF36" s="197"/>
      <c r="AG36" s="205"/>
      <c r="AH36" s="205"/>
      <c r="AI36" s="208"/>
      <c r="AJ36" s="176">
        <v>1</v>
      </c>
      <c r="AK36" s="176"/>
      <c r="AL36" s="197"/>
    </row>
    <row r="37" spans="1:38" s="3" customFormat="1" ht="39.950000000000003" customHeight="1">
      <c r="A37" s="123">
        <v>52</v>
      </c>
      <c r="B37" s="124"/>
      <c r="C37" s="125"/>
      <c r="D37" s="125"/>
      <c r="E37" s="126"/>
      <c r="F37" s="127"/>
      <c r="G37" s="125">
        <v>5</v>
      </c>
      <c r="H37" s="125"/>
      <c r="I37" s="125" t="s">
        <v>186</v>
      </c>
      <c r="J37" s="145"/>
      <c r="K37" s="150"/>
      <c r="L37" s="144" t="s">
        <v>187</v>
      </c>
      <c r="M37" s="147" t="s">
        <v>188</v>
      </c>
      <c r="N37" s="152" t="s">
        <v>189</v>
      </c>
      <c r="O37" s="153" t="s">
        <v>47</v>
      </c>
      <c r="P37" s="124" t="s">
        <v>90</v>
      </c>
      <c r="Q37" s="177"/>
      <c r="R37" s="174" t="s">
        <v>43</v>
      </c>
      <c r="S37" s="175" t="s">
        <v>190</v>
      </c>
      <c r="T37" s="145" t="s">
        <v>43</v>
      </c>
      <c r="U37" s="178" t="s">
        <v>91</v>
      </c>
      <c r="V37" s="179" t="s">
        <v>92</v>
      </c>
      <c r="W37" s="153" t="s">
        <v>133</v>
      </c>
      <c r="X37" s="176" t="s">
        <v>94</v>
      </c>
      <c r="Y37" s="175" t="s">
        <v>143</v>
      </c>
      <c r="Z37" s="53" t="s">
        <v>143</v>
      </c>
      <c r="AA37" s="52">
        <f>AA38+AA39+AA40+AA41</f>
        <v>0.96930000000000005</v>
      </c>
      <c r="AB37" s="197" t="s">
        <v>143</v>
      </c>
      <c r="AC37" s="197"/>
      <c r="AD37" s="197"/>
      <c r="AE37" s="197"/>
      <c r="AF37" s="197"/>
      <c r="AG37" s="205"/>
      <c r="AH37" s="205"/>
      <c r="AI37" s="208"/>
      <c r="AJ37" s="176">
        <v>1</v>
      </c>
      <c r="AK37" s="176"/>
      <c r="AL37" s="197"/>
    </row>
    <row r="38" spans="1:38" s="3" customFormat="1" ht="39.950000000000003" customHeight="1">
      <c r="A38" s="123">
        <v>53</v>
      </c>
      <c r="B38" s="124"/>
      <c r="C38" s="125"/>
      <c r="D38" s="125"/>
      <c r="E38" s="127"/>
      <c r="F38" s="127"/>
      <c r="G38" s="125"/>
      <c r="H38" s="125">
        <v>6</v>
      </c>
      <c r="I38" s="125"/>
      <c r="J38" s="145"/>
      <c r="K38" s="150"/>
      <c r="L38" s="154" t="s">
        <v>191</v>
      </c>
      <c r="M38" s="147" t="s">
        <v>192</v>
      </c>
      <c r="N38" s="152" t="s">
        <v>193</v>
      </c>
      <c r="O38" s="153" t="s">
        <v>47</v>
      </c>
      <c r="P38" s="124" t="s">
        <v>90</v>
      </c>
      <c r="Q38" s="177"/>
      <c r="R38" s="180" t="s">
        <v>43</v>
      </c>
      <c r="S38" s="181" t="s">
        <v>194</v>
      </c>
      <c r="T38" s="145" t="s">
        <v>43</v>
      </c>
      <c r="U38" s="33" t="s">
        <v>91</v>
      </c>
      <c r="V38" s="33" t="s">
        <v>92</v>
      </c>
      <c r="W38" s="124" t="s">
        <v>175</v>
      </c>
      <c r="X38" s="176" t="s">
        <v>195</v>
      </c>
      <c r="Y38" s="175" t="s">
        <v>177</v>
      </c>
      <c r="Z38" s="51" t="s">
        <v>196</v>
      </c>
      <c r="AA38" s="52">
        <v>0.84650000000000003</v>
      </c>
      <c r="AB38" s="197" t="s">
        <v>143</v>
      </c>
      <c r="AC38" s="197"/>
      <c r="AD38" s="197"/>
      <c r="AE38" s="197"/>
      <c r="AF38" s="197"/>
      <c r="AG38" s="205"/>
      <c r="AH38" s="205"/>
      <c r="AI38" s="209"/>
      <c r="AJ38" s="176">
        <v>1</v>
      </c>
      <c r="AK38" s="176"/>
      <c r="AL38" s="197"/>
    </row>
    <row r="39" spans="1:38" s="3" customFormat="1" ht="39.950000000000003" customHeight="1">
      <c r="A39" s="123">
        <v>54</v>
      </c>
      <c r="B39" s="124"/>
      <c r="C39" s="125"/>
      <c r="D39" s="125"/>
      <c r="E39" s="127"/>
      <c r="F39" s="127"/>
      <c r="G39" s="125"/>
      <c r="H39" s="125">
        <v>6</v>
      </c>
      <c r="I39" s="125"/>
      <c r="J39" s="145"/>
      <c r="K39" s="150"/>
      <c r="L39" s="155" t="s">
        <v>197</v>
      </c>
      <c r="M39" s="147" t="s">
        <v>198</v>
      </c>
      <c r="N39" s="152" t="s">
        <v>102</v>
      </c>
      <c r="O39" s="153" t="s">
        <v>47</v>
      </c>
      <c r="P39" s="124" t="s">
        <v>90</v>
      </c>
      <c r="Q39" s="177"/>
      <c r="R39" s="180" t="s">
        <v>43</v>
      </c>
      <c r="S39" s="176" t="s">
        <v>197</v>
      </c>
      <c r="T39" s="145" t="s">
        <v>43</v>
      </c>
      <c r="U39" s="33" t="s">
        <v>92</v>
      </c>
      <c r="V39" s="33" t="s">
        <v>91</v>
      </c>
      <c r="W39" s="124" t="s">
        <v>175</v>
      </c>
      <c r="X39" s="176" t="s">
        <v>199</v>
      </c>
      <c r="Y39" s="175" t="s">
        <v>177</v>
      </c>
      <c r="Z39" s="51" t="s">
        <v>200</v>
      </c>
      <c r="AA39" s="52">
        <v>3.5900000000000001E-2</v>
      </c>
      <c r="AB39" s="197" t="s">
        <v>143</v>
      </c>
      <c r="AC39" s="197"/>
      <c r="AD39" s="197"/>
      <c r="AE39" s="197"/>
      <c r="AF39" s="197"/>
      <c r="AG39" s="205"/>
      <c r="AH39" s="205"/>
      <c r="AI39" s="209"/>
      <c r="AJ39" s="176">
        <v>1</v>
      </c>
      <c r="AK39" s="176"/>
      <c r="AL39" s="197"/>
    </row>
    <row r="40" spans="1:38" s="3" customFormat="1" ht="39.950000000000003" customHeight="1">
      <c r="A40" s="123">
        <v>55</v>
      </c>
      <c r="B40" s="124"/>
      <c r="C40" s="125"/>
      <c r="D40" s="125"/>
      <c r="E40" s="127"/>
      <c r="F40" s="127"/>
      <c r="G40" s="125"/>
      <c r="H40" s="125">
        <v>6</v>
      </c>
      <c r="I40" s="125"/>
      <c r="J40" s="145"/>
      <c r="K40" s="150"/>
      <c r="L40" s="155" t="s">
        <v>201</v>
      </c>
      <c r="M40" s="147" t="s">
        <v>202</v>
      </c>
      <c r="N40" s="152" t="s">
        <v>102</v>
      </c>
      <c r="O40" s="153" t="s">
        <v>47</v>
      </c>
      <c r="P40" s="124" t="s">
        <v>90</v>
      </c>
      <c r="Q40" s="177"/>
      <c r="R40" s="180" t="s">
        <v>140</v>
      </c>
      <c r="S40" s="176" t="s">
        <v>201</v>
      </c>
      <c r="T40" s="145" t="s">
        <v>140</v>
      </c>
      <c r="U40" s="33" t="s">
        <v>92</v>
      </c>
      <c r="V40" s="33" t="s">
        <v>91</v>
      </c>
      <c r="W40" s="124" t="s">
        <v>175</v>
      </c>
      <c r="X40" s="176" t="s">
        <v>176</v>
      </c>
      <c r="Y40" s="175" t="s">
        <v>177</v>
      </c>
      <c r="Z40" s="53" t="s">
        <v>143</v>
      </c>
      <c r="AA40" s="52">
        <v>7.6499999999999999E-2</v>
      </c>
      <c r="AB40" s="197" t="s">
        <v>143</v>
      </c>
      <c r="AC40" s="197"/>
      <c r="AD40" s="197"/>
      <c r="AE40" s="197"/>
      <c r="AF40" s="197"/>
      <c r="AG40" s="205"/>
      <c r="AH40" s="205"/>
      <c r="AI40" s="208"/>
      <c r="AJ40" s="176">
        <v>1</v>
      </c>
      <c r="AK40" s="176"/>
      <c r="AL40" s="197"/>
    </row>
    <row r="41" spans="1:38" s="3" customFormat="1" ht="39.950000000000003" customHeight="1">
      <c r="A41" s="123"/>
      <c r="B41" s="124"/>
      <c r="C41" s="125"/>
      <c r="D41" s="125"/>
      <c r="E41" s="127"/>
      <c r="F41" s="127"/>
      <c r="G41" s="125"/>
      <c r="H41" s="125">
        <v>6</v>
      </c>
      <c r="I41" s="125"/>
      <c r="J41" s="145"/>
      <c r="K41" s="150"/>
      <c r="L41" s="53" t="s">
        <v>203</v>
      </c>
      <c r="M41" s="147" t="s">
        <v>204</v>
      </c>
      <c r="N41" s="152" t="s">
        <v>102</v>
      </c>
      <c r="O41" s="153" t="s">
        <v>47</v>
      </c>
      <c r="P41" s="124" t="s">
        <v>90</v>
      </c>
      <c r="Q41" s="177"/>
      <c r="R41" s="174" t="s">
        <v>40</v>
      </c>
      <c r="S41" s="175" t="s">
        <v>99</v>
      </c>
      <c r="T41" s="175" t="s">
        <v>143</v>
      </c>
      <c r="U41" s="178" t="s">
        <v>92</v>
      </c>
      <c r="V41" s="179" t="s">
        <v>91</v>
      </c>
      <c r="W41" s="124" t="s">
        <v>159</v>
      </c>
      <c r="X41" s="175" t="s">
        <v>143</v>
      </c>
      <c r="Y41" s="175" t="s">
        <v>143</v>
      </c>
      <c r="Z41" s="53" t="s">
        <v>143</v>
      </c>
      <c r="AA41" s="52">
        <v>1.04E-2</v>
      </c>
      <c r="AB41" s="197" t="s">
        <v>143</v>
      </c>
      <c r="AC41" s="197"/>
      <c r="AD41" s="197"/>
      <c r="AE41" s="197"/>
      <c r="AF41" s="197"/>
      <c r="AG41" s="205"/>
      <c r="AH41" s="205"/>
      <c r="AI41" s="208"/>
      <c r="AJ41" s="196">
        <v>1</v>
      </c>
      <c r="AK41" s="176"/>
      <c r="AL41" s="197"/>
    </row>
    <row r="42" spans="1:38" s="6" customFormat="1" ht="39.950000000000003" customHeight="1">
      <c r="A42" s="129">
        <v>57</v>
      </c>
      <c r="B42" s="130"/>
      <c r="C42" s="131"/>
      <c r="D42" s="131"/>
      <c r="E42" s="132"/>
      <c r="F42" s="133"/>
      <c r="G42" s="131">
        <v>5</v>
      </c>
      <c r="H42" s="131"/>
      <c r="I42" s="131"/>
      <c r="J42" s="156"/>
      <c r="K42" s="157"/>
      <c r="L42" s="158" t="s">
        <v>205</v>
      </c>
      <c r="M42" s="159" t="s">
        <v>206</v>
      </c>
      <c r="N42" s="160" t="s">
        <v>102</v>
      </c>
      <c r="O42" s="161" t="s">
        <v>47</v>
      </c>
      <c r="P42" s="130" t="s">
        <v>90</v>
      </c>
      <c r="Q42" s="182"/>
      <c r="R42" s="183" t="s">
        <v>43</v>
      </c>
      <c r="S42" s="184" t="s">
        <v>205</v>
      </c>
      <c r="T42" s="156" t="s">
        <v>43</v>
      </c>
      <c r="U42" s="45" t="s">
        <v>92</v>
      </c>
      <c r="V42" s="45" t="s">
        <v>91</v>
      </c>
      <c r="W42" s="161" t="s">
        <v>133</v>
      </c>
      <c r="X42" s="185" t="s">
        <v>94</v>
      </c>
      <c r="Y42" s="184" t="s">
        <v>143</v>
      </c>
      <c r="Z42" s="158" t="s">
        <v>143</v>
      </c>
      <c r="AA42" s="198">
        <v>0.22989999999999999</v>
      </c>
      <c r="AB42" s="199" t="s">
        <v>143</v>
      </c>
      <c r="AC42" s="199"/>
      <c r="AD42" s="199"/>
      <c r="AE42" s="199"/>
      <c r="AF42" s="199"/>
      <c r="AG42" s="210"/>
      <c r="AH42" s="210"/>
      <c r="AI42" s="211"/>
      <c r="AJ42" s="185">
        <v>1</v>
      </c>
      <c r="AK42" s="185"/>
      <c r="AL42" s="199"/>
    </row>
    <row r="43" spans="1:38" s="3" customFormat="1" ht="39.950000000000003" customHeight="1">
      <c r="A43" s="123">
        <v>58</v>
      </c>
      <c r="B43" s="124"/>
      <c r="C43" s="125"/>
      <c r="D43" s="125"/>
      <c r="E43" s="126"/>
      <c r="F43" s="127">
        <v>4</v>
      </c>
      <c r="G43" s="125"/>
      <c r="H43" s="125"/>
      <c r="I43" s="125"/>
      <c r="J43" s="145"/>
      <c r="K43" s="150"/>
      <c r="L43" s="53" t="s">
        <v>207</v>
      </c>
      <c r="M43" s="147" t="s">
        <v>208</v>
      </c>
      <c r="N43" s="152" t="s">
        <v>169</v>
      </c>
      <c r="O43" s="153" t="s">
        <v>47</v>
      </c>
      <c r="P43" s="124" t="s">
        <v>90</v>
      </c>
      <c r="Q43" s="177"/>
      <c r="R43" s="174" t="s">
        <v>43</v>
      </c>
      <c r="S43" s="175" t="s">
        <v>99</v>
      </c>
      <c r="T43" s="124" t="s">
        <v>143</v>
      </c>
      <c r="U43" s="178" t="s">
        <v>91</v>
      </c>
      <c r="V43" s="179" t="s">
        <v>92</v>
      </c>
      <c r="W43" s="153" t="s">
        <v>133</v>
      </c>
      <c r="X43" s="176" t="s">
        <v>94</v>
      </c>
      <c r="Y43" s="175" t="s">
        <v>143</v>
      </c>
      <c r="Z43" s="53" t="s">
        <v>143</v>
      </c>
      <c r="AA43" s="52">
        <f>AA44+AA47+AA48+AA53+AA54</f>
        <v>2.1482000000000001</v>
      </c>
      <c r="AB43" s="197" t="s">
        <v>143</v>
      </c>
      <c r="AC43" s="197"/>
      <c r="AD43" s="197"/>
      <c r="AE43" s="197"/>
      <c r="AF43" s="197"/>
      <c r="AG43" s="205"/>
      <c r="AH43" s="205"/>
      <c r="AI43" s="208"/>
      <c r="AJ43" s="176">
        <v>1</v>
      </c>
      <c r="AK43" s="176"/>
      <c r="AL43" s="197"/>
    </row>
    <row r="44" spans="1:38" s="3" customFormat="1" ht="39.950000000000003" customHeight="1">
      <c r="A44" s="123">
        <v>59</v>
      </c>
      <c r="B44" s="124"/>
      <c r="C44" s="125"/>
      <c r="D44" s="125"/>
      <c r="E44" s="126"/>
      <c r="F44" s="127"/>
      <c r="G44" s="125">
        <v>5</v>
      </c>
      <c r="H44" s="125"/>
      <c r="I44" s="125"/>
      <c r="J44" s="145"/>
      <c r="K44" s="150"/>
      <c r="L44" s="144" t="s">
        <v>209</v>
      </c>
      <c r="M44" s="147" t="s">
        <v>210</v>
      </c>
      <c r="N44" s="152" t="s">
        <v>211</v>
      </c>
      <c r="O44" s="153" t="s">
        <v>47</v>
      </c>
      <c r="P44" s="124" t="s">
        <v>90</v>
      </c>
      <c r="Q44" s="177"/>
      <c r="R44" s="174" t="s">
        <v>40</v>
      </c>
      <c r="S44" s="175" t="s">
        <v>209</v>
      </c>
      <c r="T44" s="145" t="s">
        <v>40</v>
      </c>
      <c r="U44" s="178" t="s">
        <v>92</v>
      </c>
      <c r="V44" s="179" t="s">
        <v>91</v>
      </c>
      <c r="W44" s="153" t="s">
        <v>133</v>
      </c>
      <c r="X44" s="175" t="s">
        <v>94</v>
      </c>
      <c r="Y44" s="175" t="s">
        <v>143</v>
      </c>
      <c r="Z44" s="53" t="s">
        <v>143</v>
      </c>
      <c r="AA44" s="54">
        <f>AA45+AA46</f>
        <v>1.4599</v>
      </c>
      <c r="AB44" s="197" t="s">
        <v>143</v>
      </c>
      <c r="AC44" s="197"/>
      <c r="AD44" s="197"/>
      <c r="AE44" s="197"/>
      <c r="AF44" s="197"/>
      <c r="AG44" s="205"/>
      <c r="AH44" s="205"/>
      <c r="AI44" s="208"/>
      <c r="AJ44" s="176">
        <v>1</v>
      </c>
      <c r="AK44" s="176"/>
      <c r="AL44" s="197"/>
    </row>
    <row r="45" spans="1:38" s="3" customFormat="1" ht="39.950000000000003" customHeight="1">
      <c r="A45" s="123">
        <v>60</v>
      </c>
      <c r="B45" s="124"/>
      <c r="C45" s="125"/>
      <c r="D45" s="125"/>
      <c r="E45" s="126"/>
      <c r="F45" s="127"/>
      <c r="G45" s="125"/>
      <c r="H45" s="125">
        <v>6</v>
      </c>
      <c r="I45" s="125"/>
      <c r="J45" s="145"/>
      <c r="K45" s="150"/>
      <c r="L45" s="53" t="s">
        <v>212</v>
      </c>
      <c r="M45" s="147" t="s">
        <v>213</v>
      </c>
      <c r="N45" s="152" t="s">
        <v>102</v>
      </c>
      <c r="O45" s="153" t="s">
        <v>47</v>
      </c>
      <c r="P45" s="124" t="s">
        <v>90</v>
      </c>
      <c r="Q45" s="177"/>
      <c r="R45" s="174" t="s">
        <v>40</v>
      </c>
      <c r="S45" s="175" t="s">
        <v>212</v>
      </c>
      <c r="T45" s="145" t="s">
        <v>40</v>
      </c>
      <c r="U45" s="178" t="s">
        <v>92</v>
      </c>
      <c r="V45" s="179" t="s">
        <v>91</v>
      </c>
      <c r="W45" s="124" t="s">
        <v>214</v>
      </c>
      <c r="X45" s="176" t="s">
        <v>215</v>
      </c>
      <c r="Y45" s="175" t="s">
        <v>216</v>
      </c>
      <c r="Z45" s="53" t="s">
        <v>217</v>
      </c>
      <c r="AA45" s="51">
        <v>1.3409</v>
      </c>
      <c r="AB45" s="197" t="s">
        <v>143</v>
      </c>
      <c r="AC45" s="197"/>
      <c r="AD45" s="197"/>
      <c r="AE45" s="197"/>
      <c r="AF45" s="197"/>
      <c r="AG45" s="205"/>
      <c r="AH45" s="205"/>
      <c r="AI45" s="208"/>
      <c r="AJ45" s="176">
        <v>1</v>
      </c>
      <c r="AK45" s="176"/>
      <c r="AL45" s="197"/>
    </row>
    <row r="46" spans="1:38" s="3" customFormat="1" ht="39.950000000000003" customHeight="1">
      <c r="A46" s="123">
        <v>61</v>
      </c>
      <c r="B46" s="134"/>
      <c r="C46" s="135"/>
      <c r="D46" s="135"/>
      <c r="E46" s="136"/>
      <c r="F46" s="137"/>
      <c r="G46" s="135"/>
      <c r="H46" s="135">
        <v>6</v>
      </c>
      <c r="I46" s="135"/>
      <c r="J46" s="162"/>
      <c r="K46" s="163"/>
      <c r="L46" s="164" t="s">
        <v>218</v>
      </c>
      <c r="M46" s="165" t="s">
        <v>219</v>
      </c>
      <c r="N46" s="152" t="s">
        <v>102</v>
      </c>
      <c r="O46" s="166" t="s">
        <v>47</v>
      </c>
      <c r="P46" s="134" t="s">
        <v>90</v>
      </c>
      <c r="Q46" s="186"/>
      <c r="R46" s="187" t="s">
        <v>40</v>
      </c>
      <c r="S46" s="188" t="s">
        <v>218</v>
      </c>
      <c r="T46" s="162" t="s">
        <v>40</v>
      </c>
      <c r="U46" s="178" t="s">
        <v>92</v>
      </c>
      <c r="V46" s="179" t="s">
        <v>91</v>
      </c>
      <c r="W46" s="134" t="s">
        <v>214</v>
      </c>
      <c r="X46" s="189" t="s">
        <v>220</v>
      </c>
      <c r="Y46" s="188" t="s">
        <v>216</v>
      </c>
      <c r="Z46" s="200" t="s">
        <v>221</v>
      </c>
      <c r="AA46" s="201">
        <v>0.11899999999999999</v>
      </c>
      <c r="AB46" s="197" t="s">
        <v>143</v>
      </c>
      <c r="AC46" s="197"/>
      <c r="AD46" s="197"/>
      <c r="AE46" s="197"/>
      <c r="AF46" s="197"/>
      <c r="AG46" s="205"/>
      <c r="AH46" s="205"/>
      <c r="AI46" s="208"/>
      <c r="AJ46" s="176">
        <v>1</v>
      </c>
      <c r="AK46" s="176"/>
      <c r="AL46" s="197"/>
    </row>
    <row r="47" spans="1:38" s="4" customFormat="1" ht="39.950000000000003" customHeight="1">
      <c r="A47" s="123">
        <v>62</v>
      </c>
      <c r="B47" s="124"/>
      <c r="C47" s="125"/>
      <c r="D47" s="125"/>
      <c r="E47" s="126"/>
      <c r="F47" s="127"/>
      <c r="G47" s="125">
        <v>5</v>
      </c>
      <c r="H47" s="125"/>
      <c r="I47" s="125"/>
      <c r="J47" s="145"/>
      <c r="K47" s="150"/>
      <c r="L47" s="144" t="s">
        <v>222</v>
      </c>
      <c r="M47" s="167" t="s">
        <v>223</v>
      </c>
      <c r="N47" s="152" t="s">
        <v>224</v>
      </c>
      <c r="O47" s="153" t="s">
        <v>47</v>
      </c>
      <c r="P47" s="124" t="s">
        <v>90</v>
      </c>
      <c r="Q47" s="177"/>
      <c r="R47" s="174" t="s">
        <v>40</v>
      </c>
      <c r="S47" s="175" t="s">
        <v>222</v>
      </c>
      <c r="T47" s="145" t="s">
        <v>40</v>
      </c>
      <c r="U47" s="178" t="s">
        <v>92</v>
      </c>
      <c r="V47" s="179" t="s">
        <v>91</v>
      </c>
      <c r="W47" s="124" t="s">
        <v>225</v>
      </c>
      <c r="X47" s="176" t="s">
        <v>226</v>
      </c>
      <c r="Y47" s="175" t="s">
        <v>142</v>
      </c>
      <c r="Z47" s="55" t="s">
        <v>227</v>
      </c>
      <c r="AA47" s="52">
        <v>1.8100000000000002E-2</v>
      </c>
      <c r="AB47" s="197"/>
      <c r="AC47" s="197"/>
      <c r="AD47" s="197"/>
      <c r="AE47" s="197"/>
      <c r="AF47" s="197"/>
      <c r="AG47" s="205"/>
      <c r="AH47" s="205"/>
      <c r="AI47" s="208"/>
      <c r="AJ47" s="176">
        <v>1</v>
      </c>
      <c r="AK47" s="176"/>
      <c r="AL47" s="197"/>
    </row>
    <row r="48" spans="1:38" s="3" customFormat="1" ht="39.950000000000003" customHeight="1">
      <c r="A48" s="123">
        <v>63</v>
      </c>
      <c r="B48" s="124"/>
      <c r="C48" s="125"/>
      <c r="D48" s="125"/>
      <c r="E48" s="126"/>
      <c r="F48" s="127"/>
      <c r="G48" s="125">
        <v>5</v>
      </c>
      <c r="H48" s="125"/>
      <c r="I48" s="125"/>
      <c r="J48" s="145"/>
      <c r="K48" s="150"/>
      <c r="L48" s="53" t="s">
        <v>228</v>
      </c>
      <c r="M48" s="168" t="s">
        <v>229</v>
      </c>
      <c r="N48" s="169" t="s">
        <v>169</v>
      </c>
      <c r="O48" s="170" t="s">
        <v>47</v>
      </c>
      <c r="P48" s="171" t="s">
        <v>90</v>
      </c>
      <c r="Q48" s="190"/>
      <c r="R48" s="191" t="s">
        <v>47</v>
      </c>
      <c r="S48" s="192" t="s">
        <v>230</v>
      </c>
      <c r="T48" s="193" t="s">
        <v>47</v>
      </c>
      <c r="U48" s="194" t="s">
        <v>91</v>
      </c>
      <c r="V48" s="195" t="s">
        <v>92</v>
      </c>
      <c r="W48" s="170" t="s">
        <v>133</v>
      </c>
      <c r="X48" s="196" t="s">
        <v>94</v>
      </c>
      <c r="Y48" s="192" t="s">
        <v>143</v>
      </c>
      <c r="Z48" s="202" t="s">
        <v>143</v>
      </c>
      <c r="AA48" s="203">
        <f>AA49+AA50+AA52</f>
        <v>0.65639999999999998</v>
      </c>
      <c r="AB48" s="204" t="s">
        <v>143</v>
      </c>
      <c r="AC48" s="204"/>
      <c r="AD48" s="204"/>
      <c r="AE48" s="204"/>
      <c r="AF48" s="204"/>
      <c r="AG48" s="212"/>
      <c r="AH48" s="212"/>
      <c r="AI48" s="209"/>
      <c r="AJ48" s="196">
        <v>1</v>
      </c>
      <c r="AK48" s="196"/>
      <c r="AL48" s="197"/>
    </row>
    <row r="49" spans="1:38" s="3" customFormat="1" ht="39.950000000000003" customHeight="1">
      <c r="A49" s="123">
        <v>64</v>
      </c>
      <c r="B49" s="124"/>
      <c r="C49" s="125"/>
      <c r="D49" s="125"/>
      <c r="E49" s="126"/>
      <c r="F49" s="127"/>
      <c r="G49" s="125"/>
      <c r="H49" s="125">
        <v>6</v>
      </c>
      <c r="I49" s="125"/>
      <c r="J49" s="145"/>
      <c r="K49" s="150"/>
      <c r="L49" s="144" t="s">
        <v>231</v>
      </c>
      <c r="M49" s="147" t="s">
        <v>232</v>
      </c>
      <c r="N49" s="152" t="s">
        <v>233</v>
      </c>
      <c r="O49" s="153" t="s">
        <v>47</v>
      </c>
      <c r="P49" s="124" t="s">
        <v>90</v>
      </c>
      <c r="Q49" s="177"/>
      <c r="R49" s="174" t="s">
        <v>40</v>
      </c>
      <c r="S49" s="175" t="s">
        <v>231</v>
      </c>
      <c r="T49" s="145" t="s">
        <v>40</v>
      </c>
      <c r="U49" s="178" t="s">
        <v>92</v>
      </c>
      <c r="V49" s="179" t="s">
        <v>91</v>
      </c>
      <c r="W49" s="124" t="s">
        <v>175</v>
      </c>
      <c r="X49" s="176" t="s">
        <v>234</v>
      </c>
      <c r="Y49" s="175" t="s">
        <v>143</v>
      </c>
      <c r="Z49" s="51" t="s">
        <v>235</v>
      </c>
      <c r="AA49" s="52">
        <v>2.0000000000000001E-4</v>
      </c>
      <c r="AB49" s="197" t="s">
        <v>143</v>
      </c>
      <c r="AC49" s="197"/>
      <c r="AD49" s="197"/>
      <c r="AE49" s="197"/>
      <c r="AF49" s="197"/>
      <c r="AG49" s="205"/>
      <c r="AH49" s="205"/>
      <c r="AI49" s="208"/>
      <c r="AJ49" s="196">
        <v>1</v>
      </c>
      <c r="AK49" s="196"/>
      <c r="AL49" s="197"/>
    </row>
    <row r="50" spans="1:38" s="3" customFormat="1" ht="39.950000000000003" customHeight="1">
      <c r="A50" s="123">
        <v>65</v>
      </c>
      <c r="B50" s="124"/>
      <c r="C50" s="125"/>
      <c r="D50" s="125"/>
      <c r="E50" s="126"/>
      <c r="F50" s="127"/>
      <c r="G50" s="125"/>
      <c r="H50" s="125">
        <v>6</v>
      </c>
      <c r="I50" s="125"/>
      <c r="J50" s="145"/>
      <c r="K50" s="150"/>
      <c r="L50" s="53" t="s">
        <v>236</v>
      </c>
      <c r="M50" s="147" t="s">
        <v>237</v>
      </c>
      <c r="N50" s="152" t="s">
        <v>120</v>
      </c>
      <c r="O50" s="153" t="s">
        <v>47</v>
      </c>
      <c r="P50" s="124" t="s">
        <v>90</v>
      </c>
      <c r="Q50" s="177"/>
      <c r="R50" s="174" t="s">
        <v>43</v>
      </c>
      <c r="S50" s="175" t="s">
        <v>238</v>
      </c>
      <c r="T50" s="145" t="s">
        <v>40</v>
      </c>
      <c r="U50" s="178" t="s">
        <v>91</v>
      </c>
      <c r="V50" s="179" t="s">
        <v>92</v>
      </c>
      <c r="W50" s="124" t="s">
        <v>175</v>
      </c>
      <c r="X50" s="176" t="s">
        <v>176</v>
      </c>
      <c r="Y50" s="175" t="s">
        <v>177</v>
      </c>
      <c r="Z50" s="51" t="s">
        <v>239</v>
      </c>
      <c r="AA50" s="52">
        <v>0.64580000000000004</v>
      </c>
      <c r="AB50" s="197" t="s">
        <v>143</v>
      </c>
      <c r="AC50" s="197"/>
      <c r="AD50" s="197"/>
      <c r="AE50" s="197"/>
      <c r="AF50" s="197"/>
      <c r="AG50" s="205"/>
      <c r="AH50" s="205"/>
      <c r="AI50" s="208"/>
      <c r="AJ50" s="196">
        <v>1</v>
      </c>
      <c r="AK50" s="196"/>
      <c r="AL50" s="197"/>
    </row>
    <row r="51" spans="1:38" s="3" customFormat="1" ht="39.950000000000003" customHeight="1">
      <c r="A51" s="123"/>
      <c r="B51" s="124"/>
      <c r="C51" s="125"/>
      <c r="D51" s="125"/>
      <c r="E51" s="126"/>
      <c r="F51" s="127"/>
      <c r="G51" s="125"/>
      <c r="H51" s="125">
        <v>6</v>
      </c>
      <c r="I51" s="125"/>
      <c r="J51" s="145"/>
      <c r="K51" s="150"/>
      <c r="L51" s="53" t="s">
        <v>240</v>
      </c>
      <c r="M51" s="147" t="s">
        <v>241</v>
      </c>
      <c r="N51" s="152" t="s">
        <v>120</v>
      </c>
      <c r="O51" s="153" t="s">
        <v>47</v>
      </c>
      <c r="P51" s="124" t="s">
        <v>90</v>
      </c>
      <c r="Q51" s="177"/>
      <c r="R51" s="174" t="s">
        <v>43</v>
      </c>
      <c r="S51" s="175" t="s">
        <v>238</v>
      </c>
      <c r="T51" s="145" t="s">
        <v>40</v>
      </c>
      <c r="U51" s="178" t="s">
        <v>91</v>
      </c>
      <c r="V51" s="179" t="s">
        <v>92</v>
      </c>
      <c r="W51" s="124" t="s">
        <v>175</v>
      </c>
      <c r="X51" s="176" t="s">
        <v>176</v>
      </c>
      <c r="Y51" s="175" t="s">
        <v>177</v>
      </c>
      <c r="Z51" s="51"/>
      <c r="AA51" s="52">
        <v>7.0000000000000007E-2</v>
      </c>
      <c r="AB51" s="197"/>
      <c r="AC51" s="197"/>
      <c r="AD51" s="197"/>
      <c r="AE51" s="197"/>
      <c r="AF51" s="197"/>
      <c r="AG51" s="205"/>
      <c r="AH51" s="205"/>
      <c r="AI51" s="208"/>
      <c r="AJ51" s="196">
        <v>1</v>
      </c>
      <c r="AK51" s="196"/>
      <c r="AL51" s="197"/>
    </row>
    <row r="52" spans="1:38" s="3" customFormat="1" ht="39.950000000000003" customHeight="1">
      <c r="A52" s="123">
        <v>66</v>
      </c>
      <c r="B52" s="124"/>
      <c r="C52" s="125"/>
      <c r="D52" s="125"/>
      <c r="E52" s="126"/>
      <c r="F52" s="127"/>
      <c r="G52" s="125"/>
      <c r="H52" s="125">
        <v>6</v>
      </c>
      <c r="I52" s="125"/>
      <c r="J52" s="145"/>
      <c r="K52" s="150"/>
      <c r="L52" s="53" t="s">
        <v>203</v>
      </c>
      <c r="M52" s="147" t="s">
        <v>204</v>
      </c>
      <c r="N52" s="152" t="s">
        <v>102</v>
      </c>
      <c r="O52" s="153" t="s">
        <v>47</v>
      </c>
      <c r="P52" s="124" t="s">
        <v>90</v>
      </c>
      <c r="Q52" s="177"/>
      <c r="R52" s="174" t="s">
        <v>40</v>
      </c>
      <c r="S52" s="175" t="s">
        <v>99</v>
      </c>
      <c r="T52" s="175" t="s">
        <v>143</v>
      </c>
      <c r="U52" s="178" t="s">
        <v>92</v>
      </c>
      <c r="V52" s="179" t="s">
        <v>91</v>
      </c>
      <c r="W52" s="124" t="s">
        <v>159</v>
      </c>
      <c r="X52" s="175" t="s">
        <v>143</v>
      </c>
      <c r="Y52" s="175" t="s">
        <v>143</v>
      </c>
      <c r="Z52" s="53" t="s">
        <v>143</v>
      </c>
      <c r="AA52" s="52">
        <v>1.04E-2</v>
      </c>
      <c r="AB52" s="197" t="s">
        <v>143</v>
      </c>
      <c r="AC52" s="197"/>
      <c r="AD52" s="197"/>
      <c r="AE52" s="197"/>
      <c r="AF52" s="197"/>
      <c r="AG52" s="205"/>
      <c r="AH52" s="205"/>
      <c r="AI52" s="208"/>
      <c r="AJ52" s="196">
        <v>1</v>
      </c>
      <c r="AK52" s="196"/>
      <c r="AL52" s="197"/>
    </row>
    <row r="53" spans="1:38" customFormat="1" ht="39.950000000000003" customHeight="1">
      <c r="A53" s="123">
        <v>67</v>
      </c>
      <c r="B53" s="124"/>
      <c r="C53" s="125"/>
      <c r="D53" s="125"/>
      <c r="E53" s="126"/>
      <c r="F53" s="127"/>
      <c r="G53" s="125">
        <v>5</v>
      </c>
      <c r="H53" s="125"/>
      <c r="I53" s="125"/>
      <c r="J53" s="145"/>
      <c r="K53" s="150"/>
      <c r="L53" s="53" t="s">
        <v>242</v>
      </c>
      <c r="M53" s="147" t="s">
        <v>243</v>
      </c>
      <c r="N53" s="169" t="s">
        <v>224</v>
      </c>
      <c r="O53" s="153" t="s">
        <v>47</v>
      </c>
      <c r="P53" s="124" t="s">
        <v>90</v>
      </c>
      <c r="Q53" s="177"/>
      <c r="R53" s="174" t="s">
        <v>40</v>
      </c>
      <c r="S53" s="175" t="s">
        <v>99</v>
      </c>
      <c r="T53" s="175" t="s">
        <v>143</v>
      </c>
      <c r="U53" s="178" t="s">
        <v>92</v>
      </c>
      <c r="V53" s="179" t="s">
        <v>91</v>
      </c>
      <c r="W53" s="124" t="s">
        <v>159</v>
      </c>
      <c r="X53" s="175" t="s">
        <v>244</v>
      </c>
      <c r="Y53" s="175" t="s">
        <v>143</v>
      </c>
      <c r="Z53" s="52" t="s">
        <v>245</v>
      </c>
      <c r="AA53" s="93">
        <v>6.1999999999999998E-3</v>
      </c>
      <c r="AB53" s="197" t="s">
        <v>143</v>
      </c>
      <c r="AC53" s="197"/>
      <c r="AD53" s="197"/>
      <c r="AE53" s="197"/>
      <c r="AF53" s="197"/>
      <c r="AG53" s="205"/>
      <c r="AH53" s="205"/>
      <c r="AI53" s="208"/>
      <c r="AJ53" s="196">
        <v>1</v>
      </c>
      <c r="AK53" s="196"/>
      <c r="AL53" s="197"/>
    </row>
    <row r="54" spans="1:38" customFormat="1" ht="39.950000000000003" customHeight="1">
      <c r="A54" s="123">
        <v>68</v>
      </c>
      <c r="B54" s="124"/>
      <c r="C54" s="125"/>
      <c r="D54" s="125"/>
      <c r="E54" s="126"/>
      <c r="F54" s="127"/>
      <c r="G54" s="125">
        <v>5</v>
      </c>
      <c r="H54" s="125"/>
      <c r="I54" s="125"/>
      <c r="J54" s="145"/>
      <c r="K54" s="150"/>
      <c r="L54" s="53" t="s">
        <v>246</v>
      </c>
      <c r="M54" s="147" t="s">
        <v>247</v>
      </c>
      <c r="N54" s="169" t="s">
        <v>224</v>
      </c>
      <c r="O54" s="153" t="s">
        <v>47</v>
      </c>
      <c r="P54" s="124" t="s">
        <v>90</v>
      </c>
      <c r="Q54" s="177"/>
      <c r="R54" s="174" t="s">
        <v>40</v>
      </c>
      <c r="S54" s="175" t="s">
        <v>99</v>
      </c>
      <c r="T54" s="175" t="s">
        <v>143</v>
      </c>
      <c r="U54" s="178" t="s">
        <v>92</v>
      </c>
      <c r="V54" s="179" t="s">
        <v>91</v>
      </c>
      <c r="W54" s="124" t="s">
        <v>159</v>
      </c>
      <c r="X54" s="175" t="s">
        <v>248</v>
      </c>
      <c r="Y54" s="175" t="s">
        <v>143</v>
      </c>
      <c r="Z54" s="52" t="s">
        <v>249</v>
      </c>
      <c r="AA54" s="93">
        <v>7.6E-3</v>
      </c>
      <c r="AB54" s="197" t="s">
        <v>143</v>
      </c>
      <c r="AC54" s="197"/>
      <c r="AD54" s="197"/>
      <c r="AE54" s="197"/>
      <c r="AF54" s="197"/>
      <c r="AG54" s="205"/>
      <c r="AH54" s="205"/>
      <c r="AI54" s="208"/>
      <c r="AJ54" s="196">
        <v>1</v>
      </c>
      <c r="AK54" s="196"/>
      <c r="AL54" s="197"/>
    </row>
    <row r="55" spans="1:38" s="5" customFormat="1" ht="39.950000000000003" customHeight="1">
      <c r="A55" s="123">
        <v>69</v>
      </c>
      <c r="B55" s="125"/>
      <c r="C55" s="125"/>
      <c r="D55" s="125"/>
      <c r="E55" s="125"/>
      <c r="F55" s="125">
        <v>4</v>
      </c>
      <c r="G55" s="125"/>
      <c r="H55" s="125"/>
      <c r="I55" s="125"/>
      <c r="J55" s="172"/>
      <c r="K55" s="172"/>
      <c r="L55" s="53" t="s">
        <v>250</v>
      </c>
      <c r="M55" s="147" t="s">
        <v>251</v>
      </c>
      <c r="N55" s="152" t="s">
        <v>252</v>
      </c>
      <c r="O55" s="153" t="s">
        <v>47</v>
      </c>
      <c r="P55" s="124" t="s">
        <v>90</v>
      </c>
      <c r="Q55" s="172"/>
      <c r="R55" s="174" t="s">
        <v>140</v>
      </c>
      <c r="S55" s="175" t="s">
        <v>99</v>
      </c>
      <c r="T55" s="175" t="s">
        <v>143</v>
      </c>
      <c r="U55" s="178" t="s">
        <v>92</v>
      </c>
      <c r="V55" s="179" t="s">
        <v>91</v>
      </c>
      <c r="W55" s="124" t="s">
        <v>214</v>
      </c>
      <c r="X55" s="176" t="s">
        <v>253</v>
      </c>
      <c r="Y55" s="175" t="s">
        <v>254</v>
      </c>
      <c r="Z55" s="55" t="s">
        <v>255</v>
      </c>
      <c r="AA55" s="52">
        <v>5.0299999999999997E-2</v>
      </c>
      <c r="AB55" s="197" t="s">
        <v>143</v>
      </c>
      <c r="AC55" s="205"/>
      <c r="AD55" s="205"/>
      <c r="AE55" s="205"/>
      <c r="AF55" s="205"/>
      <c r="AG55" s="205"/>
      <c r="AH55" s="205"/>
      <c r="AI55" s="208"/>
      <c r="AJ55" s="196">
        <v>1</v>
      </c>
      <c r="AK55" s="196"/>
      <c r="AL55" s="197"/>
    </row>
    <row r="56" spans="1:38" s="5" customFormat="1" ht="39.950000000000003" customHeight="1">
      <c r="A56" s="123">
        <v>70</v>
      </c>
      <c r="B56" s="125"/>
      <c r="C56" s="125"/>
      <c r="D56" s="125"/>
      <c r="E56" s="125"/>
      <c r="F56" s="125">
        <v>4</v>
      </c>
      <c r="G56" s="125"/>
      <c r="H56" s="125"/>
      <c r="I56" s="125"/>
      <c r="J56" s="172"/>
      <c r="K56" s="172"/>
      <c r="L56" s="53" t="s">
        <v>256</v>
      </c>
      <c r="M56" s="147" t="s">
        <v>257</v>
      </c>
      <c r="N56" s="152" t="s">
        <v>252</v>
      </c>
      <c r="O56" s="153" t="s">
        <v>47</v>
      </c>
      <c r="P56" s="124" t="s">
        <v>90</v>
      </c>
      <c r="Q56" s="172"/>
      <c r="R56" s="174" t="s">
        <v>140</v>
      </c>
      <c r="S56" s="175" t="s">
        <v>99</v>
      </c>
      <c r="T56" s="175" t="s">
        <v>143</v>
      </c>
      <c r="U56" s="178" t="s">
        <v>92</v>
      </c>
      <c r="V56" s="179" t="s">
        <v>91</v>
      </c>
      <c r="W56" s="124" t="s">
        <v>214</v>
      </c>
      <c r="X56" s="176" t="s">
        <v>253</v>
      </c>
      <c r="Y56" s="175" t="s">
        <v>254</v>
      </c>
      <c r="Z56" s="55" t="s">
        <v>255</v>
      </c>
      <c r="AA56" s="52">
        <v>5.0299999999999997E-2</v>
      </c>
      <c r="AB56" s="197" t="s">
        <v>143</v>
      </c>
      <c r="AC56" s="205"/>
      <c r="AD56" s="205"/>
      <c r="AE56" s="205"/>
      <c r="AF56" s="205"/>
      <c r="AG56" s="205"/>
      <c r="AH56" s="205"/>
      <c r="AI56" s="208"/>
      <c r="AJ56" s="196">
        <v>1</v>
      </c>
      <c r="AK56" s="196"/>
      <c r="AL56" s="197"/>
    </row>
    <row r="57" spans="1:38" s="3" customFormat="1" ht="39.950000000000003" customHeight="1">
      <c r="A57" s="123">
        <v>71</v>
      </c>
      <c r="B57" s="124"/>
      <c r="C57" s="125"/>
      <c r="D57" s="125"/>
      <c r="E57" s="126"/>
      <c r="F57" s="127">
        <v>4</v>
      </c>
      <c r="G57" s="125"/>
      <c r="H57" s="125"/>
      <c r="I57" s="125"/>
      <c r="J57" s="145"/>
      <c r="K57" s="150"/>
      <c r="L57" s="144" t="s">
        <v>258</v>
      </c>
      <c r="M57" s="147" t="s">
        <v>259</v>
      </c>
      <c r="N57" s="152" t="s">
        <v>102</v>
      </c>
      <c r="O57" s="153" t="s">
        <v>47</v>
      </c>
      <c r="P57" s="124" t="s">
        <v>90</v>
      </c>
      <c r="Q57" s="177"/>
      <c r="R57" s="174" t="s">
        <v>140</v>
      </c>
      <c r="S57" s="175" t="s">
        <v>258</v>
      </c>
      <c r="T57" s="145" t="s">
        <v>140</v>
      </c>
      <c r="U57" s="178" t="s">
        <v>92</v>
      </c>
      <c r="V57" s="179" t="s">
        <v>91</v>
      </c>
      <c r="W57" s="124" t="s">
        <v>214</v>
      </c>
      <c r="X57" s="176" t="s">
        <v>260</v>
      </c>
      <c r="Y57" s="175" t="s">
        <v>216</v>
      </c>
      <c r="Z57" s="51" t="s">
        <v>261</v>
      </c>
      <c r="AA57" s="52">
        <v>0.3634</v>
      </c>
      <c r="AB57" s="197" t="s">
        <v>143</v>
      </c>
      <c r="AC57" s="197"/>
      <c r="AD57" s="197"/>
      <c r="AE57" s="197"/>
      <c r="AF57" s="197"/>
      <c r="AG57" s="205"/>
      <c r="AH57" s="205"/>
      <c r="AI57" s="208"/>
      <c r="AJ57" s="196">
        <v>1</v>
      </c>
      <c r="AK57" s="196"/>
      <c r="AL57" s="197"/>
    </row>
    <row r="58" spans="1:38" s="7" customFormat="1" ht="39.950000000000003" customHeight="1">
      <c r="A58" s="123">
        <v>73</v>
      </c>
      <c r="B58" s="124"/>
      <c r="C58" s="125"/>
      <c r="D58" s="125"/>
      <c r="E58" s="127"/>
      <c r="F58" s="127">
        <v>4</v>
      </c>
      <c r="G58" s="125"/>
      <c r="H58" s="125"/>
      <c r="I58" s="125"/>
      <c r="J58" s="145"/>
      <c r="K58" s="150"/>
      <c r="L58" s="53" t="s">
        <v>262</v>
      </c>
      <c r="M58" s="147" t="s">
        <v>263</v>
      </c>
      <c r="N58" s="152" t="s">
        <v>102</v>
      </c>
      <c r="O58" s="153" t="s">
        <v>47</v>
      </c>
      <c r="P58" s="124" t="s">
        <v>90</v>
      </c>
      <c r="Q58" s="177"/>
      <c r="R58" s="174" t="s">
        <v>140</v>
      </c>
      <c r="S58" s="175" t="s">
        <v>264</v>
      </c>
      <c r="T58" s="145" t="s">
        <v>140</v>
      </c>
      <c r="U58" s="178" t="s">
        <v>92</v>
      </c>
      <c r="V58" s="179" t="s">
        <v>91</v>
      </c>
      <c r="W58" s="153" t="s">
        <v>133</v>
      </c>
      <c r="X58" s="176" t="s">
        <v>94</v>
      </c>
      <c r="Y58" s="175" t="s">
        <v>143</v>
      </c>
      <c r="Z58" s="51" t="s">
        <v>143</v>
      </c>
      <c r="AA58" s="52">
        <f>AA59+AA60+AA61+AA62+AA63</f>
        <v>0.28810000000000002</v>
      </c>
      <c r="AB58" s="197" t="s">
        <v>143</v>
      </c>
      <c r="AC58" s="197"/>
      <c r="AD58" s="197"/>
      <c r="AE58" s="197"/>
      <c r="AF58" s="197"/>
      <c r="AG58" s="205"/>
      <c r="AH58" s="205"/>
      <c r="AI58" s="208"/>
      <c r="AJ58" s="176">
        <v>1</v>
      </c>
      <c r="AK58" s="197"/>
      <c r="AL58" s="197"/>
    </row>
    <row r="59" spans="1:38" s="3" customFormat="1" ht="39.950000000000003" customHeight="1">
      <c r="A59" s="123">
        <v>74</v>
      </c>
      <c r="B59" s="124"/>
      <c r="C59" s="125"/>
      <c r="D59" s="125"/>
      <c r="E59" s="126"/>
      <c r="F59" s="127"/>
      <c r="G59" s="125">
        <v>5</v>
      </c>
      <c r="H59" s="125"/>
      <c r="I59" s="125"/>
      <c r="J59" s="145"/>
      <c r="K59" s="150"/>
      <c r="L59" s="144" t="s">
        <v>265</v>
      </c>
      <c r="M59" s="147" t="s">
        <v>266</v>
      </c>
      <c r="N59" s="152" t="s">
        <v>102</v>
      </c>
      <c r="O59" s="153" t="s">
        <v>47</v>
      </c>
      <c r="P59" s="124" t="s">
        <v>90</v>
      </c>
      <c r="Q59" s="177"/>
      <c r="R59" s="174" t="s">
        <v>140</v>
      </c>
      <c r="S59" s="175" t="s">
        <v>265</v>
      </c>
      <c r="T59" s="145" t="s">
        <v>140</v>
      </c>
      <c r="U59" s="178" t="s">
        <v>92</v>
      </c>
      <c r="V59" s="179" t="s">
        <v>91</v>
      </c>
      <c r="W59" s="124" t="s">
        <v>105</v>
      </c>
      <c r="X59" s="176" t="s">
        <v>267</v>
      </c>
      <c r="Y59" s="175" t="s">
        <v>107</v>
      </c>
      <c r="Z59" s="53" t="s">
        <v>268</v>
      </c>
      <c r="AA59" s="52">
        <v>6.08E-2</v>
      </c>
      <c r="AB59" s="197" t="s">
        <v>143</v>
      </c>
      <c r="AC59" s="197"/>
      <c r="AD59" s="197"/>
      <c r="AE59" s="197"/>
      <c r="AF59" s="197"/>
      <c r="AG59" s="205"/>
      <c r="AH59" s="205"/>
      <c r="AI59" s="208"/>
      <c r="AJ59" s="176">
        <v>1</v>
      </c>
      <c r="AK59" s="197"/>
      <c r="AL59" s="197"/>
    </row>
    <row r="60" spans="1:38" s="3" customFormat="1" ht="39.950000000000003" customHeight="1">
      <c r="A60" s="123">
        <v>75</v>
      </c>
      <c r="B60" s="124"/>
      <c r="C60" s="125"/>
      <c r="D60" s="125"/>
      <c r="E60" s="126"/>
      <c r="F60" s="127"/>
      <c r="G60" s="125">
        <v>5</v>
      </c>
      <c r="H60" s="125"/>
      <c r="I60" s="125"/>
      <c r="J60" s="145"/>
      <c r="K60" s="150"/>
      <c r="L60" s="144" t="s">
        <v>269</v>
      </c>
      <c r="M60" s="147" t="s">
        <v>270</v>
      </c>
      <c r="N60" s="152" t="s">
        <v>102</v>
      </c>
      <c r="O60" s="153" t="s">
        <v>47</v>
      </c>
      <c r="P60" s="124" t="s">
        <v>90</v>
      </c>
      <c r="Q60" s="177"/>
      <c r="R60" s="174" t="s">
        <v>140</v>
      </c>
      <c r="S60" s="175" t="s">
        <v>269</v>
      </c>
      <c r="T60" s="145" t="s">
        <v>140</v>
      </c>
      <c r="U60" s="178" t="s">
        <v>92</v>
      </c>
      <c r="V60" s="179" t="s">
        <v>91</v>
      </c>
      <c r="W60" s="124" t="s">
        <v>105</v>
      </c>
      <c r="X60" s="176" t="s">
        <v>267</v>
      </c>
      <c r="Y60" s="175" t="s">
        <v>107</v>
      </c>
      <c r="Z60" s="53" t="s">
        <v>271</v>
      </c>
      <c r="AA60" s="52">
        <v>6.8900000000000003E-2</v>
      </c>
      <c r="AB60" s="197" t="s">
        <v>143</v>
      </c>
      <c r="AC60" s="197"/>
      <c r="AD60" s="197"/>
      <c r="AE60" s="197"/>
      <c r="AF60" s="197"/>
      <c r="AG60" s="205"/>
      <c r="AH60" s="205"/>
      <c r="AI60" s="208"/>
      <c r="AJ60" s="176">
        <v>1</v>
      </c>
      <c r="AK60" s="197"/>
      <c r="AL60" s="197"/>
    </row>
    <row r="61" spans="1:38" s="3" customFormat="1" ht="39.950000000000003" customHeight="1">
      <c r="A61" s="123">
        <v>76</v>
      </c>
      <c r="B61" s="124"/>
      <c r="C61" s="125"/>
      <c r="D61" s="125"/>
      <c r="E61" s="126"/>
      <c r="F61" s="127"/>
      <c r="G61" s="125">
        <v>5</v>
      </c>
      <c r="H61" s="125"/>
      <c r="I61" s="125"/>
      <c r="J61" s="145"/>
      <c r="K61" s="150"/>
      <c r="L61" s="53" t="s">
        <v>272</v>
      </c>
      <c r="M61" s="147" t="s">
        <v>273</v>
      </c>
      <c r="N61" s="152" t="s">
        <v>102</v>
      </c>
      <c r="O61" s="153" t="s">
        <v>47</v>
      </c>
      <c r="P61" s="124" t="s">
        <v>90</v>
      </c>
      <c r="Q61" s="177"/>
      <c r="R61" s="174" t="s">
        <v>140</v>
      </c>
      <c r="S61" s="175" t="s">
        <v>274</v>
      </c>
      <c r="T61" s="145" t="s">
        <v>140</v>
      </c>
      <c r="U61" s="178" t="s">
        <v>92</v>
      </c>
      <c r="V61" s="179" t="s">
        <v>91</v>
      </c>
      <c r="W61" s="124" t="s">
        <v>105</v>
      </c>
      <c r="X61" s="176" t="s">
        <v>267</v>
      </c>
      <c r="Y61" s="175" t="s">
        <v>107</v>
      </c>
      <c r="Z61" s="53" t="s">
        <v>271</v>
      </c>
      <c r="AA61" s="52">
        <v>6.8900000000000003E-2</v>
      </c>
      <c r="AB61" s="197" t="s">
        <v>143</v>
      </c>
      <c r="AC61" s="197"/>
      <c r="AD61" s="197"/>
      <c r="AE61" s="197"/>
      <c r="AF61" s="197"/>
      <c r="AG61" s="205"/>
      <c r="AH61" s="205"/>
      <c r="AI61" s="208"/>
      <c r="AJ61" s="176">
        <v>1</v>
      </c>
      <c r="AK61" s="197"/>
      <c r="AL61" s="197"/>
    </row>
    <row r="62" spans="1:38" s="3" customFormat="1" ht="39.950000000000003" customHeight="1">
      <c r="A62" s="123">
        <v>77</v>
      </c>
      <c r="B62" s="124"/>
      <c r="C62" s="125"/>
      <c r="D62" s="125"/>
      <c r="E62" s="126"/>
      <c r="F62" s="127"/>
      <c r="G62" s="125">
        <v>5</v>
      </c>
      <c r="H62" s="125"/>
      <c r="I62" s="125"/>
      <c r="J62" s="145"/>
      <c r="K62" s="150"/>
      <c r="L62" s="144" t="s">
        <v>275</v>
      </c>
      <c r="M62" s="147" t="s">
        <v>276</v>
      </c>
      <c r="N62" s="152" t="s">
        <v>102</v>
      </c>
      <c r="O62" s="153" t="s">
        <v>47</v>
      </c>
      <c r="P62" s="124" t="s">
        <v>90</v>
      </c>
      <c r="Q62" s="177"/>
      <c r="R62" s="174" t="s">
        <v>140</v>
      </c>
      <c r="S62" s="175" t="s">
        <v>275</v>
      </c>
      <c r="T62" s="145" t="s">
        <v>140</v>
      </c>
      <c r="U62" s="178" t="s">
        <v>92</v>
      </c>
      <c r="V62" s="179" t="s">
        <v>91</v>
      </c>
      <c r="W62" s="124" t="s">
        <v>105</v>
      </c>
      <c r="X62" s="176" t="s">
        <v>267</v>
      </c>
      <c r="Y62" s="175" t="s">
        <v>107</v>
      </c>
      <c r="Z62" s="53" t="s">
        <v>277</v>
      </c>
      <c r="AA62" s="52">
        <v>6.54E-2</v>
      </c>
      <c r="AB62" s="197" t="s">
        <v>143</v>
      </c>
      <c r="AC62" s="197"/>
      <c r="AD62" s="197"/>
      <c r="AE62" s="197"/>
      <c r="AF62" s="197"/>
      <c r="AG62" s="205"/>
      <c r="AH62" s="205"/>
      <c r="AI62" s="208"/>
      <c r="AJ62" s="176">
        <v>1</v>
      </c>
      <c r="AK62" s="197"/>
      <c r="AL62" s="197"/>
    </row>
    <row r="63" spans="1:38" s="3" customFormat="1" ht="39.950000000000003" customHeight="1">
      <c r="A63" s="123">
        <v>78</v>
      </c>
      <c r="B63" s="124"/>
      <c r="C63" s="125"/>
      <c r="D63" s="125"/>
      <c r="E63" s="127"/>
      <c r="F63" s="127"/>
      <c r="G63" s="125">
        <v>5</v>
      </c>
      <c r="H63" s="125"/>
      <c r="I63" s="125"/>
      <c r="J63" s="145"/>
      <c r="K63" s="150"/>
      <c r="L63" s="144" t="s">
        <v>278</v>
      </c>
      <c r="M63" s="147" t="s">
        <v>279</v>
      </c>
      <c r="N63" s="152" t="s">
        <v>102</v>
      </c>
      <c r="O63" s="153" t="s">
        <v>47</v>
      </c>
      <c r="P63" s="124" t="s">
        <v>90</v>
      </c>
      <c r="Q63" s="177"/>
      <c r="R63" s="174" t="s">
        <v>140</v>
      </c>
      <c r="S63" s="175" t="s">
        <v>278</v>
      </c>
      <c r="T63" s="145" t="s">
        <v>140</v>
      </c>
      <c r="U63" s="178" t="s">
        <v>92</v>
      </c>
      <c r="V63" s="179" t="s">
        <v>91</v>
      </c>
      <c r="W63" s="124" t="s">
        <v>105</v>
      </c>
      <c r="X63" s="176" t="s">
        <v>267</v>
      </c>
      <c r="Y63" s="175" t="s">
        <v>107</v>
      </c>
      <c r="Z63" s="51" t="s">
        <v>280</v>
      </c>
      <c r="AA63" s="52">
        <v>2.41E-2</v>
      </c>
      <c r="AB63" s="197" t="s">
        <v>143</v>
      </c>
      <c r="AC63" s="197"/>
      <c r="AD63" s="197"/>
      <c r="AE63" s="197"/>
      <c r="AF63" s="197"/>
      <c r="AG63" s="205"/>
      <c r="AH63" s="205"/>
      <c r="AI63" s="208"/>
      <c r="AJ63" s="176">
        <v>1</v>
      </c>
      <c r="AK63" s="197"/>
      <c r="AL63" s="197"/>
    </row>
    <row r="64" spans="1:38" s="3" customFormat="1" ht="39.950000000000003" customHeight="1">
      <c r="A64" s="123">
        <v>81</v>
      </c>
      <c r="B64" s="124"/>
      <c r="C64" s="125"/>
      <c r="D64" s="125"/>
      <c r="E64" s="126"/>
      <c r="F64" s="127">
        <v>4</v>
      </c>
      <c r="G64" s="125"/>
      <c r="H64" s="125"/>
      <c r="I64" s="125"/>
      <c r="J64" s="145"/>
      <c r="K64" s="150"/>
      <c r="L64" s="144" t="s">
        <v>281</v>
      </c>
      <c r="M64" s="147" t="s">
        <v>282</v>
      </c>
      <c r="N64" s="152" t="s">
        <v>102</v>
      </c>
      <c r="O64" s="153" t="s">
        <v>47</v>
      </c>
      <c r="P64" s="124" t="s">
        <v>90</v>
      </c>
      <c r="Q64" s="177"/>
      <c r="R64" s="174" t="s">
        <v>140</v>
      </c>
      <c r="S64" s="175" t="s">
        <v>281</v>
      </c>
      <c r="T64" s="145" t="s">
        <v>140</v>
      </c>
      <c r="U64" s="178" t="s">
        <v>92</v>
      </c>
      <c r="V64" s="179" t="s">
        <v>91</v>
      </c>
      <c r="W64" s="124" t="s">
        <v>105</v>
      </c>
      <c r="X64" s="176" t="s">
        <v>267</v>
      </c>
      <c r="Y64" s="175" t="s">
        <v>107</v>
      </c>
      <c r="Z64" s="53" t="s">
        <v>283</v>
      </c>
      <c r="AA64" s="52">
        <v>6.6100000000000006E-2</v>
      </c>
      <c r="AB64" s="197" t="s">
        <v>143</v>
      </c>
      <c r="AC64" s="197"/>
      <c r="AD64" s="197"/>
      <c r="AE64" s="197"/>
      <c r="AF64" s="197"/>
      <c r="AG64" s="205"/>
      <c r="AH64" s="205"/>
      <c r="AI64" s="208"/>
      <c r="AJ64" s="176">
        <v>1</v>
      </c>
      <c r="AK64" s="176"/>
      <c r="AL64" s="197"/>
    </row>
    <row r="65" spans="1:38" s="3" customFormat="1" ht="39.950000000000003" customHeight="1">
      <c r="A65" s="123"/>
      <c r="B65" s="124"/>
      <c r="C65" s="125"/>
      <c r="D65" s="125"/>
      <c r="E65" s="126"/>
      <c r="F65" s="127">
        <v>4</v>
      </c>
      <c r="G65" s="125"/>
      <c r="H65" s="125"/>
      <c r="I65" s="125"/>
      <c r="J65" s="145"/>
      <c r="K65" s="150"/>
      <c r="L65" s="144" t="s">
        <v>284</v>
      </c>
      <c r="M65" s="147" t="s">
        <v>285</v>
      </c>
      <c r="N65" s="152" t="s">
        <v>120</v>
      </c>
      <c r="O65" s="153" t="s">
        <v>47</v>
      </c>
      <c r="P65" s="124" t="s">
        <v>90</v>
      </c>
      <c r="Q65" s="177"/>
      <c r="R65" s="174" t="s">
        <v>140</v>
      </c>
      <c r="S65" s="175"/>
      <c r="T65" s="145"/>
      <c r="U65" s="178" t="s">
        <v>91</v>
      </c>
      <c r="V65" s="179" t="s">
        <v>92</v>
      </c>
      <c r="W65" s="124" t="s">
        <v>175</v>
      </c>
      <c r="X65" s="176" t="s">
        <v>286</v>
      </c>
      <c r="Y65" s="175" t="s">
        <v>107</v>
      </c>
      <c r="Z65" s="51" t="s">
        <v>143</v>
      </c>
      <c r="AA65" s="52">
        <v>0.1</v>
      </c>
      <c r="AB65" s="197"/>
      <c r="AC65" s="197"/>
      <c r="AD65" s="197"/>
      <c r="AE65" s="197"/>
      <c r="AF65" s="197"/>
      <c r="AG65" s="205"/>
      <c r="AH65" s="205"/>
      <c r="AI65" s="208"/>
      <c r="AJ65" s="176">
        <v>2</v>
      </c>
      <c r="AK65" s="176"/>
      <c r="AL65" s="197"/>
    </row>
    <row r="66" spans="1:38" s="3" customFormat="1" ht="39.950000000000003" customHeight="1">
      <c r="A66" s="123"/>
      <c r="B66" s="124"/>
      <c r="C66" s="125"/>
      <c r="D66" s="125"/>
      <c r="E66" s="126"/>
      <c r="F66" s="127"/>
      <c r="G66" s="125"/>
      <c r="H66" s="125"/>
      <c r="I66" s="125"/>
      <c r="J66" s="145"/>
      <c r="K66" s="150"/>
      <c r="L66" s="144"/>
      <c r="M66" s="147"/>
      <c r="N66" s="152"/>
      <c r="O66" s="153"/>
      <c r="P66" s="124"/>
      <c r="Q66" s="177"/>
      <c r="R66" s="174"/>
      <c r="S66" s="175"/>
      <c r="T66" s="145"/>
      <c r="U66" s="178"/>
      <c r="V66" s="179"/>
      <c r="W66" s="124"/>
      <c r="X66" s="176"/>
      <c r="Y66" s="175"/>
      <c r="Z66" s="53"/>
      <c r="AA66" s="52"/>
      <c r="AB66" s="197"/>
      <c r="AC66" s="197"/>
      <c r="AD66" s="197"/>
      <c r="AE66" s="197"/>
      <c r="AF66" s="197"/>
      <c r="AG66" s="205"/>
      <c r="AH66" s="205"/>
      <c r="AI66" s="208"/>
      <c r="AJ66" s="176"/>
      <c r="AK66" s="176"/>
      <c r="AL66" s="197"/>
    </row>
    <row r="67" spans="1:38" s="3" customFormat="1" ht="39.950000000000003" customHeight="1">
      <c r="A67" s="123">
        <v>82</v>
      </c>
      <c r="B67" s="124"/>
      <c r="C67" s="125"/>
      <c r="D67" s="125"/>
      <c r="E67" s="126"/>
      <c r="F67" s="127">
        <v>4</v>
      </c>
      <c r="G67" s="125"/>
      <c r="H67" s="125"/>
      <c r="I67" s="125"/>
      <c r="J67" s="145"/>
      <c r="K67" s="150"/>
      <c r="L67" s="144" t="s">
        <v>287</v>
      </c>
      <c r="M67" s="147" t="s">
        <v>288</v>
      </c>
      <c r="N67" s="152" t="s">
        <v>120</v>
      </c>
      <c r="O67" s="153" t="s">
        <v>47</v>
      </c>
      <c r="P67" s="124" t="s">
        <v>90</v>
      </c>
      <c r="Q67" s="177"/>
      <c r="R67" s="174" t="s">
        <v>140</v>
      </c>
      <c r="S67" s="175" t="s">
        <v>287</v>
      </c>
      <c r="T67" s="145" t="s">
        <v>140</v>
      </c>
      <c r="U67" s="178" t="s">
        <v>92</v>
      </c>
      <c r="V67" s="179" t="s">
        <v>91</v>
      </c>
      <c r="W67" s="124" t="s">
        <v>105</v>
      </c>
      <c r="X67" s="176" t="s">
        <v>289</v>
      </c>
      <c r="Y67" s="175" t="s">
        <v>107</v>
      </c>
      <c r="Z67" s="53" t="s">
        <v>290</v>
      </c>
      <c r="AA67" s="52">
        <v>7.0999999999999994E-2</v>
      </c>
      <c r="AB67" s="197" t="s">
        <v>143</v>
      </c>
      <c r="AC67" s="197"/>
      <c r="AD67" s="197"/>
      <c r="AE67" s="197"/>
      <c r="AF67" s="197"/>
      <c r="AG67" s="205"/>
      <c r="AH67" s="205"/>
      <c r="AI67" s="208"/>
      <c r="AJ67" s="176">
        <v>1</v>
      </c>
      <c r="AK67" s="176"/>
      <c r="AL67" s="197"/>
    </row>
    <row r="68" spans="1:38" s="3" customFormat="1" ht="39.950000000000003" customHeight="1">
      <c r="A68" s="123">
        <v>83</v>
      </c>
      <c r="B68" s="124"/>
      <c r="C68" s="125"/>
      <c r="D68" s="125"/>
      <c r="E68" s="126"/>
      <c r="F68" s="127">
        <v>4</v>
      </c>
      <c r="G68" s="125"/>
      <c r="H68" s="125"/>
      <c r="I68" s="125"/>
      <c r="J68" s="145"/>
      <c r="K68" s="150"/>
      <c r="L68" s="144" t="s">
        <v>291</v>
      </c>
      <c r="M68" s="147" t="s">
        <v>292</v>
      </c>
      <c r="N68" s="152" t="s">
        <v>120</v>
      </c>
      <c r="O68" s="153" t="s">
        <v>47</v>
      </c>
      <c r="P68" s="124" t="s">
        <v>90</v>
      </c>
      <c r="Q68" s="177"/>
      <c r="R68" s="174" t="s">
        <v>140</v>
      </c>
      <c r="S68" s="175" t="s">
        <v>291</v>
      </c>
      <c r="T68" s="145" t="s">
        <v>140</v>
      </c>
      <c r="U68" s="178" t="s">
        <v>92</v>
      </c>
      <c r="V68" s="179" t="s">
        <v>91</v>
      </c>
      <c r="W68" s="124" t="s">
        <v>105</v>
      </c>
      <c r="X68" s="176" t="s">
        <v>289</v>
      </c>
      <c r="Y68" s="175" t="s">
        <v>107</v>
      </c>
      <c r="Z68" s="53" t="s">
        <v>293</v>
      </c>
      <c r="AA68" s="52">
        <v>7.4700000000000003E-2</v>
      </c>
      <c r="AB68" s="197" t="s">
        <v>143</v>
      </c>
      <c r="AC68" s="197"/>
      <c r="AD68" s="197"/>
      <c r="AE68" s="197"/>
      <c r="AF68" s="197"/>
      <c r="AG68" s="205"/>
      <c r="AH68" s="205"/>
      <c r="AI68" s="208"/>
      <c r="AJ68" s="176">
        <v>1</v>
      </c>
      <c r="AK68" s="176"/>
      <c r="AL68" s="197"/>
    </row>
    <row r="69" spans="1:38" s="3" customFormat="1" ht="39.950000000000003" customHeight="1">
      <c r="A69" s="123">
        <v>84</v>
      </c>
      <c r="B69" s="124"/>
      <c r="C69" s="125"/>
      <c r="D69" s="125"/>
      <c r="E69" s="126"/>
      <c r="F69" s="127">
        <v>4</v>
      </c>
      <c r="G69" s="125"/>
      <c r="H69" s="125"/>
      <c r="I69" s="125"/>
      <c r="J69" s="145"/>
      <c r="K69" s="150"/>
      <c r="L69" s="144" t="s">
        <v>294</v>
      </c>
      <c r="M69" s="147" t="s">
        <v>295</v>
      </c>
      <c r="N69" s="152" t="s">
        <v>133</v>
      </c>
      <c r="O69" s="153" t="s">
        <v>47</v>
      </c>
      <c r="P69" s="124" t="s">
        <v>90</v>
      </c>
      <c r="Q69" s="177"/>
      <c r="R69" s="174" t="s">
        <v>43</v>
      </c>
      <c r="S69" s="175" t="s">
        <v>296</v>
      </c>
      <c r="T69" s="145" t="s">
        <v>43</v>
      </c>
      <c r="U69" s="178" t="s">
        <v>91</v>
      </c>
      <c r="V69" s="179" t="s">
        <v>92</v>
      </c>
      <c r="W69" s="124" t="s">
        <v>133</v>
      </c>
      <c r="X69" s="176" t="s">
        <v>94</v>
      </c>
      <c r="Y69" s="175" t="s">
        <v>143</v>
      </c>
      <c r="Z69" s="53" t="s">
        <v>143</v>
      </c>
      <c r="AA69" s="52">
        <f>AA70+AA71*2</f>
        <v>0.42559999999999998</v>
      </c>
      <c r="AB69" s="197" t="s">
        <v>143</v>
      </c>
      <c r="AC69" s="197"/>
      <c r="AD69" s="197"/>
      <c r="AE69" s="197"/>
      <c r="AF69" s="197"/>
      <c r="AG69" s="205"/>
      <c r="AH69" s="205"/>
      <c r="AI69" s="208"/>
      <c r="AJ69" s="176">
        <v>1</v>
      </c>
      <c r="AK69" s="176"/>
      <c r="AL69" s="197"/>
    </row>
    <row r="70" spans="1:38" s="3" customFormat="1" ht="39.950000000000003" customHeight="1">
      <c r="A70" s="123">
        <v>85</v>
      </c>
      <c r="B70" s="124"/>
      <c r="C70" s="125"/>
      <c r="D70" s="125"/>
      <c r="E70" s="126"/>
      <c r="F70" s="127"/>
      <c r="G70" s="125">
        <v>5</v>
      </c>
      <c r="H70" s="125"/>
      <c r="I70" s="125"/>
      <c r="J70" s="145"/>
      <c r="K70" s="150"/>
      <c r="L70" s="144" t="s">
        <v>297</v>
      </c>
      <c r="M70" s="147" t="s">
        <v>298</v>
      </c>
      <c r="N70" s="152" t="s">
        <v>120</v>
      </c>
      <c r="O70" s="153" t="s">
        <v>47</v>
      </c>
      <c r="P70" s="124" t="s">
        <v>90</v>
      </c>
      <c r="Q70" s="177"/>
      <c r="R70" s="174" t="s">
        <v>140</v>
      </c>
      <c r="S70" s="175" t="s">
        <v>299</v>
      </c>
      <c r="T70" s="145" t="s">
        <v>140</v>
      </c>
      <c r="U70" s="178" t="s">
        <v>91</v>
      </c>
      <c r="V70" s="179" t="s">
        <v>92</v>
      </c>
      <c r="W70" s="124" t="s">
        <v>214</v>
      </c>
      <c r="X70" s="176" t="s">
        <v>300</v>
      </c>
      <c r="Y70" s="175" t="s">
        <v>254</v>
      </c>
      <c r="Z70" s="51" t="s">
        <v>301</v>
      </c>
      <c r="AA70" s="52">
        <v>0.3508</v>
      </c>
      <c r="AB70" s="197" t="s">
        <v>143</v>
      </c>
      <c r="AC70" s="197"/>
      <c r="AD70" s="197"/>
      <c r="AE70" s="197"/>
      <c r="AF70" s="197"/>
      <c r="AG70" s="205"/>
      <c r="AH70" s="205"/>
      <c r="AI70" s="208"/>
      <c r="AJ70" s="176">
        <v>1</v>
      </c>
      <c r="AK70" s="176"/>
      <c r="AL70" s="197"/>
    </row>
    <row r="71" spans="1:38" s="3" customFormat="1" ht="39.950000000000003" customHeight="1">
      <c r="A71" s="123">
        <v>86</v>
      </c>
      <c r="B71" s="124"/>
      <c r="C71" s="125"/>
      <c r="D71" s="125"/>
      <c r="E71" s="126"/>
      <c r="F71" s="127"/>
      <c r="G71" s="125">
        <v>5</v>
      </c>
      <c r="H71" s="125"/>
      <c r="I71" s="125"/>
      <c r="J71" s="145"/>
      <c r="K71" s="150"/>
      <c r="L71" s="144" t="s">
        <v>302</v>
      </c>
      <c r="M71" s="147" t="s">
        <v>303</v>
      </c>
      <c r="N71" s="152" t="s">
        <v>120</v>
      </c>
      <c r="O71" s="153" t="s">
        <v>47</v>
      </c>
      <c r="P71" s="124" t="s">
        <v>90</v>
      </c>
      <c r="Q71" s="177"/>
      <c r="R71" s="174" t="s">
        <v>140</v>
      </c>
      <c r="S71" s="175" t="s">
        <v>304</v>
      </c>
      <c r="T71" s="145" t="s">
        <v>140</v>
      </c>
      <c r="U71" s="178" t="s">
        <v>91</v>
      </c>
      <c r="V71" s="179" t="s">
        <v>92</v>
      </c>
      <c r="W71" s="124" t="s">
        <v>175</v>
      </c>
      <c r="X71" s="176" t="s">
        <v>305</v>
      </c>
      <c r="Y71" s="175" t="s">
        <v>177</v>
      </c>
      <c r="Z71" s="51" t="s">
        <v>306</v>
      </c>
      <c r="AA71" s="52">
        <v>3.7400000000000003E-2</v>
      </c>
      <c r="AB71" s="197" t="s">
        <v>143</v>
      </c>
      <c r="AC71" s="197"/>
      <c r="AD71" s="197"/>
      <c r="AE71" s="197"/>
      <c r="AF71" s="197"/>
      <c r="AG71" s="205"/>
      <c r="AH71" s="205"/>
      <c r="AI71" s="208"/>
      <c r="AJ71" s="176">
        <v>2</v>
      </c>
      <c r="AK71" s="176"/>
      <c r="AL71" s="197"/>
    </row>
    <row r="72" spans="1:38" s="3" customFormat="1" ht="39.950000000000003" customHeight="1">
      <c r="A72" s="123">
        <v>88</v>
      </c>
      <c r="B72" s="124"/>
      <c r="C72" s="125"/>
      <c r="D72" s="125"/>
      <c r="E72" s="126"/>
      <c r="F72" s="127">
        <v>4</v>
      </c>
      <c r="G72" s="125"/>
      <c r="H72" s="125"/>
      <c r="I72" s="125"/>
      <c r="J72" s="145"/>
      <c r="K72" s="150"/>
      <c r="L72" s="53" t="s">
        <v>307</v>
      </c>
      <c r="M72" s="147" t="s">
        <v>308</v>
      </c>
      <c r="N72" s="152" t="s">
        <v>102</v>
      </c>
      <c r="O72" s="153" t="s">
        <v>47</v>
      </c>
      <c r="P72" s="124" t="s">
        <v>90</v>
      </c>
      <c r="Q72" s="177"/>
      <c r="R72" s="174" t="s">
        <v>43</v>
      </c>
      <c r="S72" s="175" t="s">
        <v>99</v>
      </c>
      <c r="T72" s="124" t="s">
        <v>143</v>
      </c>
      <c r="U72" s="178" t="s">
        <v>92</v>
      </c>
      <c r="V72" s="179" t="s">
        <v>91</v>
      </c>
      <c r="W72" s="124" t="s">
        <v>309</v>
      </c>
      <c r="X72" s="176" t="s">
        <v>310</v>
      </c>
      <c r="Y72" s="175" t="s">
        <v>311</v>
      </c>
      <c r="Z72" s="51" t="s">
        <v>143</v>
      </c>
      <c r="AA72" s="52">
        <v>0.14000000000000001</v>
      </c>
      <c r="AB72" s="197" t="s">
        <v>143</v>
      </c>
      <c r="AC72" s="197"/>
      <c r="AD72" s="197"/>
      <c r="AE72" s="197"/>
      <c r="AF72" s="197"/>
      <c r="AG72" s="205"/>
      <c r="AH72" s="205"/>
      <c r="AI72" s="208"/>
      <c r="AJ72" s="176">
        <v>1</v>
      </c>
      <c r="AK72" s="176"/>
      <c r="AL72" s="197"/>
    </row>
    <row r="73" spans="1:38" s="3" customFormat="1" ht="39.950000000000003" customHeight="1">
      <c r="A73" s="123"/>
      <c r="B73" s="124"/>
      <c r="C73" s="125"/>
      <c r="D73" s="125"/>
      <c r="E73" s="126">
        <v>3</v>
      </c>
      <c r="F73" s="127"/>
      <c r="G73" s="125"/>
      <c r="H73" s="125"/>
      <c r="I73" s="125"/>
      <c r="J73" s="145"/>
      <c r="K73" s="150"/>
      <c r="L73" s="53" t="s">
        <v>312</v>
      </c>
      <c r="M73" s="147" t="s">
        <v>313</v>
      </c>
      <c r="N73" s="152" t="s">
        <v>120</v>
      </c>
      <c r="O73" s="153" t="s">
        <v>47</v>
      </c>
      <c r="P73" s="124" t="s">
        <v>90</v>
      </c>
      <c r="Q73" s="177"/>
      <c r="R73" s="174" t="s">
        <v>43</v>
      </c>
      <c r="S73" s="175" t="s">
        <v>99</v>
      </c>
      <c r="T73" s="124" t="s">
        <v>143</v>
      </c>
      <c r="U73" s="178" t="s">
        <v>91</v>
      </c>
      <c r="V73" s="179" t="s">
        <v>92</v>
      </c>
      <c r="W73" s="124" t="s">
        <v>175</v>
      </c>
      <c r="X73" s="176" t="s">
        <v>314</v>
      </c>
      <c r="Y73" s="175"/>
      <c r="Z73" s="51"/>
      <c r="AA73" s="52">
        <v>1.2430000000000001</v>
      </c>
      <c r="AB73" s="197"/>
      <c r="AC73" s="197"/>
      <c r="AD73" s="197"/>
      <c r="AE73" s="197"/>
      <c r="AF73" s="197"/>
      <c r="AG73" s="205"/>
      <c r="AH73" s="205"/>
      <c r="AI73" s="208"/>
      <c r="AJ73" s="176">
        <v>1</v>
      </c>
      <c r="AK73" s="176"/>
      <c r="AL73" s="197"/>
    </row>
    <row r="74" spans="1:38" s="3" customFormat="1" ht="39.950000000000003" customHeight="1">
      <c r="A74" s="123"/>
      <c r="B74" s="124"/>
      <c r="C74" s="125"/>
      <c r="D74" s="125"/>
      <c r="E74" s="126">
        <v>3</v>
      </c>
      <c r="F74" s="127"/>
      <c r="G74" s="125"/>
      <c r="H74" s="125"/>
      <c r="I74" s="125"/>
      <c r="J74" s="145"/>
      <c r="K74" s="150"/>
      <c r="L74" s="53" t="s">
        <v>315</v>
      </c>
      <c r="M74" s="147" t="s">
        <v>316</v>
      </c>
      <c r="N74" s="152" t="s">
        <v>317</v>
      </c>
      <c r="O74" s="153" t="s">
        <v>47</v>
      </c>
      <c r="P74" s="124" t="s">
        <v>90</v>
      </c>
      <c r="Q74" s="177"/>
      <c r="R74" s="174" t="s">
        <v>43</v>
      </c>
      <c r="S74" s="175" t="s">
        <v>99</v>
      </c>
      <c r="T74" s="124" t="s">
        <v>143</v>
      </c>
      <c r="U74" s="178" t="s">
        <v>92</v>
      </c>
      <c r="V74" s="179" t="s">
        <v>91</v>
      </c>
      <c r="W74" s="124" t="s">
        <v>159</v>
      </c>
      <c r="X74" s="176"/>
      <c r="Y74" s="175"/>
      <c r="Z74" s="51"/>
      <c r="AA74" s="52">
        <v>5.0000000000000001E-3</v>
      </c>
      <c r="AB74" s="197"/>
      <c r="AC74" s="197"/>
      <c r="AD74" s="197"/>
      <c r="AE74" s="197"/>
      <c r="AF74" s="197"/>
      <c r="AG74" s="205"/>
      <c r="AH74" s="205"/>
      <c r="AI74" s="208"/>
      <c r="AJ74" s="176">
        <v>4</v>
      </c>
      <c r="AK74" s="176"/>
      <c r="AL74" s="197"/>
    </row>
    <row r="75" spans="1:38" s="3" customFormat="1" ht="39.950000000000003" customHeight="1">
      <c r="A75" s="123"/>
      <c r="B75" s="124"/>
      <c r="C75" s="125">
        <v>1</v>
      </c>
      <c r="D75" s="125"/>
      <c r="E75" s="126"/>
      <c r="F75" s="127"/>
      <c r="G75" s="125"/>
      <c r="H75" s="125"/>
      <c r="I75" s="125"/>
      <c r="J75" s="145"/>
      <c r="K75" s="150"/>
      <c r="L75" s="53" t="s">
        <v>318</v>
      </c>
      <c r="M75" s="147" t="s">
        <v>319</v>
      </c>
      <c r="N75" s="152" t="s">
        <v>320</v>
      </c>
      <c r="O75" s="153" t="s">
        <v>47</v>
      </c>
      <c r="P75" s="124" t="s">
        <v>90</v>
      </c>
      <c r="Q75" s="177"/>
      <c r="R75" s="174" t="s">
        <v>140</v>
      </c>
      <c r="S75" s="175" t="s">
        <v>99</v>
      </c>
      <c r="T75" s="175" t="s">
        <v>143</v>
      </c>
      <c r="U75" s="178" t="s">
        <v>92</v>
      </c>
      <c r="V75" s="179" t="s">
        <v>91</v>
      </c>
      <c r="W75" s="124" t="s">
        <v>159</v>
      </c>
      <c r="X75" s="176" t="s">
        <v>248</v>
      </c>
      <c r="Y75" s="175" t="s">
        <v>143</v>
      </c>
      <c r="Z75" s="53" t="s">
        <v>143</v>
      </c>
      <c r="AA75" s="52">
        <v>6.0000000000000001E-3</v>
      </c>
      <c r="AB75" s="197" t="s">
        <v>321</v>
      </c>
      <c r="AC75" s="197"/>
      <c r="AD75" s="197"/>
      <c r="AE75" s="197"/>
      <c r="AF75" s="197"/>
      <c r="AG75" s="205"/>
      <c r="AH75" s="205"/>
      <c r="AI75" s="208"/>
      <c r="AJ75" s="176">
        <v>8</v>
      </c>
      <c r="AK75" s="176"/>
      <c r="AL75" s="197"/>
    </row>
    <row r="76" spans="1:38" s="3" customFormat="1" ht="39.950000000000003" customHeight="1">
      <c r="A76" s="123"/>
      <c r="B76" s="124"/>
      <c r="C76" s="125">
        <v>1</v>
      </c>
      <c r="D76" s="125"/>
      <c r="E76" s="126"/>
      <c r="F76" s="127"/>
      <c r="G76" s="125"/>
      <c r="H76" s="125"/>
      <c r="I76" s="125"/>
      <c r="J76" s="145"/>
      <c r="K76" s="150"/>
      <c r="L76" s="53" t="s">
        <v>322</v>
      </c>
      <c r="M76" s="221" t="s">
        <v>323</v>
      </c>
      <c r="N76" s="152" t="s">
        <v>120</v>
      </c>
      <c r="O76" s="153" t="s">
        <v>43</v>
      </c>
      <c r="P76" s="124" t="s">
        <v>90</v>
      </c>
      <c r="Q76" s="177"/>
      <c r="R76" s="174"/>
      <c r="S76" s="175"/>
      <c r="T76" s="124"/>
      <c r="U76" s="178" t="s">
        <v>91</v>
      </c>
      <c r="V76" s="179" t="s">
        <v>92</v>
      </c>
      <c r="W76" s="31"/>
      <c r="X76" s="176" t="s">
        <v>94</v>
      </c>
      <c r="Y76" s="175"/>
      <c r="Z76" s="51"/>
      <c r="AA76" s="52">
        <f>AA77+AA78+AA79+AA80*2</f>
        <v>1.7979999999999998</v>
      </c>
      <c r="AB76" s="197"/>
      <c r="AC76" s="197"/>
      <c r="AD76" s="197"/>
      <c r="AE76" s="197"/>
      <c r="AF76" s="197"/>
      <c r="AG76" s="205"/>
      <c r="AH76" s="205"/>
      <c r="AI76" s="208"/>
      <c r="AJ76" s="176">
        <v>1</v>
      </c>
      <c r="AK76" s="176"/>
      <c r="AL76" s="197"/>
    </row>
    <row r="77" spans="1:38" s="3" customFormat="1" ht="39.950000000000003" customHeight="1">
      <c r="A77" s="123"/>
      <c r="B77" s="124"/>
      <c r="C77" s="125"/>
      <c r="D77" s="125">
        <v>2</v>
      </c>
      <c r="E77" s="126"/>
      <c r="F77" s="127"/>
      <c r="G77" s="125"/>
      <c r="H77" s="125"/>
      <c r="I77" s="125"/>
      <c r="J77" s="145"/>
      <c r="K77" s="150"/>
      <c r="L77" s="53" t="s">
        <v>324</v>
      </c>
      <c r="M77" s="221" t="s">
        <v>325</v>
      </c>
      <c r="N77" s="152" t="s">
        <v>120</v>
      </c>
      <c r="O77" s="153" t="s">
        <v>47</v>
      </c>
      <c r="P77" s="124" t="s">
        <v>90</v>
      </c>
      <c r="Q77" s="177"/>
      <c r="R77" s="174"/>
      <c r="S77" s="175"/>
      <c r="T77" s="124"/>
      <c r="U77" s="178" t="s">
        <v>91</v>
      </c>
      <c r="V77" s="179" t="s">
        <v>92</v>
      </c>
      <c r="W77" s="31"/>
      <c r="X77" s="176" t="s">
        <v>326</v>
      </c>
      <c r="Y77" s="175"/>
      <c r="Z77" s="51"/>
      <c r="AA77" s="52">
        <v>0.39200000000000002</v>
      </c>
      <c r="AB77" s="197"/>
      <c r="AC77" s="197"/>
      <c r="AD77" s="197"/>
      <c r="AE77" s="197"/>
      <c r="AF77" s="197"/>
      <c r="AG77" s="205"/>
      <c r="AH77" s="205"/>
      <c r="AI77" s="208"/>
      <c r="AJ77" s="176">
        <v>1</v>
      </c>
      <c r="AK77" s="176"/>
      <c r="AL77" s="197"/>
    </row>
    <row r="78" spans="1:38" s="3" customFormat="1" ht="39.950000000000003" customHeight="1">
      <c r="A78" s="123"/>
      <c r="B78" s="124"/>
      <c r="C78" s="125"/>
      <c r="D78" s="125">
        <v>2</v>
      </c>
      <c r="E78" s="126"/>
      <c r="F78" s="127"/>
      <c r="G78" s="125"/>
      <c r="H78" s="125"/>
      <c r="I78" s="125"/>
      <c r="J78" s="145"/>
      <c r="K78" s="150"/>
      <c r="L78" s="53" t="s">
        <v>327</v>
      </c>
      <c r="M78" s="221" t="s">
        <v>328</v>
      </c>
      <c r="N78" s="152" t="s">
        <v>120</v>
      </c>
      <c r="O78" s="153" t="s">
        <v>47</v>
      </c>
      <c r="P78" s="124" t="s">
        <v>90</v>
      </c>
      <c r="Q78" s="177"/>
      <c r="R78" s="174"/>
      <c r="S78" s="175"/>
      <c r="T78" s="124"/>
      <c r="U78" s="178" t="s">
        <v>91</v>
      </c>
      <c r="V78" s="179" t="s">
        <v>92</v>
      </c>
      <c r="W78" s="31"/>
      <c r="X78" s="176" t="s">
        <v>326</v>
      </c>
      <c r="Y78" s="175"/>
      <c r="Z78" s="51"/>
      <c r="AA78" s="52">
        <v>1.1000000000000001</v>
      </c>
      <c r="AB78" s="197"/>
      <c r="AC78" s="197"/>
      <c r="AD78" s="197"/>
      <c r="AE78" s="197"/>
      <c r="AF78" s="197"/>
      <c r="AG78" s="205"/>
      <c r="AH78" s="205"/>
      <c r="AI78" s="208"/>
      <c r="AJ78" s="176">
        <v>1</v>
      </c>
      <c r="AK78" s="176"/>
      <c r="AL78" s="197"/>
    </row>
    <row r="79" spans="1:38" s="3" customFormat="1" ht="39.950000000000003" customHeight="1">
      <c r="A79" s="123"/>
      <c r="B79" s="124"/>
      <c r="C79" s="125"/>
      <c r="D79" s="125">
        <v>2</v>
      </c>
      <c r="E79" s="126"/>
      <c r="F79" s="127"/>
      <c r="G79" s="125"/>
      <c r="H79" s="125"/>
      <c r="I79" s="125"/>
      <c r="J79" s="145"/>
      <c r="K79" s="150"/>
      <c r="L79" s="53" t="s">
        <v>329</v>
      </c>
      <c r="M79" s="221" t="s">
        <v>330</v>
      </c>
      <c r="N79" s="152" t="s">
        <v>120</v>
      </c>
      <c r="O79" s="153" t="s">
        <v>47</v>
      </c>
      <c r="P79" s="124" t="s">
        <v>90</v>
      </c>
      <c r="Q79" s="177"/>
      <c r="R79" s="174"/>
      <c r="S79" s="175"/>
      <c r="T79" s="124"/>
      <c r="U79" s="178" t="s">
        <v>91</v>
      </c>
      <c r="V79" s="179" t="s">
        <v>92</v>
      </c>
      <c r="W79" s="31"/>
      <c r="X79" s="176" t="s">
        <v>326</v>
      </c>
      <c r="Y79" s="175"/>
      <c r="Z79" s="51"/>
      <c r="AA79" s="52">
        <v>0.25900000000000001</v>
      </c>
      <c r="AB79" s="197"/>
      <c r="AC79" s="197"/>
      <c r="AD79" s="197"/>
      <c r="AE79" s="197"/>
      <c r="AF79" s="197"/>
      <c r="AG79" s="205"/>
      <c r="AH79" s="205"/>
      <c r="AI79" s="208"/>
      <c r="AJ79" s="176">
        <v>2</v>
      </c>
      <c r="AK79" s="176"/>
      <c r="AL79" s="197"/>
    </row>
    <row r="80" spans="1:38" s="3" customFormat="1" ht="39.950000000000003" customHeight="1">
      <c r="A80" s="123"/>
      <c r="B80" s="124"/>
      <c r="C80" s="125"/>
      <c r="D80" s="125">
        <v>2</v>
      </c>
      <c r="E80" s="126"/>
      <c r="F80" s="127"/>
      <c r="G80" s="125"/>
      <c r="H80" s="125"/>
      <c r="I80" s="125"/>
      <c r="J80" s="145"/>
      <c r="K80" s="150"/>
      <c r="L80" s="53" t="s">
        <v>331</v>
      </c>
      <c r="M80" s="221" t="s">
        <v>332</v>
      </c>
      <c r="N80" s="152" t="s">
        <v>120</v>
      </c>
      <c r="O80" s="153" t="s">
        <v>47</v>
      </c>
      <c r="P80" s="124" t="s">
        <v>90</v>
      </c>
      <c r="Q80" s="177"/>
      <c r="R80" s="174"/>
      <c r="S80" s="175"/>
      <c r="T80" s="124"/>
      <c r="U80" s="178" t="s">
        <v>91</v>
      </c>
      <c r="V80" s="179" t="s">
        <v>92</v>
      </c>
      <c r="W80" s="31"/>
      <c r="X80" s="176" t="s">
        <v>94</v>
      </c>
      <c r="Y80" s="175"/>
      <c r="Z80" s="51"/>
      <c r="AA80" s="52">
        <f>AA81+AA82</f>
        <v>2.35E-2</v>
      </c>
      <c r="AB80" s="197"/>
      <c r="AC80" s="197"/>
      <c r="AD80" s="197"/>
      <c r="AE80" s="197"/>
      <c r="AF80" s="197"/>
      <c r="AG80" s="205"/>
      <c r="AH80" s="205"/>
      <c r="AI80" s="208"/>
      <c r="AJ80" s="176">
        <v>2</v>
      </c>
      <c r="AK80" s="176"/>
      <c r="AL80" s="197"/>
    </row>
    <row r="81" spans="1:38" s="3" customFormat="1" ht="39.950000000000003" customHeight="1">
      <c r="A81" s="123"/>
      <c r="B81" s="124"/>
      <c r="C81" s="125"/>
      <c r="D81" s="125"/>
      <c r="E81" s="126">
        <v>3</v>
      </c>
      <c r="F81" s="127"/>
      <c r="G81" s="125"/>
      <c r="H81" s="125"/>
      <c r="I81" s="125"/>
      <c r="J81" s="145"/>
      <c r="K81" s="150"/>
      <c r="L81" s="53" t="s">
        <v>333</v>
      </c>
      <c r="M81" s="221" t="s">
        <v>334</v>
      </c>
      <c r="N81" s="152" t="s">
        <v>120</v>
      </c>
      <c r="O81" s="153" t="s">
        <v>47</v>
      </c>
      <c r="P81" s="124" t="s">
        <v>90</v>
      </c>
      <c r="Q81" s="177"/>
      <c r="R81" s="174"/>
      <c r="S81" s="175"/>
      <c r="T81" s="124"/>
      <c r="U81" s="178" t="s">
        <v>91</v>
      </c>
      <c r="V81" s="179" t="s">
        <v>92</v>
      </c>
      <c r="W81" s="31"/>
      <c r="X81" s="176" t="s">
        <v>176</v>
      </c>
      <c r="Y81" s="175"/>
      <c r="Z81" s="51"/>
      <c r="AA81" s="52">
        <v>2.1000000000000001E-2</v>
      </c>
      <c r="AB81" s="197"/>
      <c r="AC81" s="197"/>
      <c r="AD81" s="197"/>
      <c r="AE81" s="197"/>
      <c r="AF81" s="197"/>
      <c r="AG81" s="205"/>
      <c r="AH81" s="205"/>
      <c r="AI81" s="208"/>
      <c r="AJ81" s="176">
        <v>1</v>
      </c>
      <c r="AK81" s="176"/>
      <c r="AL81" s="197"/>
    </row>
    <row r="82" spans="1:38" s="3" customFormat="1" ht="39.950000000000003" customHeight="1">
      <c r="A82" s="123"/>
      <c r="B82" s="124"/>
      <c r="C82" s="125"/>
      <c r="D82" s="125"/>
      <c r="E82" s="126">
        <v>3</v>
      </c>
      <c r="F82" s="127"/>
      <c r="G82" s="125"/>
      <c r="H82" s="125"/>
      <c r="I82" s="125"/>
      <c r="J82" s="145"/>
      <c r="K82" s="150"/>
      <c r="L82" s="222" t="s">
        <v>335</v>
      </c>
      <c r="M82" s="223" t="s">
        <v>204</v>
      </c>
      <c r="N82" s="152" t="s">
        <v>336</v>
      </c>
      <c r="O82" s="153" t="s">
        <v>47</v>
      </c>
      <c r="P82" s="124" t="s">
        <v>90</v>
      </c>
      <c r="Q82" s="177"/>
      <c r="R82" s="174"/>
      <c r="S82" s="175"/>
      <c r="T82" s="124"/>
      <c r="U82" s="178" t="s">
        <v>92</v>
      </c>
      <c r="V82" s="179" t="s">
        <v>91</v>
      </c>
      <c r="W82" s="31"/>
      <c r="X82" s="176"/>
      <c r="Y82" s="175"/>
      <c r="Z82" s="51"/>
      <c r="AA82" s="265">
        <v>2.5000000000000001E-3</v>
      </c>
      <c r="AB82" s="197"/>
      <c r="AC82" s="197"/>
      <c r="AD82" s="197"/>
      <c r="AE82" s="197"/>
      <c r="AF82" s="197"/>
      <c r="AG82" s="205"/>
      <c r="AH82" s="205"/>
      <c r="AI82" s="208"/>
      <c r="AJ82" s="176">
        <v>1</v>
      </c>
      <c r="AK82" s="176"/>
      <c r="AL82" s="197"/>
    </row>
    <row r="83" spans="1:38" s="6" customFormat="1" ht="39.950000000000003" customHeight="1">
      <c r="A83" s="129"/>
      <c r="B83" s="130"/>
      <c r="C83" s="131">
        <v>1</v>
      </c>
      <c r="D83" s="131"/>
      <c r="E83" s="132"/>
      <c r="F83" s="133"/>
      <c r="G83" s="131"/>
      <c r="H83" s="131"/>
      <c r="I83" s="131"/>
      <c r="J83" s="156"/>
      <c r="K83" s="157"/>
      <c r="L83" s="224" t="s">
        <v>337</v>
      </c>
      <c r="M83" s="225" t="s">
        <v>338</v>
      </c>
      <c r="N83" s="160" t="s">
        <v>120</v>
      </c>
      <c r="O83" s="161"/>
      <c r="P83" s="130"/>
      <c r="Q83" s="182"/>
      <c r="R83" s="183"/>
      <c r="S83" s="184"/>
      <c r="T83" s="130"/>
      <c r="U83" s="242"/>
      <c r="V83" s="243"/>
      <c r="W83" s="244"/>
      <c r="X83" s="185"/>
      <c r="Y83" s="184"/>
      <c r="Z83" s="266"/>
      <c r="AA83" s="267">
        <f>AA84*2+AA85+AA86+AA87+AA88*2+AA89</f>
        <v>15.875499999999999</v>
      </c>
      <c r="AB83" s="199"/>
      <c r="AC83" s="199"/>
      <c r="AD83" s="199"/>
      <c r="AE83" s="199"/>
      <c r="AF83" s="199"/>
      <c r="AG83" s="210"/>
      <c r="AH83" s="210"/>
      <c r="AI83" s="211"/>
      <c r="AJ83" s="185">
        <v>1</v>
      </c>
      <c r="AK83" s="185"/>
      <c r="AL83" s="199"/>
    </row>
    <row r="84" spans="1:38" s="3" customFormat="1" ht="39.950000000000003" customHeight="1">
      <c r="A84" s="123">
        <v>89</v>
      </c>
      <c r="B84" s="124"/>
      <c r="C84" s="125"/>
      <c r="D84" s="125">
        <v>2</v>
      </c>
      <c r="E84" s="126"/>
      <c r="F84" s="127"/>
      <c r="G84" s="125"/>
      <c r="H84" s="125"/>
      <c r="I84" s="125"/>
      <c r="J84" s="145"/>
      <c r="K84" s="150"/>
      <c r="L84" s="144" t="s">
        <v>339</v>
      </c>
      <c r="M84" s="147" t="s">
        <v>340</v>
      </c>
      <c r="N84" s="152" t="s">
        <v>341</v>
      </c>
      <c r="O84" s="153" t="s">
        <v>47</v>
      </c>
      <c r="P84" s="124" t="s">
        <v>90</v>
      </c>
      <c r="Q84" s="177"/>
      <c r="R84" s="174" t="s">
        <v>50</v>
      </c>
      <c r="S84" s="175" t="s">
        <v>342</v>
      </c>
      <c r="T84" s="145" t="s">
        <v>50</v>
      </c>
      <c r="U84" s="178" t="s">
        <v>91</v>
      </c>
      <c r="V84" s="179" t="s">
        <v>92</v>
      </c>
      <c r="W84" s="124" t="s">
        <v>133</v>
      </c>
      <c r="X84" s="175" t="s">
        <v>94</v>
      </c>
      <c r="Y84" s="175" t="s">
        <v>143</v>
      </c>
      <c r="Z84" s="53" t="s">
        <v>143</v>
      </c>
      <c r="AA84" s="52">
        <v>1.3839999999999999</v>
      </c>
      <c r="AB84" s="197" t="s">
        <v>343</v>
      </c>
      <c r="AC84" s="197"/>
      <c r="AD84" s="197"/>
      <c r="AE84" s="197"/>
      <c r="AF84" s="197"/>
      <c r="AG84" s="205"/>
      <c r="AH84" s="205"/>
      <c r="AI84" s="208"/>
      <c r="AJ84" s="176">
        <v>2</v>
      </c>
      <c r="AK84" s="176"/>
      <c r="AL84" s="197"/>
    </row>
    <row r="85" spans="1:38" s="3" customFormat="1" ht="39.950000000000003" customHeight="1">
      <c r="A85" s="123">
        <v>91</v>
      </c>
      <c r="B85" s="124"/>
      <c r="C85" s="125"/>
      <c r="D85" s="125">
        <v>2</v>
      </c>
      <c r="E85" s="126"/>
      <c r="F85" s="127"/>
      <c r="G85" s="125"/>
      <c r="H85" s="125"/>
      <c r="I85" s="125"/>
      <c r="J85" s="145"/>
      <c r="K85" s="150"/>
      <c r="L85" s="144" t="s">
        <v>344</v>
      </c>
      <c r="M85" s="147" t="s">
        <v>345</v>
      </c>
      <c r="N85" s="152" t="s">
        <v>120</v>
      </c>
      <c r="O85" s="153" t="s">
        <v>47</v>
      </c>
      <c r="P85" s="124" t="s">
        <v>90</v>
      </c>
      <c r="Q85" s="177"/>
      <c r="R85" s="174" t="s">
        <v>140</v>
      </c>
      <c r="S85" s="175" t="s">
        <v>346</v>
      </c>
      <c r="T85" s="145" t="s">
        <v>140</v>
      </c>
      <c r="U85" s="178" t="s">
        <v>91</v>
      </c>
      <c r="V85" s="179" t="s">
        <v>92</v>
      </c>
      <c r="W85" s="124" t="s">
        <v>214</v>
      </c>
      <c r="X85" s="176" t="s">
        <v>347</v>
      </c>
      <c r="Y85" s="175" t="s">
        <v>107</v>
      </c>
      <c r="Z85" s="51" t="s">
        <v>348</v>
      </c>
      <c r="AA85" s="52">
        <v>0.1328</v>
      </c>
      <c r="AB85" s="197" t="s">
        <v>343</v>
      </c>
      <c r="AC85" s="197"/>
      <c r="AD85" s="197"/>
      <c r="AE85" s="197"/>
      <c r="AF85" s="197"/>
      <c r="AG85" s="205"/>
      <c r="AH85" s="205"/>
      <c r="AI85" s="208"/>
      <c r="AJ85" s="176">
        <v>1</v>
      </c>
      <c r="AK85" s="176"/>
      <c r="AL85" s="197"/>
    </row>
    <row r="86" spans="1:38" s="8" customFormat="1" ht="39.950000000000003" customHeight="1">
      <c r="A86" s="28"/>
      <c r="B86" s="35"/>
      <c r="C86" s="36"/>
      <c r="D86" s="36">
        <v>2</v>
      </c>
      <c r="E86" s="31"/>
      <c r="F86" s="31"/>
      <c r="G86" s="36"/>
      <c r="H86" s="36"/>
      <c r="I86" s="36"/>
      <c r="J86" s="24"/>
      <c r="K86" s="24"/>
      <c r="L86" s="26" t="s">
        <v>349</v>
      </c>
      <c r="M86" s="141" t="s">
        <v>350</v>
      </c>
      <c r="N86" s="152" t="s">
        <v>120</v>
      </c>
      <c r="O86" s="31"/>
      <c r="P86" s="35"/>
      <c r="Q86" s="42"/>
      <c r="R86" s="33"/>
      <c r="S86" s="26"/>
      <c r="T86" s="33"/>
      <c r="U86" s="178" t="s">
        <v>91</v>
      </c>
      <c r="V86" s="179" t="s">
        <v>92</v>
      </c>
      <c r="W86" s="35"/>
      <c r="X86" s="176" t="s">
        <v>176</v>
      </c>
      <c r="Y86" s="96"/>
      <c r="Z86" s="97"/>
      <c r="AA86" s="98">
        <v>0.28000000000000003</v>
      </c>
      <c r="AB86" s="33"/>
      <c r="AC86" s="24"/>
      <c r="AD86" s="24"/>
      <c r="AE86" s="24"/>
      <c r="AF86" s="24"/>
      <c r="AG86" s="68"/>
      <c r="AH86" s="68"/>
      <c r="AI86" s="65"/>
      <c r="AJ86" s="196">
        <v>1</v>
      </c>
    </row>
    <row r="87" spans="1:38" s="8" customFormat="1" ht="39.950000000000003" customHeight="1">
      <c r="A87" s="28"/>
      <c r="B87" s="213"/>
      <c r="C87" s="214"/>
      <c r="D87" s="214">
        <v>2</v>
      </c>
      <c r="E87" s="215"/>
      <c r="F87" s="31"/>
      <c r="G87" s="214"/>
      <c r="H87" s="214"/>
      <c r="I87" s="214"/>
      <c r="J87" s="226"/>
      <c r="K87" s="226"/>
      <c r="L87" s="227" t="s">
        <v>351</v>
      </c>
      <c r="M87" s="141" t="s">
        <v>352</v>
      </c>
      <c r="N87" s="152" t="s">
        <v>120</v>
      </c>
      <c r="O87" s="215"/>
      <c r="P87" s="35"/>
      <c r="Q87" s="245"/>
      <c r="R87" s="33"/>
      <c r="S87" s="26"/>
      <c r="T87" s="33"/>
      <c r="U87" s="178" t="s">
        <v>91</v>
      </c>
      <c r="V87" s="179" t="s">
        <v>92</v>
      </c>
      <c r="W87" s="213"/>
      <c r="X87" s="176" t="s">
        <v>176</v>
      </c>
      <c r="Y87" s="268"/>
      <c r="Z87" s="269"/>
      <c r="AA87" s="98">
        <v>0.28000000000000003</v>
      </c>
      <c r="AB87" s="33"/>
      <c r="AC87" s="226"/>
      <c r="AD87" s="226"/>
      <c r="AE87" s="226"/>
      <c r="AF87" s="226"/>
      <c r="AG87" s="285"/>
      <c r="AH87" s="285"/>
      <c r="AI87" s="286"/>
      <c r="AJ87" s="196">
        <v>1</v>
      </c>
    </row>
    <row r="88" spans="1:38" s="9" customFormat="1" ht="39.950000000000003" customHeight="1">
      <c r="A88" s="28"/>
      <c r="B88" s="213"/>
      <c r="C88" s="214"/>
      <c r="D88" s="214">
        <v>2</v>
      </c>
      <c r="E88" s="215"/>
      <c r="F88" s="31"/>
      <c r="G88" s="214"/>
      <c r="H88" s="214"/>
      <c r="I88" s="214"/>
      <c r="J88" s="226"/>
      <c r="K88" s="226"/>
      <c r="L88" s="227" t="s">
        <v>353</v>
      </c>
      <c r="M88" s="141" t="s">
        <v>354</v>
      </c>
      <c r="N88" s="152" t="s">
        <v>120</v>
      </c>
      <c r="O88" s="215"/>
      <c r="P88" s="35"/>
      <c r="Q88" s="245"/>
      <c r="R88" s="33"/>
      <c r="S88" s="26"/>
      <c r="T88" s="33"/>
      <c r="U88" s="178" t="s">
        <v>91</v>
      </c>
      <c r="V88" s="179" t="s">
        <v>92</v>
      </c>
      <c r="W88" s="213"/>
      <c r="X88" s="176" t="s">
        <v>176</v>
      </c>
      <c r="Y88" s="268"/>
      <c r="Z88" s="270"/>
      <c r="AA88" s="100">
        <v>0.27900000000000003</v>
      </c>
      <c r="AB88" s="33"/>
      <c r="AC88" s="226"/>
      <c r="AD88" s="226"/>
      <c r="AE88" s="226"/>
      <c r="AF88" s="226"/>
      <c r="AG88" s="285"/>
      <c r="AH88" s="285"/>
      <c r="AI88" s="286"/>
      <c r="AJ88" s="196">
        <v>2</v>
      </c>
    </row>
    <row r="89" spans="1:38" s="8" customFormat="1" ht="39.950000000000003" customHeight="1">
      <c r="A89" s="28"/>
      <c r="B89" s="35"/>
      <c r="C89" s="36"/>
      <c r="D89" s="36">
        <v>2</v>
      </c>
      <c r="E89" s="31"/>
      <c r="F89" s="31"/>
      <c r="G89" s="36"/>
      <c r="H89" s="36"/>
      <c r="I89" s="36"/>
      <c r="J89" s="24"/>
      <c r="K89" s="24"/>
      <c r="L89" s="26" t="s">
        <v>355</v>
      </c>
      <c r="M89" s="141" t="s">
        <v>356</v>
      </c>
      <c r="N89" s="152" t="s">
        <v>120</v>
      </c>
      <c r="O89" s="31"/>
      <c r="P89" s="35"/>
      <c r="Q89" s="42"/>
      <c r="R89" s="33"/>
      <c r="S89" s="26"/>
      <c r="T89" s="33"/>
      <c r="U89" s="178" t="s">
        <v>91</v>
      </c>
      <c r="V89" s="179" t="s">
        <v>92</v>
      </c>
      <c r="W89" s="35"/>
      <c r="X89" s="26" t="s">
        <v>94</v>
      </c>
      <c r="Y89" s="96"/>
      <c r="Z89" s="97"/>
      <c r="AA89" s="98">
        <f>AA90+AA97+AA103+AA124+AA125+AA126+AA127+AA128+AA129*2+AA130*2+AA131*4+AA132+AA133*2+AA134*2+AA135+AA136*2+AA137*2+AA140*2+AA143*8+AA144</f>
        <v>11.856699999999998</v>
      </c>
      <c r="AB89" s="33"/>
      <c r="AC89" s="24"/>
      <c r="AD89" s="24"/>
      <c r="AE89" s="24"/>
      <c r="AF89" s="24"/>
      <c r="AG89" s="68"/>
      <c r="AH89" s="68"/>
      <c r="AI89" s="65"/>
      <c r="AJ89" s="196">
        <v>1</v>
      </c>
    </row>
    <row r="90" spans="1:38" s="3" customFormat="1" ht="39.950000000000003" customHeight="1">
      <c r="A90" s="216">
        <f t="shared" ref="A90:A144" si="0">ROW()-9</f>
        <v>81</v>
      </c>
      <c r="B90" s="217"/>
      <c r="C90" s="217"/>
      <c r="D90" s="217"/>
      <c r="E90" s="217">
        <v>3</v>
      </c>
      <c r="F90" s="217"/>
      <c r="G90" s="217"/>
      <c r="H90" s="217"/>
      <c r="I90" s="217"/>
      <c r="J90" s="217"/>
      <c r="K90" s="217"/>
      <c r="L90" s="222" t="s">
        <v>357</v>
      </c>
      <c r="M90" s="223" t="s">
        <v>358</v>
      </c>
      <c r="N90" s="152" t="s">
        <v>120</v>
      </c>
      <c r="O90" s="228" t="s">
        <v>40</v>
      </c>
      <c r="P90" s="217" t="s">
        <v>359</v>
      </c>
      <c r="Q90" s="246"/>
      <c r="R90" s="247" t="s">
        <v>40</v>
      </c>
      <c r="S90" s="222"/>
      <c r="T90" s="248"/>
      <c r="U90" s="178" t="s">
        <v>91</v>
      </c>
      <c r="V90" s="179" t="s">
        <v>92</v>
      </c>
      <c r="W90" s="249" t="s">
        <v>360</v>
      </c>
      <c r="X90" s="248" t="s">
        <v>94</v>
      </c>
      <c r="Y90" s="248" t="s">
        <v>143</v>
      </c>
      <c r="Z90" s="271"/>
      <c r="AA90" s="265">
        <f>AA91</f>
        <v>3.4621000000000004</v>
      </c>
      <c r="AB90" s="207" t="s">
        <v>361</v>
      </c>
      <c r="AC90" s="232" t="s">
        <v>362</v>
      </c>
      <c r="AD90" s="272"/>
      <c r="AE90" s="207" t="s">
        <v>363</v>
      </c>
      <c r="AF90" s="273">
        <v>1</v>
      </c>
      <c r="AG90" s="272"/>
      <c r="AJ90" s="3">
        <v>1</v>
      </c>
    </row>
    <row r="91" spans="1:38" s="3" customFormat="1" ht="39.950000000000003" customHeight="1" outlineLevel="1">
      <c r="A91" s="216">
        <f t="shared" si="0"/>
        <v>82</v>
      </c>
      <c r="B91" s="217"/>
      <c r="C91" s="217"/>
      <c r="D91" s="217"/>
      <c r="E91" s="217"/>
      <c r="F91" s="217">
        <v>4</v>
      </c>
      <c r="G91" s="217"/>
      <c r="H91" s="217"/>
      <c r="I91" s="217"/>
      <c r="J91" s="217"/>
      <c r="K91" s="217"/>
      <c r="L91" s="222" t="s">
        <v>364</v>
      </c>
      <c r="M91" s="223" t="s">
        <v>365</v>
      </c>
      <c r="N91" s="152" t="s">
        <v>120</v>
      </c>
      <c r="O91" s="228" t="s">
        <v>40</v>
      </c>
      <c r="P91" s="217" t="s">
        <v>359</v>
      </c>
      <c r="Q91" s="246"/>
      <c r="R91" s="247" t="s">
        <v>40</v>
      </c>
      <c r="S91" s="222"/>
      <c r="T91" s="248"/>
      <c r="U91" s="178" t="s">
        <v>91</v>
      </c>
      <c r="V91" s="179" t="s">
        <v>92</v>
      </c>
      <c r="W91" s="249" t="s">
        <v>360</v>
      </c>
      <c r="X91" s="248" t="s">
        <v>94</v>
      </c>
      <c r="Y91" s="248" t="s">
        <v>143</v>
      </c>
      <c r="Z91" s="271"/>
      <c r="AA91" s="265">
        <f>AA92+AA93+AA94+AA95*AF95+AA96*4</f>
        <v>3.4621000000000004</v>
      </c>
      <c r="AB91" s="207" t="s">
        <v>143</v>
      </c>
      <c r="AC91" s="232" t="s">
        <v>366</v>
      </c>
      <c r="AD91" s="207"/>
      <c r="AE91" s="222"/>
      <c r="AF91" s="273">
        <v>1</v>
      </c>
      <c r="AG91" s="272"/>
      <c r="AJ91" s="287">
        <v>1</v>
      </c>
    </row>
    <row r="92" spans="1:38" s="2" customFormat="1" ht="39.950000000000003" customHeight="1" outlineLevel="1">
      <c r="A92" s="216">
        <f t="shared" si="0"/>
        <v>83</v>
      </c>
      <c r="B92" s="217"/>
      <c r="C92" s="217"/>
      <c r="D92" s="217"/>
      <c r="E92" s="217"/>
      <c r="F92" s="217"/>
      <c r="G92" s="217">
        <v>5</v>
      </c>
      <c r="H92" s="217"/>
      <c r="I92" s="217"/>
      <c r="J92" s="217"/>
      <c r="K92" s="217"/>
      <c r="L92" s="222" t="s">
        <v>367</v>
      </c>
      <c r="M92" s="223" t="s">
        <v>368</v>
      </c>
      <c r="N92" s="152" t="s">
        <v>369</v>
      </c>
      <c r="O92" s="228" t="s">
        <v>40</v>
      </c>
      <c r="P92" s="217" t="s">
        <v>359</v>
      </c>
      <c r="Q92" s="246"/>
      <c r="R92" s="247" t="s">
        <v>43</v>
      </c>
      <c r="S92" s="222"/>
      <c r="T92" s="248"/>
      <c r="U92" s="178" t="s">
        <v>91</v>
      </c>
      <c r="V92" s="179" t="s">
        <v>92</v>
      </c>
      <c r="W92" s="249" t="s">
        <v>175</v>
      </c>
      <c r="X92" s="248" t="s">
        <v>370</v>
      </c>
      <c r="Y92" s="248" t="s">
        <v>371</v>
      </c>
      <c r="Z92" s="271"/>
      <c r="AA92" s="265">
        <v>2.98</v>
      </c>
      <c r="AB92" s="207" t="s">
        <v>143</v>
      </c>
      <c r="AC92" s="232" t="s">
        <v>366</v>
      </c>
      <c r="AD92" s="207"/>
      <c r="AE92" s="222"/>
      <c r="AF92" s="273">
        <v>1</v>
      </c>
      <c r="AG92" s="272"/>
      <c r="AJ92" s="176">
        <v>1</v>
      </c>
    </row>
    <row r="93" spans="1:38" s="3" customFormat="1" ht="39.950000000000003" customHeight="1" outlineLevel="1">
      <c r="A93" s="216">
        <f t="shared" si="0"/>
        <v>84</v>
      </c>
      <c r="B93" s="217"/>
      <c r="C93" s="217"/>
      <c r="D93" s="217"/>
      <c r="E93" s="217"/>
      <c r="F93" s="217"/>
      <c r="G93" s="217">
        <v>5</v>
      </c>
      <c r="H93" s="217"/>
      <c r="I93" s="217"/>
      <c r="J93" s="217"/>
      <c r="K93" s="217"/>
      <c r="L93" s="222" t="s">
        <v>372</v>
      </c>
      <c r="M93" s="223" t="s">
        <v>373</v>
      </c>
      <c r="N93" s="229" t="s">
        <v>374</v>
      </c>
      <c r="O93" s="228" t="s">
        <v>40</v>
      </c>
      <c r="P93" s="217" t="s">
        <v>359</v>
      </c>
      <c r="Q93" s="246"/>
      <c r="R93" s="247" t="s">
        <v>40</v>
      </c>
      <c r="S93" s="222"/>
      <c r="T93" s="248"/>
      <c r="U93" s="178" t="s">
        <v>92</v>
      </c>
      <c r="V93" s="179" t="s">
        <v>91</v>
      </c>
      <c r="W93" s="249" t="s">
        <v>175</v>
      </c>
      <c r="X93" s="248" t="s">
        <v>375</v>
      </c>
      <c r="Y93" s="248" t="s">
        <v>376</v>
      </c>
      <c r="Z93" s="271"/>
      <c r="AA93" s="274">
        <v>3.5999999999999997E-2</v>
      </c>
      <c r="AB93" s="207" t="s">
        <v>143</v>
      </c>
      <c r="AC93" s="232" t="s">
        <v>366</v>
      </c>
      <c r="AD93" s="207"/>
      <c r="AE93" s="222"/>
      <c r="AF93" s="273">
        <v>1</v>
      </c>
      <c r="AG93" s="272"/>
      <c r="AJ93" s="287">
        <v>1</v>
      </c>
    </row>
    <row r="94" spans="1:38" s="3" customFormat="1" ht="39.950000000000003" customHeight="1" outlineLevel="1">
      <c r="A94" s="216">
        <f t="shared" si="0"/>
        <v>85</v>
      </c>
      <c r="B94" s="217"/>
      <c r="C94" s="217"/>
      <c r="D94" s="217"/>
      <c r="E94" s="217"/>
      <c r="F94" s="217"/>
      <c r="G94" s="217">
        <v>5</v>
      </c>
      <c r="H94" s="217"/>
      <c r="I94" s="217"/>
      <c r="J94" s="217"/>
      <c r="K94" s="217"/>
      <c r="L94" s="222" t="s">
        <v>377</v>
      </c>
      <c r="M94" s="223" t="s">
        <v>378</v>
      </c>
      <c r="N94" s="230"/>
      <c r="O94" s="228" t="s">
        <v>40</v>
      </c>
      <c r="P94" s="217" t="s">
        <v>359</v>
      </c>
      <c r="Q94" s="246"/>
      <c r="R94" s="247" t="s">
        <v>40</v>
      </c>
      <c r="S94" s="222"/>
      <c r="T94" s="248"/>
      <c r="U94" s="178" t="s">
        <v>92</v>
      </c>
      <c r="V94" s="179" t="s">
        <v>91</v>
      </c>
      <c r="W94" s="249" t="s">
        <v>175</v>
      </c>
      <c r="X94" s="248" t="s">
        <v>379</v>
      </c>
      <c r="Y94" s="248" t="s">
        <v>376</v>
      </c>
      <c r="Z94" s="275"/>
      <c r="AA94" s="265">
        <v>1.01E-2</v>
      </c>
      <c r="AB94" s="207" t="s">
        <v>143</v>
      </c>
      <c r="AC94" s="232" t="s">
        <v>366</v>
      </c>
      <c r="AD94" s="207"/>
      <c r="AE94" s="222"/>
      <c r="AF94" s="273">
        <v>1</v>
      </c>
      <c r="AG94" s="272"/>
      <c r="AJ94" s="287">
        <v>1</v>
      </c>
    </row>
    <row r="95" spans="1:38" s="3" customFormat="1" ht="39.950000000000003" customHeight="1" outlineLevel="1">
      <c r="A95" s="216">
        <f t="shared" si="0"/>
        <v>86</v>
      </c>
      <c r="B95" s="217"/>
      <c r="C95" s="217"/>
      <c r="D95" s="217"/>
      <c r="E95" s="217"/>
      <c r="F95" s="217"/>
      <c r="G95" s="217">
        <v>5</v>
      </c>
      <c r="H95" s="217"/>
      <c r="I95" s="217"/>
      <c r="J95" s="217"/>
      <c r="K95" s="217"/>
      <c r="L95" s="222" t="s">
        <v>380</v>
      </c>
      <c r="M95" s="223" t="s">
        <v>381</v>
      </c>
      <c r="N95" s="230"/>
      <c r="O95" s="228" t="s">
        <v>40</v>
      </c>
      <c r="P95" s="217" t="s">
        <v>359</v>
      </c>
      <c r="Q95" s="246"/>
      <c r="R95" s="247" t="s">
        <v>40</v>
      </c>
      <c r="S95" s="222"/>
      <c r="T95" s="248"/>
      <c r="U95" s="178" t="s">
        <v>92</v>
      </c>
      <c r="V95" s="179" t="s">
        <v>91</v>
      </c>
      <c r="W95" s="249" t="s">
        <v>175</v>
      </c>
      <c r="X95" s="248" t="s">
        <v>375</v>
      </c>
      <c r="Y95" s="248" t="s">
        <v>376</v>
      </c>
      <c r="Z95" s="271"/>
      <c r="AA95" s="265">
        <v>9.8000000000000004E-2</v>
      </c>
      <c r="AB95" s="207" t="s">
        <v>143</v>
      </c>
      <c r="AC95" s="232" t="s">
        <v>366</v>
      </c>
      <c r="AD95" s="207"/>
      <c r="AE95" s="222"/>
      <c r="AF95" s="273">
        <v>2</v>
      </c>
      <c r="AG95" s="272"/>
      <c r="AJ95" s="287">
        <v>2</v>
      </c>
    </row>
    <row r="96" spans="1:38" s="3" customFormat="1" ht="39.950000000000003" customHeight="1" outlineLevel="1">
      <c r="A96" s="216"/>
      <c r="B96" s="217"/>
      <c r="C96" s="217"/>
      <c r="D96" s="217"/>
      <c r="E96" s="217"/>
      <c r="F96" s="217"/>
      <c r="G96" s="217">
        <v>5</v>
      </c>
      <c r="H96" s="217"/>
      <c r="I96" s="217"/>
      <c r="J96" s="217"/>
      <c r="K96" s="217"/>
      <c r="L96" s="222" t="s">
        <v>382</v>
      </c>
      <c r="M96" s="223" t="s">
        <v>383</v>
      </c>
      <c r="N96" s="230"/>
      <c r="O96" s="228" t="s">
        <v>40</v>
      </c>
      <c r="P96" s="217" t="s">
        <v>359</v>
      </c>
      <c r="Q96" s="246"/>
      <c r="R96" s="247" t="s">
        <v>40</v>
      </c>
      <c r="S96" s="222"/>
      <c r="T96" s="248"/>
      <c r="U96" s="178" t="s">
        <v>91</v>
      </c>
      <c r="V96" s="179" t="s">
        <v>92</v>
      </c>
      <c r="W96" s="249" t="s">
        <v>175</v>
      </c>
      <c r="X96" s="248" t="s">
        <v>384</v>
      </c>
      <c r="Y96" s="248"/>
      <c r="Z96" s="271"/>
      <c r="AA96" s="265">
        <v>0.06</v>
      </c>
      <c r="AB96" s="207"/>
      <c r="AC96" s="232"/>
      <c r="AD96" s="5"/>
      <c r="AE96" s="207"/>
      <c r="AF96" s="273"/>
      <c r="AG96" s="272"/>
      <c r="AJ96" s="287">
        <v>4</v>
      </c>
    </row>
    <row r="97" spans="1:36" s="3" customFormat="1" ht="39.950000000000003" customHeight="1">
      <c r="A97" s="216">
        <f t="shared" si="0"/>
        <v>88</v>
      </c>
      <c r="B97" s="217"/>
      <c r="C97" s="217"/>
      <c r="D97" s="217"/>
      <c r="E97" s="217">
        <v>3</v>
      </c>
      <c r="F97" s="217"/>
      <c r="G97" s="217"/>
      <c r="H97" s="217"/>
      <c r="I97" s="217"/>
      <c r="J97" s="217"/>
      <c r="K97" s="217"/>
      <c r="L97" s="222" t="s">
        <v>385</v>
      </c>
      <c r="M97" s="223" t="s">
        <v>386</v>
      </c>
      <c r="N97" s="230"/>
      <c r="O97" s="228" t="s">
        <v>40</v>
      </c>
      <c r="P97" s="217" t="s">
        <v>359</v>
      </c>
      <c r="Q97" s="246"/>
      <c r="R97" s="247" t="s">
        <v>40</v>
      </c>
      <c r="S97" s="222"/>
      <c r="T97" s="248"/>
      <c r="U97" s="178" t="s">
        <v>91</v>
      </c>
      <c r="V97" s="179" t="s">
        <v>92</v>
      </c>
      <c r="W97" s="230" t="s">
        <v>387</v>
      </c>
      <c r="X97" s="248" t="s">
        <v>94</v>
      </c>
      <c r="Y97" s="248" t="s">
        <v>143</v>
      </c>
      <c r="Z97" s="271"/>
      <c r="AA97" s="265">
        <f>AA98+AA101+AA102*2</f>
        <v>3.2228999999999997</v>
      </c>
      <c r="AB97" s="207" t="s">
        <v>361</v>
      </c>
      <c r="AC97" s="232" t="s">
        <v>362</v>
      </c>
      <c r="AD97" s="272"/>
      <c r="AE97" s="207" t="s">
        <v>363</v>
      </c>
      <c r="AF97" s="273">
        <v>1</v>
      </c>
      <c r="AG97" s="272"/>
      <c r="AJ97" s="287">
        <v>1</v>
      </c>
    </row>
    <row r="98" spans="1:36" s="3" customFormat="1" ht="39.950000000000003" customHeight="1" outlineLevel="1">
      <c r="A98" s="216">
        <f t="shared" si="0"/>
        <v>89</v>
      </c>
      <c r="B98" s="217"/>
      <c r="C98" s="217"/>
      <c r="D98" s="217"/>
      <c r="E98" s="217"/>
      <c r="F98" s="217">
        <v>4</v>
      </c>
      <c r="G98" s="217"/>
      <c r="H98" s="217"/>
      <c r="I98" s="217"/>
      <c r="J98" s="217"/>
      <c r="K98" s="217"/>
      <c r="L98" s="222" t="s">
        <v>388</v>
      </c>
      <c r="M98" s="223" t="s">
        <v>389</v>
      </c>
      <c r="N98" s="230"/>
      <c r="O98" s="228" t="s">
        <v>40</v>
      </c>
      <c r="P98" s="217" t="s">
        <v>359</v>
      </c>
      <c r="Q98" s="246"/>
      <c r="R98" s="247" t="s">
        <v>40</v>
      </c>
      <c r="S98" s="222" t="s">
        <v>390</v>
      </c>
      <c r="T98" s="248"/>
      <c r="U98" s="178" t="s">
        <v>91</v>
      </c>
      <c r="V98" s="179" t="s">
        <v>92</v>
      </c>
      <c r="W98" s="249" t="s">
        <v>360</v>
      </c>
      <c r="X98" s="248" t="s">
        <v>94</v>
      </c>
      <c r="Y98" s="248" t="s">
        <v>143</v>
      </c>
      <c r="Z98" s="271"/>
      <c r="AA98" s="274">
        <f>AA99+AA100*AF100</f>
        <v>2.9951999999999996</v>
      </c>
      <c r="AB98" s="207" t="s">
        <v>143</v>
      </c>
      <c r="AC98" s="232" t="s">
        <v>366</v>
      </c>
      <c r="AD98" s="207"/>
      <c r="AE98" s="222"/>
      <c r="AF98" s="273">
        <v>1</v>
      </c>
      <c r="AG98" s="272"/>
      <c r="AJ98" s="287">
        <v>1</v>
      </c>
    </row>
    <row r="99" spans="1:36" s="2" customFormat="1" ht="39.950000000000003" customHeight="1" outlineLevel="1">
      <c r="A99" s="216">
        <f t="shared" si="0"/>
        <v>90</v>
      </c>
      <c r="B99" s="217"/>
      <c r="C99" s="217"/>
      <c r="D99" s="217"/>
      <c r="E99" s="217"/>
      <c r="F99" s="217"/>
      <c r="G99" s="217">
        <v>5</v>
      </c>
      <c r="H99" s="217"/>
      <c r="I99" s="217"/>
      <c r="J99" s="217"/>
      <c r="K99" s="217"/>
      <c r="L99" s="222" t="s">
        <v>391</v>
      </c>
      <c r="M99" s="223" t="s">
        <v>392</v>
      </c>
      <c r="N99" s="230" t="s">
        <v>369</v>
      </c>
      <c r="O99" s="228" t="s">
        <v>40</v>
      </c>
      <c r="P99" s="217" t="s">
        <v>359</v>
      </c>
      <c r="Q99" s="246"/>
      <c r="R99" s="250" t="s">
        <v>43</v>
      </c>
      <c r="S99" s="222" t="s">
        <v>393</v>
      </c>
      <c r="T99" s="248"/>
      <c r="U99" s="178" t="s">
        <v>91</v>
      </c>
      <c r="V99" s="179" t="s">
        <v>92</v>
      </c>
      <c r="W99" s="249" t="s">
        <v>175</v>
      </c>
      <c r="X99" s="248" t="s">
        <v>370</v>
      </c>
      <c r="Y99" s="248" t="s">
        <v>371</v>
      </c>
      <c r="Z99" s="271"/>
      <c r="AA99" s="274">
        <v>2.9851999999999999</v>
      </c>
      <c r="AB99" s="207" t="s">
        <v>143</v>
      </c>
      <c r="AC99" s="232" t="s">
        <v>366</v>
      </c>
      <c r="AD99" s="207"/>
      <c r="AE99" s="222"/>
      <c r="AF99" s="273">
        <v>1</v>
      </c>
      <c r="AG99" s="272"/>
      <c r="AJ99" s="287">
        <v>1</v>
      </c>
    </row>
    <row r="100" spans="1:36" s="3" customFormat="1" ht="39.950000000000003" customHeight="1" outlineLevel="1">
      <c r="A100" s="216">
        <f t="shared" si="0"/>
        <v>91</v>
      </c>
      <c r="B100" s="217"/>
      <c r="C100" s="217"/>
      <c r="D100" s="217"/>
      <c r="E100" s="217"/>
      <c r="F100" s="217"/>
      <c r="G100" s="217">
        <v>5</v>
      </c>
      <c r="H100" s="217"/>
      <c r="I100" s="217"/>
      <c r="J100" s="217"/>
      <c r="K100" s="217"/>
      <c r="L100" s="222" t="s">
        <v>335</v>
      </c>
      <c r="M100" s="223" t="s">
        <v>204</v>
      </c>
      <c r="N100" s="222" t="s">
        <v>394</v>
      </c>
      <c r="O100" s="228" t="s">
        <v>40</v>
      </c>
      <c r="P100" s="217" t="s">
        <v>359</v>
      </c>
      <c r="Q100" s="246"/>
      <c r="R100" s="247" t="s">
        <v>40</v>
      </c>
      <c r="S100" s="220" t="s">
        <v>395</v>
      </c>
      <c r="T100" s="248"/>
      <c r="U100" s="178" t="s">
        <v>92</v>
      </c>
      <c r="V100" s="179" t="s">
        <v>91</v>
      </c>
      <c r="W100" s="249" t="s">
        <v>159</v>
      </c>
      <c r="X100" s="248" t="s">
        <v>396</v>
      </c>
      <c r="Y100" s="248" t="s">
        <v>143</v>
      </c>
      <c r="Z100" s="271"/>
      <c r="AA100" s="265">
        <v>2.5000000000000001E-3</v>
      </c>
      <c r="AB100" s="207" t="s">
        <v>143</v>
      </c>
      <c r="AC100" s="232" t="s">
        <v>366</v>
      </c>
      <c r="AD100" s="207"/>
      <c r="AE100" s="222"/>
      <c r="AF100" s="273">
        <v>4</v>
      </c>
      <c r="AG100" s="272"/>
      <c r="AJ100" s="287">
        <v>4</v>
      </c>
    </row>
    <row r="101" spans="1:36" s="3" customFormat="1" ht="39.950000000000003" customHeight="1" outlineLevel="1">
      <c r="A101" s="216">
        <f t="shared" si="0"/>
        <v>92</v>
      </c>
      <c r="B101" s="217"/>
      <c r="C101" s="217"/>
      <c r="D101" s="217"/>
      <c r="E101" s="217"/>
      <c r="F101" s="217"/>
      <c r="G101" s="217">
        <v>5</v>
      </c>
      <c r="H101" s="217"/>
      <c r="I101" s="217"/>
      <c r="J101" s="217"/>
      <c r="K101" s="217"/>
      <c r="L101" s="222" t="s">
        <v>372</v>
      </c>
      <c r="M101" s="223" t="s">
        <v>373</v>
      </c>
      <c r="N101" s="230"/>
      <c r="O101" s="228" t="s">
        <v>40</v>
      </c>
      <c r="P101" s="217" t="s">
        <v>359</v>
      </c>
      <c r="Q101" s="246"/>
      <c r="R101" s="247" t="s">
        <v>40</v>
      </c>
      <c r="S101" s="222" t="s">
        <v>372</v>
      </c>
      <c r="T101" s="248"/>
      <c r="U101" s="178" t="s">
        <v>92</v>
      </c>
      <c r="V101" s="179" t="s">
        <v>91</v>
      </c>
      <c r="W101" s="249" t="s">
        <v>175</v>
      </c>
      <c r="X101" s="248" t="s">
        <v>370</v>
      </c>
      <c r="Y101" s="217"/>
      <c r="Z101" s="275"/>
      <c r="AA101" s="274">
        <v>3.5700000000000003E-2</v>
      </c>
      <c r="AB101" s="207" t="s">
        <v>143</v>
      </c>
      <c r="AC101" s="232" t="s">
        <v>366</v>
      </c>
      <c r="AD101" s="207"/>
      <c r="AE101" s="222"/>
      <c r="AF101" s="273">
        <v>1</v>
      </c>
      <c r="AG101" s="272"/>
      <c r="AJ101" s="287">
        <v>1</v>
      </c>
    </row>
    <row r="102" spans="1:36" s="3" customFormat="1" ht="39.950000000000003" customHeight="1" outlineLevel="1">
      <c r="A102" s="216">
        <f t="shared" si="0"/>
        <v>93</v>
      </c>
      <c r="B102" s="217"/>
      <c r="C102" s="217"/>
      <c r="D102" s="217"/>
      <c r="E102" s="217"/>
      <c r="F102" s="217"/>
      <c r="G102" s="217">
        <v>5</v>
      </c>
      <c r="H102" s="217"/>
      <c r="I102" s="217"/>
      <c r="J102" s="217"/>
      <c r="K102" s="217"/>
      <c r="L102" s="222" t="s">
        <v>397</v>
      </c>
      <c r="M102" s="223" t="s">
        <v>398</v>
      </c>
      <c r="N102" s="230"/>
      <c r="O102" s="228" t="s">
        <v>40</v>
      </c>
      <c r="P102" s="217" t="s">
        <v>359</v>
      </c>
      <c r="Q102" s="246"/>
      <c r="R102" s="247" t="s">
        <v>40</v>
      </c>
      <c r="S102" s="222" t="s">
        <v>397</v>
      </c>
      <c r="T102" s="248"/>
      <c r="U102" s="178" t="s">
        <v>92</v>
      </c>
      <c r="V102" s="179" t="s">
        <v>91</v>
      </c>
      <c r="W102" s="249" t="s">
        <v>175</v>
      </c>
      <c r="X102" s="248" t="s">
        <v>375</v>
      </c>
      <c r="Y102" s="248"/>
      <c r="Z102" s="271"/>
      <c r="AA102" s="265">
        <v>9.6000000000000002E-2</v>
      </c>
      <c r="AB102" s="207" t="s">
        <v>143</v>
      </c>
      <c r="AC102" s="232" t="s">
        <v>366</v>
      </c>
      <c r="AD102" s="207"/>
      <c r="AE102" s="222"/>
      <c r="AF102" s="273">
        <v>2</v>
      </c>
      <c r="AG102" s="272"/>
      <c r="AJ102" s="287">
        <v>2</v>
      </c>
    </row>
    <row r="103" spans="1:36" s="3" customFormat="1" ht="39.950000000000003" customHeight="1">
      <c r="A103" s="216">
        <f t="shared" si="0"/>
        <v>94</v>
      </c>
      <c r="B103" s="217"/>
      <c r="C103" s="217"/>
      <c r="D103" s="217"/>
      <c r="E103" s="217">
        <v>3</v>
      </c>
      <c r="F103" s="217"/>
      <c r="G103" s="217"/>
      <c r="H103" s="217"/>
      <c r="I103" s="217"/>
      <c r="J103" s="217"/>
      <c r="K103" s="217"/>
      <c r="L103" s="222" t="s">
        <v>399</v>
      </c>
      <c r="M103" s="231" t="s">
        <v>400</v>
      </c>
      <c r="N103" s="230"/>
      <c r="O103" s="228" t="s">
        <v>40</v>
      </c>
      <c r="P103" s="217" t="s">
        <v>359</v>
      </c>
      <c r="Q103" s="246"/>
      <c r="R103" s="247" t="s">
        <v>40</v>
      </c>
      <c r="S103" s="222" t="s">
        <v>399</v>
      </c>
      <c r="T103" s="248"/>
      <c r="U103" s="178" t="s">
        <v>92</v>
      </c>
      <c r="V103" s="179" t="s">
        <v>91</v>
      </c>
      <c r="W103" s="230" t="s">
        <v>387</v>
      </c>
      <c r="X103" s="248" t="s">
        <v>94</v>
      </c>
      <c r="Y103" s="248"/>
      <c r="Z103" s="271"/>
      <c r="AA103" s="265">
        <f>AA104</f>
        <v>3.3371999999999997</v>
      </c>
      <c r="AB103" s="207" t="s">
        <v>361</v>
      </c>
      <c r="AC103" s="232" t="s">
        <v>362</v>
      </c>
      <c r="AD103" s="207"/>
      <c r="AE103" s="207" t="s">
        <v>363</v>
      </c>
      <c r="AF103" s="273">
        <v>1</v>
      </c>
      <c r="AG103" s="272"/>
      <c r="AJ103" s="287">
        <v>1</v>
      </c>
    </row>
    <row r="104" spans="1:36" s="3" customFormat="1" ht="39.950000000000003" customHeight="1" outlineLevel="1">
      <c r="A104" s="216">
        <f t="shared" si="0"/>
        <v>95</v>
      </c>
      <c r="B104" s="217"/>
      <c r="C104" s="217"/>
      <c r="D104" s="217"/>
      <c r="E104" s="217"/>
      <c r="F104" s="217">
        <v>4</v>
      </c>
      <c r="G104" s="217"/>
      <c r="H104" s="217"/>
      <c r="I104" s="217"/>
      <c r="J104" s="217"/>
      <c r="K104" s="217"/>
      <c r="L104" s="222" t="s">
        <v>401</v>
      </c>
      <c r="M104" s="231" t="s">
        <v>402</v>
      </c>
      <c r="N104" s="230"/>
      <c r="O104" s="228" t="s">
        <v>40</v>
      </c>
      <c r="P104" s="217" t="s">
        <v>359</v>
      </c>
      <c r="Q104" s="246"/>
      <c r="R104" s="247" t="s">
        <v>40</v>
      </c>
      <c r="S104" s="222" t="s">
        <v>401</v>
      </c>
      <c r="T104" s="248"/>
      <c r="U104" s="178" t="s">
        <v>92</v>
      </c>
      <c r="V104" s="179" t="s">
        <v>91</v>
      </c>
      <c r="W104" s="249" t="s">
        <v>360</v>
      </c>
      <c r="X104" s="248" t="s">
        <v>94</v>
      </c>
      <c r="Y104" s="248"/>
      <c r="Z104" s="271"/>
      <c r="AA104" s="265">
        <f>AA105*AF105+AA110*AF110+AA111+AA112+AA113+AA114+AA123</f>
        <v>3.3371999999999997</v>
      </c>
      <c r="AB104" s="207" t="s">
        <v>143</v>
      </c>
      <c r="AC104" s="232" t="s">
        <v>362</v>
      </c>
      <c r="AD104" s="207"/>
      <c r="AE104" s="207" t="s">
        <v>363</v>
      </c>
      <c r="AF104" s="273">
        <v>1</v>
      </c>
      <c r="AG104" s="272"/>
      <c r="AJ104" s="287">
        <v>1</v>
      </c>
    </row>
    <row r="105" spans="1:36" s="3" customFormat="1" ht="39.950000000000003" customHeight="1" outlineLevel="1">
      <c r="A105" s="216">
        <f t="shared" si="0"/>
        <v>96</v>
      </c>
      <c r="B105" s="217"/>
      <c r="C105" s="217"/>
      <c r="D105" s="217"/>
      <c r="E105" s="217"/>
      <c r="F105" s="217"/>
      <c r="G105" s="217">
        <v>5</v>
      </c>
      <c r="H105" s="217"/>
      <c r="I105" s="217"/>
      <c r="J105" s="217"/>
      <c r="K105" s="217"/>
      <c r="L105" s="222" t="s">
        <v>403</v>
      </c>
      <c r="M105" s="231" t="s">
        <v>404</v>
      </c>
      <c r="N105" s="230"/>
      <c r="O105" s="228" t="s">
        <v>40</v>
      </c>
      <c r="P105" s="217" t="s">
        <v>359</v>
      </c>
      <c r="Q105" s="246"/>
      <c r="R105" s="247" t="s">
        <v>40</v>
      </c>
      <c r="S105" s="222" t="s">
        <v>403</v>
      </c>
      <c r="T105" s="248"/>
      <c r="U105" s="178" t="s">
        <v>92</v>
      </c>
      <c r="V105" s="179" t="s">
        <v>91</v>
      </c>
      <c r="W105" s="249" t="s">
        <v>360</v>
      </c>
      <c r="X105" s="248" t="s">
        <v>94</v>
      </c>
      <c r="Y105" s="248"/>
      <c r="Z105" s="271"/>
      <c r="AA105" s="265">
        <f>AA106*AF106+AA107*AF107</f>
        <v>0.53659999999999997</v>
      </c>
      <c r="AB105" s="207" t="s">
        <v>143</v>
      </c>
      <c r="AC105" s="207" t="s">
        <v>143</v>
      </c>
      <c r="AD105" s="207"/>
      <c r="AE105" s="222"/>
      <c r="AF105" s="273">
        <v>2</v>
      </c>
      <c r="AG105" s="272"/>
      <c r="AJ105" s="287">
        <v>2</v>
      </c>
    </row>
    <row r="106" spans="1:36" s="2" customFormat="1" ht="39.950000000000003" customHeight="1" outlineLevel="1">
      <c r="A106" s="216">
        <f t="shared" si="0"/>
        <v>97</v>
      </c>
      <c r="B106" s="217"/>
      <c r="C106" s="217"/>
      <c r="D106" s="217"/>
      <c r="E106" s="217"/>
      <c r="F106" s="217"/>
      <c r="G106" s="217"/>
      <c r="H106" s="217">
        <v>6</v>
      </c>
      <c r="I106" s="217"/>
      <c r="J106" s="217"/>
      <c r="K106" s="217"/>
      <c r="L106" s="222" t="s">
        <v>405</v>
      </c>
      <c r="M106" s="231" t="s">
        <v>406</v>
      </c>
      <c r="N106" s="230"/>
      <c r="O106" s="228" t="s">
        <v>40</v>
      </c>
      <c r="P106" s="217" t="s">
        <v>359</v>
      </c>
      <c r="Q106" s="246"/>
      <c r="R106" s="247" t="s">
        <v>43</v>
      </c>
      <c r="S106" s="222" t="s">
        <v>405</v>
      </c>
      <c r="T106" s="248"/>
      <c r="U106" s="178" t="s">
        <v>92</v>
      </c>
      <c r="V106" s="179" t="s">
        <v>91</v>
      </c>
      <c r="W106" s="249" t="s">
        <v>175</v>
      </c>
      <c r="X106" s="248" t="s">
        <v>407</v>
      </c>
      <c r="Y106" s="248" t="s">
        <v>408</v>
      </c>
      <c r="Z106" s="275"/>
      <c r="AA106" s="265">
        <v>0.498</v>
      </c>
      <c r="AB106" s="207" t="s">
        <v>143</v>
      </c>
      <c r="AC106" s="207" t="s">
        <v>143</v>
      </c>
      <c r="AD106" s="207"/>
      <c r="AE106" s="222"/>
      <c r="AF106" s="273">
        <v>1</v>
      </c>
      <c r="AG106" s="272"/>
      <c r="AJ106" s="287">
        <v>1</v>
      </c>
    </row>
    <row r="107" spans="1:36" s="3" customFormat="1" ht="39.950000000000003" customHeight="1" outlineLevel="1">
      <c r="A107" s="216">
        <f t="shared" si="0"/>
        <v>98</v>
      </c>
      <c r="B107" s="217"/>
      <c r="C107" s="217"/>
      <c r="D107" s="217"/>
      <c r="E107" s="217"/>
      <c r="F107" s="217"/>
      <c r="G107" s="217"/>
      <c r="H107" s="217">
        <v>6</v>
      </c>
      <c r="I107" s="217"/>
      <c r="J107" s="217"/>
      <c r="K107" s="217"/>
      <c r="L107" s="222" t="s">
        <v>409</v>
      </c>
      <c r="M107" s="231" t="s">
        <v>410</v>
      </c>
      <c r="N107" s="230"/>
      <c r="O107" s="228" t="s">
        <v>40</v>
      </c>
      <c r="P107" s="217" t="s">
        <v>359</v>
      </c>
      <c r="Q107" s="246"/>
      <c r="R107" s="247" t="s">
        <v>40</v>
      </c>
      <c r="S107" s="222" t="s">
        <v>409</v>
      </c>
      <c r="T107" s="248"/>
      <c r="U107" s="178" t="s">
        <v>92</v>
      </c>
      <c r="V107" s="179" t="s">
        <v>91</v>
      </c>
      <c r="W107" s="249" t="s">
        <v>411</v>
      </c>
      <c r="X107" s="248" t="s">
        <v>94</v>
      </c>
      <c r="Y107" s="248"/>
      <c r="Z107" s="271"/>
      <c r="AA107" s="265">
        <f>AA108*AF108+AA109*AF109</f>
        <v>3.8600000000000002E-2</v>
      </c>
      <c r="AB107" s="207"/>
      <c r="AC107" s="207" t="s">
        <v>143</v>
      </c>
      <c r="AD107" s="207"/>
      <c r="AE107" s="222"/>
      <c r="AF107" s="273">
        <v>1</v>
      </c>
      <c r="AG107" s="272"/>
      <c r="AJ107" s="287">
        <v>1</v>
      </c>
    </row>
    <row r="108" spans="1:36" s="3" customFormat="1" ht="39.950000000000003" customHeight="1" outlineLevel="1">
      <c r="A108" s="216">
        <f t="shared" si="0"/>
        <v>99</v>
      </c>
      <c r="B108" s="217"/>
      <c r="C108" s="217"/>
      <c r="D108" s="217"/>
      <c r="E108" s="217"/>
      <c r="F108" s="217"/>
      <c r="G108" s="217"/>
      <c r="H108" s="217"/>
      <c r="I108" s="217">
        <v>7</v>
      </c>
      <c r="J108" s="217"/>
      <c r="K108" s="217"/>
      <c r="L108" s="222" t="s">
        <v>412</v>
      </c>
      <c r="M108" s="231" t="s">
        <v>413</v>
      </c>
      <c r="N108" s="230"/>
      <c r="O108" s="228" t="s">
        <v>40</v>
      </c>
      <c r="P108" s="217" t="s">
        <v>359</v>
      </c>
      <c r="Q108" s="246"/>
      <c r="R108" s="247" t="s">
        <v>40</v>
      </c>
      <c r="S108" s="222" t="s">
        <v>412</v>
      </c>
      <c r="T108" s="248"/>
      <c r="U108" s="178" t="s">
        <v>92</v>
      </c>
      <c r="V108" s="179" t="s">
        <v>91</v>
      </c>
      <c r="W108" s="249" t="s">
        <v>414</v>
      </c>
      <c r="X108" s="248" t="s">
        <v>415</v>
      </c>
      <c r="Y108" s="248" t="s">
        <v>416</v>
      </c>
      <c r="Z108" s="271"/>
      <c r="AA108" s="274">
        <v>3.7400000000000003E-2</v>
      </c>
      <c r="AB108" s="207" t="s">
        <v>143</v>
      </c>
      <c r="AC108" s="207" t="s">
        <v>143</v>
      </c>
      <c r="AD108" s="207"/>
      <c r="AE108" s="222"/>
      <c r="AF108" s="273">
        <v>1</v>
      </c>
      <c r="AG108" s="272"/>
      <c r="AJ108" s="287">
        <v>1</v>
      </c>
    </row>
    <row r="109" spans="1:36" s="3" customFormat="1" ht="39.950000000000003" customHeight="1" outlineLevel="1">
      <c r="A109" s="216">
        <f t="shared" si="0"/>
        <v>100</v>
      </c>
      <c r="B109" s="217"/>
      <c r="C109" s="217"/>
      <c r="D109" s="217"/>
      <c r="E109" s="217"/>
      <c r="F109" s="217"/>
      <c r="G109" s="217"/>
      <c r="H109" s="217"/>
      <c r="I109" s="217">
        <v>7</v>
      </c>
      <c r="J109" s="217"/>
      <c r="K109" s="217"/>
      <c r="L109" s="222" t="s">
        <v>417</v>
      </c>
      <c r="M109" s="231" t="s">
        <v>418</v>
      </c>
      <c r="N109" s="230"/>
      <c r="O109" s="228" t="s">
        <v>43</v>
      </c>
      <c r="P109" s="217" t="s">
        <v>359</v>
      </c>
      <c r="Q109" s="246"/>
      <c r="R109" s="247" t="s">
        <v>40</v>
      </c>
      <c r="S109" s="222" t="s">
        <v>417</v>
      </c>
      <c r="T109" s="248"/>
      <c r="U109" s="178" t="s">
        <v>92</v>
      </c>
      <c r="V109" s="179" t="s">
        <v>91</v>
      </c>
      <c r="W109" s="249" t="s">
        <v>159</v>
      </c>
      <c r="X109" s="248" t="s">
        <v>419</v>
      </c>
      <c r="Y109" s="248" t="s">
        <v>143</v>
      </c>
      <c r="Z109" s="275"/>
      <c r="AA109" s="274">
        <v>5.9999999999999995E-4</v>
      </c>
      <c r="AB109" s="207" t="s">
        <v>143</v>
      </c>
      <c r="AC109" s="207" t="s">
        <v>143</v>
      </c>
      <c r="AD109" s="207"/>
      <c r="AE109" s="222"/>
      <c r="AF109" s="273">
        <v>2</v>
      </c>
      <c r="AG109" s="272"/>
      <c r="AJ109" s="287">
        <v>2</v>
      </c>
    </row>
    <row r="110" spans="1:36" s="3" customFormat="1" ht="39.950000000000003" customHeight="1" outlineLevel="1">
      <c r="A110" s="216">
        <f t="shared" si="0"/>
        <v>101</v>
      </c>
      <c r="B110" s="217"/>
      <c r="C110" s="217"/>
      <c r="D110" s="217"/>
      <c r="E110" s="217"/>
      <c r="F110" s="217"/>
      <c r="G110" s="217">
        <v>5</v>
      </c>
      <c r="H110" s="217"/>
      <c r="I110" s="217"/>
      <c r="J110" s="217"/>
      <c r="K110" s="217"/>
      <c r="L110" s="222" t="s">
        <v>420</v>
      </c>
      <c r="M110" s="231" t="s">
        <v>421</v>
      </c>
      <c r="N110" s="230"/>
      <c r="O110" s="228" t="s">
        <v>40</v>
      </c>
      <c r="P110" s="217" t="s">
        <v>359</v>
      </c>
      <c r="Q110" s="246"/>
      <c r="R110" s="247" t="s">
        <v>40</v>
      </c>
      <c r="S110" s="222" t="s">
        <v>420</v>
      </c>
      <c r="T110" s="248"/>
      <c r="U110" s="178" t="s">
        <v>92</v>
      </c>
      <c r="V110" s="179" t="s">
        <v>91</v>
      </c>
      <c r="W110" s="249" t="s">
        <v>422</v>
      </c>
      <c r="X110" s="248" t="s">
        <v>415</v>
      </c>
      <c r="Y110" s="248" t="s">
        <v>416</v>
      </c>
      <c r="Z110" s="271"/>
      <c r="AA110" s="265">
        <v>3.9600000000000003E-2</v>
      </c>
      <c r="AB110" s="207" t="s">
        <v>143</v>
      </c>
      <c r="AC110" s="207" t="s">
        <v>143</v>
      </c>
      <c r="AD110" s="207"/>
      <c r="AE110" s="222"/>
      <c r="AF110" s="273">
        <v>2</v>
      </c>
      <c r="AG110" s="272"/>
      <c r="AJ110" s="287">
        <v>2</v>
      </c>
    </row>
    <row r="111" spans="1:36" s="2" customFormat="1" ht="39.950000000000003" customHeight="1" outlineLevel="1">
      <c r="A111" s="216">
        <f t="shared" si="0"/>
        <v>102</v>
      </c>
      <c r="B111" s="217"/>
      <c r="C111" s="217"/>
      <c r="D111" s="217"/>
      <c r="E111" s="217"/>
      <c r="F111" s="217"/>
      <c r="G111" s="217">
        <v>5</v>
      </c>
      <c r="H111" s="217"/>
      <c r="I111" s="217"/>
      <c r="J111" s="217"/>
      <c r="K111" s="217"/>
      <c r="L111" s="222" t="s">
        <v>423</v>
      </c>
      <c r="M111" s="231" t="s">
        <v>424</v>
      </c>
      <c r="N111" s="230"/>
      <c r="O111" s="228" t="s">
        <v>40</v>
      </c>
      <c r="P111" s="217" t="s">
        <v>359</v>
      </c>
      <c r="Q111" s="246"/>
      <c r="R111" s="247" t="s">
        <v>43</v>
      </c>
      <c r="S111" s="222" t="s">
        <v>423</v>
      </c>
      <c r="T111" s="248"/>
      <c r="U111" s="178" t="s">
        <v>92</v>
      </c>
      <c r="V111" s="179" t="s">
        <v>91</v>
      </c>
      <c r="W111" s="249" t="s">
        <v>422</v>
      </c>
      <c r="X111" s="248" t="s">
        <v>425</v>
      </c>
      <c r="Y111" s="248" t="s">
        <v>426</v>
      </c>
      <c r="Z111" s="276"/>
      <c r="AA111" s="265">
        <v>0.31519999999999998</v>
      </c>
      <c r="AB111" s="207" t="s">
        <v>143</v>
      </c>
      <c r="AC111" s="207" t="s">
        <v>143</v>
      </c>
      <c r="AD111" s="207"/>
      <c r="AE111" s="222"/>
      <c r="AF111" s="273">
        <v>1</v>
      </c>
      <c r="AG111" s="272"/>
      <c r="AJ111" s="287">
        <v>1</v>
      </c>
    </row>
    <row r="112" spans="1:36" s="3" customFormat="1" ht="39.950000000000003" customHeight="1" outlineLevel="1">
      <c r="A112" s="216">
        <f t="shared" si="0"/>
        <v>103</v>
      </c>
      <c r="B112" s="217"/>
      <c r="C112" s="217"/>
      <c r="D112" s="217"/>
      <c r="E112" s="217"/>
      <c r="F112" s="217"/>
      <c r="G112" s="217">
        <v>5</v>
      </c>
      <c r="H112" s="217"/>
      <c r="I112" s="217"/>
      <c r="J112" s="217"/>
      <c r="K112" s="217"/>
      <c r="L112" s="222" t="s">
        <v>427</v>
      </c>
      <c r="M112" s="231" t="s">
        <v>428</v>
      </c>
      <c r="N112" s="230"/>
      <c r="O112" s="228" t="s">
        <v>40</v>
      </c>
      <c r="P112" s="217" t="s">
        <v>359</v>
      </c>
      <c r="Q112" s="246"/>
      <c r="R112" s="247" t="s">
        <v>40</v>
      </c>
      <c r="S112" s="222" t="s">
        <v>427</v>
      </c>
      <c r="T112" s="248"/>
      <c r="U112" s="178" t="s">
        <v>92</v>
      </c>
      <c r="V112" s="179" t="s">
        <v>91</v>
      </c>
      <c r="W112" s="249" t="s">
        <v>175</v>
      </c>
      <c r="X112" s="248" t="s">
        <v>429</v>
      </c>
      <c r="Y112" s="248" t="s">
        <v>408</v>
      </c>
      <c r="Z112" s="271"/>
      <c r="AA112" s="274">
        <v>0.19339999999999999</v>
      </c>
      <c r="AB112" s="207" t="s">
        <v>143</v>
      </c>
      <c r="AC112" s="207" t="s">
        <v>143</v>
      </c>
      <c r="AD112" s="207"/>
      <c r="AE112" s="222"/>
      <c r="AF112" s="273">
        <v>1</v>
      </c>
      <c r="AG112" s="272"/>
      <c r="AJ112" s="287">
        <v>1</v>
      </c>
    </row>
    <row r="113" spans="1:36" s="3" customFormat="1" ht="39.950000000000003" customHeight="1" outlineLevel="1">
      <c r="A113" s="216">
        <f t="shared" si="0"/>
        <v>104</v>
      </c>
      <c r="B113" s="217"/>
      <c r="C113" s="217"/>
      <c r="D113" s="217"/>
      <c r="E113" s="217"/>
      <c r="F113" s="217"/>
      <c r="G113" s="217">
        <v>5</v>
      </c>
      <c r="H113" s="217"/>
      <c r="I113" s="217"/>
      <c r="J113" s="217"/>
      <c r="K113" s="217"/>
      <c r="L113" s="222" t="s">
        <v>430</v>
      </c>
      <c r="M113" s="231" t="s">
        <v>431</v>
      </c>
      <c r="N113" s="230"/>
      <c r="O113" s="228" t="s">
        <v>40</v>
      </c>
      <c r="P113" s="217" t="s">
        <v>359</v>
      </c>
      <c r="Q113" s="246"/>
      <c r="R113" s="247" t="s">
        <v>40</v>
      </c>
      <c r="S113" s="222" t="s">
        <v>430</v>
      </c>
      <c r="T113" s="248"/>
      <c r="U113" s="178" t="s">
        <v>92</v>
      </c>
      <c r="V113" s="179" t="s">
        <v>91</v>
      </c>
      <c r="W113" s="249" t="s">
        <v>175</v>
      </c>
      <c r="X113" s="248" t="s">
        <v>370</v>
      </c>
      <c r="Y113" s="248" t="s">
        <v>371</v>
      </c>
      <c r="Z113" s="271"/>
      <c r="AA113" s="265">
        <v>7.3000000000000001E-3</v>
      </c>
      <c r="AB113" s="207" t="s">
        <v>143</v>
      </c>
      <c r="AC113" s="207" t="s">
        <v>143</v>
      </c>
      <c r="AD113" s="207"/>
      <c r="AE113" s="222"/>
      <c r="AF113" s="273">
        <v>2</v>
      </c>
      <c r="AG113" s="272"/>
      <c r="AJ113" s="287">
        <v>2</v>
      </c>
    </row>
    <row r="114" spans="1:36" s="3" customFormat="1" ht="39.950000000000003" customHeight="1" outlineLevel="1">
      <c r="A114" s="216">
        <f t="shared" si="0"/>
        <v>105</v>
      </c>
      <c r="B114" s="217"/>
      <c r="C114" s="217"/>
      <c r="D114" s="217"/>
      <c r="E114" s="217"/>
      <c r="F114" s="217"/>
      <c r="G114" s="217">
        <v>5</v>
      </c>
      <c r="H114" s="217"/>
      <c r="I114" s="217"/>
      <c r="J114" s="217"/>
      <c r="K114" s="217"/>
      <c r="L114" s="222" t="s">
        <v>432</v>
      </c>
      <c r="M114" s="231" t="s">
        <v>433</v>
      </c>
      <c r="N114" s="230"/>
      <c r="O114" s="228" t="s">
        <v>40</v>
      </c>
      <c r="P114" s="217" t="s">
        <v>359</v>
      </c>
      <c r="Q114" s="246"/>
      <c r="R114" s="247" t="s">
        <v>40</v>
      </c>
      <c r="S114" s="222" t="s">
        <v>432</v>
      </c>
      <c r="T114" s="248"/>
      <c r="U114" s="178" t="s">
        <v>92</v>
      </c>
      <c r="V114" s="179" t="s">
        <v>91</v>
      </c>
      <c r="W114" s="249" t="s">
        <v>360</v>
      </c>
      <c r="X114" s="248" t="s">
        <v>94</v>
      </c>
      <c r="Y114" s="248" t="s">
        <v>143</v>
      </c>
      <c r="Z114" s="271"/>
      <c r="AA114" s="265">
        <f>AA115*AF115+AA118+AA119+AA120*AF120+AA121+AA122*AF122</f>
        <v>1.6118999999999999</v>
      </c>
      <c r="AB114" s="207" t="s">
        <v>143</v>
      </c>
      <c r="AC114" s="207" t="s">
        <v>143</v>
      </c>
      <c r="AD114" s="207"/>
      <c r="AE114" s="222"/>
      <c r="AF114" s="273">
        <v>1</v>
      </c>
      <c r="AG114" s="272"/>
      <c r="AJ114" s="287">
        <v>1</v>
      </c>
    </row>
    <row r="115" spans="1:36" s="3" customFormat="1" ht="39.950000000000003" customHeight="1" outlineLevel="1">
      <c r="A115" s="216">
        <f t="shared" si="0"/>
        <v>106</v>
      </c>
      <c r="B115" s="217"/>
      <c r="C115" s="217"/>
      <c r="D115" s="217"/>
      <c r="E115" s="217"/>
      <c r="F115" s="217"/>
      <c r="G115" s="217"/>
      <c r="H115" s="217">
        <v>6</v>
      </c>
      <c r="I115" s="217"/>
      <c r="J115" s="217"/>
      <c r="K115" s="217"/>
      <c r="L115" s="222" t="s">
        <v>434</v>
      </c>
      <c r="M115" s="231" t="s">
        <v>435</v>
      </c>
      <c r="N115" s="230"/>
      <c r="O115" s="228" t="s">
        <v>40</v>
      </c>
      <c r="P115" s="217" t="s">
        <v>359</v>
      </c>
      <c r="Q115" s="246"/>
      <c r="R115" s="247" t="s">
        <v>40</v>
      </c>
      <c r="S115" s="222" t="s">
        <v>434</v>
      </c>
      <c r="T115" s="248"/>
      <c r="U115" s="178" t="s">
        <v>92</v>
      </c>
      <c r="V115" s="179" t="s">
        <v>91</v>
      </c>
      <c r="W115" s="249" t="s">
        <v>360</v>
      </c>
      <c r="X115" s="248" t="s">
        <v>94</v>
      </c>
      <c r="Y115" s="248" t="s">
        <v>143</v>
      </c>
      <c r="Z115" s="271"/>
      <c r="AA115" s="265">
        <f>AA116+AA117</f>
        <v>0.52639999999999998</v>
      </c>
      <c r="AB115" s="207" t="s">
        <v>143</v>
      </c>
      <c r="AC115" s="207" t="s">
        <v>143</v>
      </c>
      <c r="AD115" s="207"/>
      <c r="AE115" s="222"/>
      <c r="AF115" s="273">
        <v>2</v>
      </c>
      <c r="AG115" s="272"/>
      <c r="AJ115" s="287">
        <v>2</v>
      </c>
    </row>
    <row r="116" spans="1:36" s="3" customFormat="1" ht="39.950000000000003" customHeight="1" outlineLevel="1">
      <c r="A116" s="216">
        <f t="shared" si="0"/>
        <v>107</v>
      </c>
      <c r="B116" s="217"/>
      <c r="C116" s="217"/>
      <c r="D116" s="217"/>
      <c r="E116" s="217"/>
      <c r="F116" s="217"/>
      <c r="G116" s="217"/>
      <c r="H116" s="217"/>
      <c r="I116" s="217">
        <v>7</v>
      </c>
      <c r="J116" s="217"/>
      <c r="K116" s="217"/>
      <c r="L116" s="222" t="s">
        <v>436</v>
      </c>
      <c r="M116" s="231" t="s">
        <v>437</v>
      </c>
      <c r="N116" s="232"/>
      <c r="O116" s="228" t="s">
        <v>40</v>
      </c>
      <c r="P116" s="217" t="s">
        <v>359</v>
      </c>
      <c r="Q116" s="251"/>
      <c r="R116" s="247" t="s">
        <v>40</v>
      </c>
      <c r="S116" s="222" t="s">
        <v>436</v>
      </c>
      <c r="T116" s="252"/>
      <c r="U116" s="178" t="s">
        <v>92</v>
      </c>
      <c r="V116" s="179" t="s">
        <v>91</v>
      </c>
      <c r="W116" s="249" t="s">
        <v>175</v>
      </c>
      <c r="X116" s="248" t="s">
        <v>407</v>
      </c>
      <c r="Y116" s="248" t="s">
        <v>408</v>
      </c>
      <c r="Z116" s="232"/>
      <c r="AA116" s="274">
        <v>0.46200000000000002</v>
      </c>
      <c r="AB116" s="207" t="s">
        <v>143</v>
      </c>
      <c r="AC116" s="207" t="s">
        <v>143</v>
      </c>
      <c r="AD116" s="207"/>
      <c r="AE116" s="251"/>
      <c r="AF116" s="273">
        <v>1</v>
      </c>
      <c r="AG116" s="272"/>
      <c r="AJ116" s="287">
        <v>1</v>
      </c>
    </row>
    <row r="117" spans="1:36" s="3" customFormat="1" ht="39.950000000000003" customHeight="1" outlineLevel="1">
      <c r="A117" s="216">
        <f t="shared" si="0"/>
        <v>108</v>
      </c>
      <c r="B117" s="217"/>
      <c r="C117" s="217"/>
      <c r="D117" s="217"/>
      <c r="E117" s="217"/>
      <c r="F117" s="217"/>
      <c r="G117" s="217"/>
      <c r="H117" s="217"/>
      <c r="I117" s="217">
        <v>7</v>
      </c>
      <c r="J117" s="217"/>
      <c r="K117" s="217"/>
      <c r="L117" s="222" t="s">
        <v>438</v>
      </c>
      <c r="M117" s="231" t="s">
        <v>439</v>
      </c>
      <c r="N117" s="230"/>
      <c r="O117" s="228" t="s">
        <v>40</v>
      </c>
      <c r="P117" s="217" t="s">
        <v>359</v>
      </c>
      <c r="Q117" s="246"/>
      <c r="R117" s="247" t="s">
        <v>40</v>
      </c>
      <c r="S117" s="222" t="s">
        <v>438</v>
      </c>
      <c r="T117" s="248"/>
      <c r="U117" s="178" t="s">
        <v>92</v>
      </c>
      <c r="V117" s="179" t="s">
        <v>91</v>
      </c>
      <c r="W117" s="249" t="s">
        <v>414</v>
      </c>
      <c r="X117" s="248" t="s">
        <v>415</v>
      </c>
      <c r="Y117" s="248" t="s">
        <v>416</v>
      </c>
      <c r="Z117" s="271"/>
      <c r="AA117" s="265">
        <v>6.4399999999999999E-2</v>
      </c>
      <c r="AB117" s="207" t="s">
        <v>143</v>
      </c>
      <c r="AC117" s="207" t="s">
        <v>143</v>
      </c>
      <c r="AD117" s="207"/>
      <c r="AE117" s="222"/>
      <c r="AF117" s="273">
        <v>1</v>
      </c>
      <c r="AG117" s="272"/>
      <c r="AJ117" s="287">
        <v>1</v>
      </c>
    </row>
    <row r="118" spans="1:36" s="2" customFormat="1" ht="39.950000000000003" customHeight="1" outlineLevel="1">
      <c r="A118" s="216">
        <f t="shared" si="0"/>
        <v>109</v>
      </c>
      <c r="B118" s="217"/>
      <c r="C118" s="217"/>
      <c r="D118" s="217"/>
      <c r="E118" s="217"/>
      <c r="F118" s="217"/>
      <c r="G118" s="217"/>
      <c r="H118" s="217">
        <v>6</v>
      </c>
      <c r="I118" s="217"/>
      <c r="J118" s="217"/>
      <c r="K118" s="217"/>
      <c r="L118" s="222" t="s">
        <v>440</v>
      </c>
      <c r="M118" s="231" t="s">
        <v>441</v>
      </c>
      <c r="N118" s="230"/>
      <c r="O118" s="228" t="s">
        <v>40</v>
      </c>
      <c r="P118" s="217" t="s">
        <v>359</v>
      </c>
      <c r="Q118" s="246"/>
      <c r="R118" s="247" t="s">
        <v>43</v>
      </c>
      <c r="S118" s="222" t="s">
        <v>440</v>
      </c>
      <c r="T118" s="248"/>
      <c r="U118" s="178" t="s">
        <v>92</v>
      </c>
      <c r="V118" s="179" t="s">
        <v>91</v>
      </c>
      <c r="W118" s="249" t="s">
        <v>422</v>
      </c>
      <c r="X118" s="248" t="s">
        <v>425</v>
      </c>
      <c r="Y118" s="248" t="s">
        <v>426</v>
      </c>
      <c r="Z118" s="271"/>
      <c r="AA118" s="274">
        <v>0.22789999999999999</v>
      </c>
      <c r="AB118" s="207" t="s">
        <v>143</v>
      </c>
      <c r="AC118" s="207" t="s">
        <v>143</v>
      </c>
      <c r="AD118" s="207"/>
      <c r="AE118" s="222"/>
      <c r="AF118" s="273">
        <v>1</v>
      </c>
      <c r="AG118" s="272"/>
      <c r="AJ118" s="287">
        <v>1</v>
      </c>
    </row>
    <row r="119" spans="1:36" s="3" customFormat="1" ht="39.950000000000003" customHeight="1" outlineLevel="1">
      <c r="A119" s="216">
        <f t="shared" si="0"/>
        <v>110</v>
      </c>
      <c r="B119" s="217"/>
      <c r="C119" s="217"/>
      <c r="D119" s="217"/>
      <c r="E119" s="217"/>
      <c r="F119" s="217"/>
      <c r="G119" s="217"/>
      <c r="H119" s="217">
        <v>6</v>
      </c>
      <c r="I119" s="217"/>
      <c r="J119" s="217"/>
      <c r="K119" s="217"/>
      <c r="L119" s="222" t="s">
        <v>442</v>
      </c>
      <c r="M119" s="231" t="s">
        <v>443</v>
      </c>
      <c r="N119" s="230"/>
      <c r="O119" s="228" t="s">
        <v>40</v>
      </c>
      <c r="P119" s="217" t="s">
        <v>359</v>
      </c>
      <c r="Q119" s="246"/>
      <c r="R119" s="247" t="s">
        <v>40</v>
      </c>
      <c r="S119" s="222" t="s">
        <v>442</v>
      </c>
      <c r="T119" s="248"/>
      <c r="U119" s="178" t="s">
        <v>92</v>
      </c>
      <c r="V119" s="179" t="s">
        <v>91</v>
      </c>
      <c r="W119" s="249" t="s">
        <v>422</v>
      </c>
      <c r="X119" s="248" t="s">
        <v>425</v>
      </c>
      <c r="Y119" s="248" t="s">
        <v>426</v>
      </c>
      <c r="Z119" s="271"/>
      <c r="AA119" s="265">
        <v>0.29199999999999998</v>
      </c>
      <c r="AB119" s="207" t="s">
        <v>143</v>
      </c>
      <c r="AC119" s="207" t="s">
        <v>143</v>
      </c>
      <c r="AD119" s="207"/>
      <c r="AE119" s="222"/>
      <c r="AF119" s="273">
        <v>1</v>
      </c>
      <c r="AG119" s="272"/>
      <c r="AJ119" s="287">
        <v>1</v>
      </c>
    </row>
    <row r="120" spans="1:36" s="3" customFormat="1" ht="39.950000000000003" customHeight="1" outlineLevel="1">
      <c r="A120" s="216">
        <f t="shared" si="0"/>
        <v>111</v>
      </c>
      <c r="B120" s="217"/>
      <c r="C120" s="217"/>
      <c r="D120" s="217"/>
      <c r="E120" s="217"/>
      <c r="F120" s="217"/>
      <c r="G120" s="217"/>
      <c r="H120" s="217">
        <v>6</v>
      </c>
      <c r="I120" s="217"/>
      <c r="J120" s="217"/>
      <c r="K120" s="217"/>
      <c r="L120" s="222" t="s">
        <v>430</v>
      </c>
      <c r="M120" s="231" t="s">
        <v>431</v>
      </c>
      <c r="N120" s="230"/>
      <c r="O120" s="228" t="s">
        <v>43</v>
      </c>
      <c r="P120" s="217" t="s">
        <v>359</v>
      </c>
      <c r="Q120" s="246"/>
      <c r="R120" s="247" t="s">
        <v>40</v>
      </c>
      <c r="S120" s="222" t="s">
        <v>430</v>
      </c>
      <c r="T120" s="248"/>
      <c r="U120" s="178" t="s">
        <v>92</v>
      </c>
      <c r="V120" s="179" t="s">
        <v>91</v>
      </c>
      <c r="W120" s="249" t="s">
        <v>175</v>
      </c>
      <c r="X120" s="248" t="s">
        <v>370</v>
      </c>
      <c r="Y120" s="248" t="s">
        <v>371</v>
      </c>
      <c r="Z120" s="271"/>
      <c r="AA120" s="265">
        <v>7.3000000000000001E-3</v>
      </c>
      <c r="AB120" s="207" t="s">
        <v>143</v>
      </c>
      <c r="AC120" s="207" t="s">
        <v>143</v>
      </c>
      <c r="AD120" s="207"/>
      <c r="AE120" s="222"/>
      <c r="AF120" s="273">
        <v>2</v>
      </c>
      <c r="AG120" s="272"/>
      <c r="AJ120" s="287">
        <v>2</v>
      </c>
    </row>
    <row r="121" spans="1:36" s="3" customFormat="1" ht="39.950000000000003" customHeight="1" outlineLevel="1">
      <c r="A121" s="216">
        <f t="shared" si="0"/>
        <v>112</v>
      </c>
      <c r="B121" s="217"/>
      <c r="C121" s="217"/>
      <c r="D121" s="217"/>
      <c r="E121" s="217"/>
      <c r="F121" s="217"/>
      <c r="G121" s="217"/>
      <c r="H121" s="217">
        <v>6</v>
      </c>
      <c r="I121" s="217"/>
      <c r="J121" s="217"/>
      <c r="K121" s="217"/>
      <c r="L121" s="222" t="s">
        <v>444</v>
      </c>
      <c r="M121" s="223" t="s">
        <v>445</v>
      </c>
      <c r="N121" s="230"/>
      <c r="O121" s="228" t="s">
        <v>40</v>
      </c>
      <c r="P121" s="217" t="s">
        <v>359</v>
      </c>
      <c r="Q121" s="246"/>
      <c r="R121" s="247" t="s">
        <v>40</v>
      </c>
      <c r="S121" s="222" t="s">
        <v>444</v>
      </c>
      <c r="T121" s="248"/>
      <c r="U121" s="178" t="s">
        <v>92</v>
      </c>
      <c r="V121" s="179" t="s">
        <v>91</v>
      </c>
      <c r="W121" s="249" t="s">
        <v>175</v>
      </c>
      <c r="X121" s="248" t="s">
        <v>425</v>
      </c>
      <c r="Y121" s="248" t="s">
        <v>446</v>
      </c>
      <c r="Z121" s="271"/>
      <c r="AA121" s="265">
        <v>0.01</v>
      </c>
      <c r="AB121" s="207" t="s">
        <v>143</v>
      </c>
      <c r="AC121" s="207" t="s">
        <v>143</v>
      </c>
      <c r="AD121" s="207"/>
      <c r="AE121" s="222"/>
      <c r="AF121" s="273">
        <v>1</v>
      </c>
      <c r="AG121" s="272"/>
      <c r="AJ121" s="287">
        <v>1</v>
      </c>
    </row>
    <row r="122" spans="1:36" s="3" customFormat="1" ht="39.950000000000003" customHeight="1" outlineLevel="1">
      <c r="A122" s="216">
        <f t="shared" si="0"/>
        <v>113</v>
      </c>
      <c r="B122" s="217"/>
      <c r="C122" s="217"/>
      <c r="D122" s="217"/>
      <c r="E122" s="217"/>
      <c r="F122" s="217"/>
      <c r="G122" s="217"/>
      <c r="H122" s="217">
        <v>6</v>
      </c>
      <c r="I122" s="217"/>
      <c r="J122" s="217"/>
      <c r="K122" s="217"/>
      <c r="L122" s="222" t="s">
        <v>447</v>
      </c>
      <c r="M122" s="231" t="s">
        <v>448</v>
      </c>
      <c r="N122" s="230"/>
      <c r="O122" s="228" t="s">
        <v>43</v>
      </c>
      <c r="P122" s="217" t="s">
        <v>359</v>
      </c>
      <c r="Q122" s="246"/>
      <c r="R122" s="247" t="s">
        <v>40</v>
      </c>
      <c r="S122" s="222" t="s">
        <v>447</v>
      </c>
      <c r="T122" s="248"/>
      <c r="U122" s="178" t="s">
        <v>92</v>
      </c>
      <c r="V122" s="179" t="s">
        <v>91</v>
      </c>
      <c r="W122" s="249" t="s">
        <v>175</v>
      </c>
      <c r="X122" s="248" t="s">
        <v>370</v>
      </c>
      <c r="Y122" s="248" t="s">
        <v>371</v>
      </c>
      <c r="Z122" s="271"/>
      <c r="AA122" s="265">
        <v>7.3000000000000001E-3</v>
      </c>
      <c r="AB122" s="207" t="s">
        <v>143</v>
      </c>
      <c r="AC122" s="207" t="s">
        <v>143</v>
      </c>
      <c r="AD122" s="207"/>
      <c r="AE122" s="222"/>
      <c r="AF122" s="273">
        <v>2</v>
      </c>
      <c r="AG122" s="272"/>
      <c r="AJ122" s="287">
        <v>2</v>
      </c>
    </row>
    <row r="123" spans="1:36" s="2" customFormat="1" ht="39.950000000000003" customHeight="1" outlineLevel="1">
      <c r="A123" s="216">
        <f t="shared" si="0"/>
        <v>114</v>
      </c>
      <c r="B123" s="217" t="s">
        <v>449</v>
      </c>
      <c r="C123" s="217"/>
      <c r="D123" s="217"/>
      <c r="E123" s="217"/>
      <c r="F123" s="217"/>
      <c r="G123" s="217">
        <v>5</v>
      </c>
      <c r="H123" s="217"/>
      <c r="I123" s="217"/>
      <c r="J123" s="217"/>
      <c r="K123" s="217"/>
      <c r="L123" s="222" t="s">
        <v>450</v>
      </c>
      <c r="M123" s="231" t="s">
        <v>451</v>
      </c>
      <c r="N123" s="230"/>
      <c r="O123" s="228" t="s">
        <v>40</v>
      </c>
      <c r="P123" s="217" t="s">
        <v>359</v>
      </c>
      <c r="Q123" s="246"/>
      <c r="R123" s="247" t="s">
        <v>43</v>
      </c>
      <c r="S123" s="222" t="s">
        <v>450</v>
      </c>
      <c r="T123" s="248"/>
      <c r="U123" s="178" t="s">
        <v>92</v>
      </c>
      <c r="V123" s="179" t="s">
        <v>91</v>
      </c>
      <c r="W123" s="249" t="s">
        <v>414</v>
      </c>
      <c r="X123" s="248" t="s">
        <v>415</v>
      </c>
      <c r="Y123" s="248" t="s">
        <v>416</v>
      </c>
      <c r="Z123" s="271"/>
      <c r="AA123" s="274">
        <v>5.7000000000000002E-2</v>
      </c>
      <c r="AB123" s="207" t="s">
        <v>143</v>
      </c>
      <c r="AC123" s="207" t="s">
        <v>143</v>
      </c>
      <c r="AD123" s="207"/>
      <c r="AE123" s="222"/>
      <c r="AF123" s="273">
        <v>2</v>
      </c>
      <c r="AG123" s="272"/>
      <c r="AJ123" s="287">
        <v>2</v>
      </c>
    </row>
    <row r="124" spans="1:36" s="3" customFormat="1" ht="39.950000000000003" customHeight="1">
      <c r="A124" s="218">
        <f t="shared" si="0"/>
        <v>115</v>
      </c>
      <c r="B124" s="219" t="s">
        <v>452</v>
      </c>
      <c r="C124" s="219"/>
      <c r="D124" s="219"/>
      <c r="E124" s="219">
        <v>3</v>
      </c>
      <c r="F124" s="219"/>
      <c r="G124" s="219"/>
      <c r="H124" s="219"/>
      <c r="I124" s="219"/>
      <c r="J124" s="219"/>
      <c r="K124" s="219"/>
      <c r="L124" s="224" t="s">
        <v>453</v>
      </c>
      <c r="M124" s="233" t="s">
        <v>454</v>
      </c>
      <c r="N124" s="234"/>
      <c r="O124" s="235" t="s">
        <v>40</v>
      </c>
      <c r="P124" s="219" t="s">
        <v>359</v>
      </c>
      <c r="Q124" s="253" t="s">
        <v>186</v>
      </c>
      <c r="R124" s="254" t="s">
        <v>40</v>
      </c>
      <c r="S124" s="224" t="s">
        <v>455</v>
      </c>
      <c r="T124" s="255"/>
      <c r="U124" s="178" t="s">
        <v>92</v>
      </c>
      <c r="V124" s="179" t="s">
        <v>91</v>
      </c>
      <c r="W124" s="256" t="s">
        <v>411</v>
      </c>
      <c r="X124" s="255" t="s">
        <v>94</v>
      </c>
      <c r="Y124" s="255" t="s">
        <v>143</v>
      </c>
      <c r="Z124" s="277" t="s">
        <v>143</v>
      </c>
      <c r="AA124" s="278">
        <v>0.1</v>
      </c>
      <c r="AB124" s="279" t="s">
        <v>143</v>
      </c>
      <c r="AC124" s="280" t="s">
        <v>456</v>
      </c>
      <c r="AD124" s="279"/>
      <c r="AE124" s="224" t="s">
        <v>457</v>
      </c>
      <c r="AF124" s="281">
        <v>1</v>
      </c>
      <c r="AG124" s="272"/>
      <c r="AJ124" s="287">
        <v>1</v>
      </c>
    </row>
    <row r="125" spans="1:36" s="3" customFormat="1" ht="39.950000000000003" customHeight="1">
      <c r="A125" s="216">
        <f t="shared" si="0"/>
        <v>116</v>
      </c>
      <c r="B125" s="217"/>
      <c r="C125" s="217"/>
      <c r="D125" s="217"/>
      <c r="E125" s="217">
        <v>3</v>
      </c>
      <c r="F125" s="217"/>
      <c r="G125" s="217"/>
      <c r="H125" s="217"/>
      <c r="I125" s="217"/>
      <c r="J125" s="217"/>
      <c r="K125" s="217"/>
      <c r="L125" s="236" t="s">
        <v>458</v>
      </c>
      <c r="M125" s="237" t="s">
        <v>459</v>
      </c>
      <c r="N125" s="238"/>
      <c r="O125" s="228" t="s">
        <v>40</v>
      </c>
      <c r="P125" s="217" t="s">
        <v>359</v>
      </c>
      <c r="Q125" s="178"/>
      <c r="R125" s="257" t="s">
        <v>40</v>
      </c>
      <c r="S125" s="236" t="s">
        <v>458</v>
      </c>
      <c r="T125" s="222"/>
      <c r="U125" s="178" t="s">
        <v>92</v>
      </c>
      <c r="V125" s="179" t="s">
        <v>91</v>
      </c>
      <c r="W125" s="249" t="s">
        <v>460</v>
      </c>
      <c r="X125" s="248" t="s">
        <v>461</v>
      </c>
      <c r="Y125" s="248" t="s">
        <v>143</v>
      </c>
      <c r="Z125" s="271"/>
      <c r="AA125" s="274">
        <v>6.9999999999999999E-4</v>
      </c>
      <c r="AB125" s="207" t="s">
        <v>143</v>
      </c>
      <c r="AC125" s="262" t="s">
        <v>366</v>
      </c>
      <c r="AD125" s="207"/>
      <c r="AE125" s="232" t="s">
        <v>462</v>
      </c>
      <c r="AF125" s="273">
        <v>1</v>
      </c>
      <c r="AG125" s="272"/>
      <c r="AJ125" s="287">
        <v>1</v>
      </c>
    </row>
    <row r="126" spans="1:36" s="3" customFormat="1" ht="39.950000000000003" customHeight="1">
      <c r="A126" s="216">
        <f t="shared" si="0"/>
        <v>117</v>
      </c>
      <c r="B126" s="217"/>
      <c r="C126" s="217" t="s">
        <v>463</v>
      </c>
      <c r="D126" s="217"/>
      <c r="E126" s="217">
        <v>3</v>
      </c>
      <c r="F126" s="217"/>
      <c r="G126" s="217"/>
      <c r="H126" s="217"/>
      <c r="I126" s="217" t="s">
        <v>464</v>
      </c>
      <c r="J126" s="217"/>
      <c r="K126" s="217"/>
      <c r="L126" s="222" t="s">
        <v>465</v>
      </c>
      <c r="M126" s="231" t="s">
        <v>466</v>
      </c>
      <c r="N126" s="230"/>
      <c r="O126" s="228" t="s">
        <v>40</v>
      </c>
      <c r="P126" s="217" t="s">
        <v>359</v>
      </c>
      <c r="Q126" s="246"/>
      <c r="R126" s="247" t="s">
        <v>40</v>
      </c>
      <c r="S126" s="222" t="s">
        <v>465</v>
      </c>
      <c r="T126" s="248"/>
      <c r="U126" s="178" t="s">
        <v>92</v>
      </c>
      <c r="V126" s="179" t="s">
        <v>91</v>
      </c>
      <c r="W126" s="248" t="s">
        <v>411</v>
      </c>
      <c r="X126" s="248" t="s">
        <v>94</v>
      </c>
      <c r="Y126" s="282" t="s">
        <v>143</v>
      </c>
      <c r="Z126" s="271"/>
      <c r="AA126" s="283">
        <v>0.7</v>
      </c>
      <c r="AB126" s="207" t="s">
        <v>143</v>
      </c>
      <c r="AC126" s="284" t="s">
        <v>456</v>
      </c>
      <c r="AD126" s="207"/>
      <c r="AE126" s="222" t="s">
        <v>457</v>
      </c>
      <c r="AF126" s="273">
        <v>1</v>
      </c>
      <c r="AG126" s="272"/>
      <c r="AJ126" s="287">
        <v>1</v>
      </c>
    </row>
    <row r="127" spans="1:36" s="3" customFormat="1" ht="39.950000000000003" customHeight="1">
      <c r="A127" s="216">
        <f t="shared" si="0"/>
        <v>118</v>
      </c>
      <c r="B127" s="217"/>
      <c r="C127" s="217"/>
      <c r="D127" s="217"/>
      <c r="E127" s="217">
        <v>3</v>
      </c>
      <c r="F127" s="217"/>
      <c r="G127" s="217"/>
      <c r="H127" s="217"/>
      <c r="I127" s="217"/>
      <c r="J127" s="217"/>
      <c r="K127" s="217"/>
      <c r="L127" s="222" t="s">
        <v>467</v>
      </c>
      <c r="M127" s="231" t="s">
        <v>468</v>
      </c>
      <c r="N127" s="222" t="s">
        <v>467</v>
      </c>
      <c r="O127" s="239" t="s">
        <v>40</v>
      </c>
      <c r="P127" s="217" t="s">
        <v>359</v>
      </c>
      <c r="Q127" s="258"/>
      <c r="R127" s="247" t="s">
        <v>40</v>
      </c>
      <c r="S127" s="259" t="s">
        <v>395</v>
      </c>
      <c r="T127" s="260" t="s">
        <v>186</v>
      </c>
      <c r="U127" s="178" t="s">
        <v>92</v>
      </c>
      <c r="V127" s="179" t="s">
        <v>91</v>
      </c>
      <c r="W127" s="261" t="s">
        <v>159</v>
      </c>
      <c r="X127" s="262" t="s">
        <v>310</v>
      </c>
      <c r="Y127" s="282" t="s">
        <v>143</v>
      </c>
      <c r="Z127" s="248" t="s">
        <v>469</v>
      </c>
      <c r="AA127" s="248" t="s">
        <v>470</v>
      </c>
      <c r="AB127" s="263" t="s">
        <v>143</v>
      </c>
      <c r="AC127" s="262" t="s">
        <v>366</v>
      </c>
      <c r="AD127" s="207"/>
      <c r="AE127" s="222" t="s">
        <v>471</v>
      </c>
      <c r="AF127" s="273">
        <v>1</v>
      </c>
      <c r="AG127" s="272"/>
      <c r="AJ127" s="287">
        <v>1</v>
      </c>
    </row>
    <row r="128" spans="1:36" s="10" customFormat="1" ht="39.950000000000003" customHeight="1">
      <c r="A128" s="216">
        <f t="shared" si="0"/>
        <v>119</v>
      </c>
      <c r="B128" s="220"/>
      <c r="C128" s="220"/>
      <c r="D128" s="217"/>
      <c r="E128" s="217">
        <v>3</v>
      </c>
      <c r="F128" s="220"/>
      <c r="G128" s="220"/>
      <c r="H128" s="220"/>
      <c r="I128" s="220"/>
      <c r="J128" s="220"/>
      <c r="K128" s="220"/>
      <c r="L128" s="220" t="s">
        <v>472</v>
      </c>
      <c r="M128" s="240" t="s">
        <v>468</v>
      </c>
      <c r="N128" s="220" t="s">
        <v>472</v>
      </c>
      <c r="O128" s="241" t="s">
        <v>40</v>
      </c>
      <c r="P128" s="220" t="s">
        <v>359</v>
      </c>
      <c r="Q128" s="263"/>
      <c r="R128" s="264" t="s">
        <v>40</v>
      </c>
      <c r="S128" s="220" t="s">
        <v>395</v>
      </c>
      <c r="T128" s="262"/>
      <c r="U128" s="178" t="s">
        <v>92</v>
      </c>
      <c r="V128" s="179" t="s">
        <v>91</v>
      </c>
      <c r="W128" s="261" t="s">
        <v>159</v>
      </c>
      <c r="X128" s="262" t="s">
        <v>310</v>
      </c>
      <c r="Y128" s="282" t="s">
        <v>143</v>
      </c>
      <c r="Z128" s="230" t="s">
        <v>473</v>
      </c>
      <c r="AA128" s="262">
        <v>6.8999999999999999E-3</v>
      </c>
      <c r="AB128" s="263" t="s">
        <v>143</v>
      </c>
      <c r="AC128" s="262" t="s">
        <v>366</v>
      </c>
      <c r="AD128" s="207"/>
      <c r="AE128" s="220"/>
      <c r="AF128" s="273">
        <v>1</v>
      </c>
      <c r="AG128" s="288"/>
      <c r="AJ128" s="287">
        <v>1</v>
      </c>
    </row>
    <row r="129" spans="1:36" s="3" customFormat="1" ht="39.950000000000003" customHeight="1">
      <c r="A129" s="216">
        <f t="shared" si="0"/>
        <v>120</v>
      </c>
      <c r="B129" s="217"/>
      <c r="C129" s="217"/>
      <c r="D129" s="217"/>
      <c r="E129" s="217">
        <v>3</v>
      </c>
      <c r="F129" s="217"/>
      <c r="G129" s="217"/>
      <c r="H129" s="217"/>
      <c r="I129" s="217"/>
      <c r="J129" s="217"/>
      <c r="K129" s="217"/>
      <c r="L129" s="259" t="s">
        <v>474</v>
      </c>
      <c r="M129" s="231" t="s">
        <v>475</v>
      </c>
      <c r="N129" s="298"/>
      <c r="O129" s="228" t="s">
        <v>43</v>
      </c>
      <c r="P129" s="217" t="s">
        <v>359</v>
      </c>
      <c r="Q129" s="246"/>
      <c r="R129" s="247" t="s">
        <v>40</v>
      </c>
      <c r="S129" s="259" t="s">
        <v>474</v>
      </c>
      <c r="T129" s="248"/>
      <c r="U129" s="178" t="s">
        <v>92</v>
      </c>
      <c r="V129" s="179" t="s">
        <v>91</v>
      </c>
      <c r="W129" s="249" t="s">
        <v>460</v>
      </c>
      <c r="X129" s="248" t="s">
        <v>476</v>
      </c>
      <c r="Y129" s="282" t="s">
        <v>143</v>
      </c>
      <c r="Z129" s="271"/>
      <c r="AA129" s="265">
        <v>9.2999999999999992E-3</v>
      </c>
      <c r="AB129" s="207" t="s">
        <v>143</v>
      </c>
      <c r="AC129" s="262" t="s">
        <v>366</v>
      </c>
      <c r="AD129" s="207"/>
      <c r="AE129" s="222"/>
      <c r="AF129" s="273">
        <v>2</v>
      </c>
      <c r="AG129" s="272"/>
      <c r="AJ129" s="287">
        <v>2</v>
      </c>
    </row>
    <row r="130" spans="1:36" s="3" customFormat="1" ht="39.950000000000003" customHeight="1">
      <c r="A130" s="216">
        <f t="shared" si="0"/>
        <v>121</v>
      </c>
      <c r="B130" s="217"/>
      <c r="C130" s="217"/>
      <c r="D130" s="217"/>
      <c r="E130" s="217">
        <v>3</v>
      </c>
      <c r="F130" s="217"/>
      <c r="G130" s="217"/>
      <c r="H130" s="217"/>
      <c r="I130" s="217"/>
      <c r="J130" s="217"/>
      <c r="K130" s="217"/>
      <c r="L130" s="222" t="s">
        <v>477</v>
      </c>
      <c r="M130" s="231" t="s">
        <v>478</v>
      </c>
      <c r="N130" s="230"/>
      <c r="O130" s="228" t="s">
        <v>43</v>
      </c>
      <c r="P130" s="217" t="s">
        <v>359</v>
      </c>
      <c r="Q130" s="246"/>
      <c r="R130" s="247" t="s">
        <v>40</v>
      </c>
      <c r="S130" s="222" t="s">
        <v>477</v>
      </c>
      <c r="T130" s="248"/>
      <c r="U130" s="178" t="s">
        <v>92</v>
      </c>
      <c r="V130" s="179" t="s">
        <v>91</v>
      </c>
      <c r="W130" s="249" t="s">
        <v>460</v>
      </c>
      <c r="X130" s="248" t="s">
        <v>476</v>
      </c>
      <c r="Y130" s="248" t="s">
        <v>143</v>
      </c>
      <c r="Z130" s="271"/>
      <c r="AA130" s="265">
        <v>1.5299999999999999E-2</v>
      </c>
      <c r="AB130" s="207" t="s">
        <v>143</v>
      </c>
      <c r="AC130" s="262" t="s">
        <v>366</v>
      </c>
      <c r="AD130" s="207"/>
      <c r="AE130" s="222"/>
      <c r="AF130" s="273">
        <v>2</v>
      </c>
      <c r="AG130" s="272"/>
      <c r="AJ130" s="287">
        <v>2</v>
      </c>
    </row>
    <row r="131" spans="1:36" s="3" customFormat="1" ht="39.950000000000003" customHeight="1">
      <c r="A131" s="216">
        <f t="shared" si="0"/>
        <v>122</v>
      </c>
      <c r="B131" s="217"/>
      <c r="C131" s="217"/>
      <c r="D131" s="217"/>
      <c r="E131" s="217">
        <v>3</v>
      </c>
      <c r="F131" s="217"/>
      <c r="G131" s="217"/>
      <c r="H131" s="217"/>
      <c r="I131" s="217"/>
      <c r="J131" s="217"/>
      <c r="K131" s="217"/>
      <c r="L131" s="222" t="s">
        <v>479</v>
      </c>
      <c r="M131" s="231" t="s">
        <v>480</v>
      </c>
      <c r="N131" s="232"/>
      <c r="O131" s="228" t="s">
        <v>40</v>
      </c>
      <c r="P131" s="217" t="s">
        <v>359</v>
      </c>
      <c r="Q131" s="251"/>
      <c r="R131" s="247" t="s">
        <v>47</v>
      </c>
      <c r="S131" s="217" t="s">
        <v>481</v>
      </c>
      <c r="T131" s="252"/>
      <c r="U131" s="178" t="s">
        <v>92</v>
      </c>
      <c r="V131" s="179" t="s">
        <v>91</v>
      </c>
      <c r="W131" s="249" t="s">
        <v>460</v>
      </c>
      <c r="X131" s="251" t="s">
        <v>461</v>
      </c>
      <c r="Y131" s="282" t="s">
        <v>143</v>
      </c>
      <c r="Z131" s="232"/>
      <c r="AA131" s="274">
        <v>6.0000000000000001E-3</v>
      </c>
      <c r="AB131" s="207" t="s">
        <v>143</v>
      </c>
      <c r="AC131" s="262" t="s">
        <v>366</v>
      </c>
      <c r="AD131" s="207"/>
      <c r="AE131" s="207" t="s">
        <v>462</v>
      </c>
      <c r="AF131" s="273">
        <v>4</v>
      </c>
      <c r="AG131" s="272"/>
      <c r="AJ131" s="287">
        <v>4</v>
      </c>
    </row>
    <row r="132" spans="1:36" s="3" customFormat="1" ht="39.950000000000003" customHeight="1">
      <c r="A132" s="216">
        <f t="shared" si="0"/>
        <v>123</v>
      </c>
      <c r="B132" s="217"/>
      <c r="C132" s="217"/>
      <c r="D132" s="217"/>
      <c r="E132" s="217">
        <v>3</v>
      </c>
      <c r="F132" s="217"/>
      <c r="G132" s="217"/>
      <c r="H132" s="217"/>
      <c r="I132" s="217"/>
      <c r="J132" s="217"/>
      <c r="K132" s="217"/>
      <c r="L132" s="222" t="s">
        <v>482</v>
      </c>
      <c r="M132" s="231" t="s">
        <v>483</v>
      </c>
      <c r="N132" s="230"/>
      <c r="O132" s="228" t="s">
        <v>40</v>
      </c>
      <c r="P132" s="217" t="s">
        <v>359</v>
      </c>
      <c r="Q132" s="246"/>
      <c r="R132" s="247" t="s">
        <v>40</v>
      </c>
      <c r="S132" s="222" t="s">
        <v>482</v>
      </c>
      <c r="T132" s="248"/>
      <c r="U132" s="178" t="s">
        <v>92</v>
      </c>
      <c r="V132" s="179" t="s">
        <v>91</v>
      </c>
      <c r="W132" s="249" t="s">
        <v>411</v>
      </c>
      <c r="X132" s="248" t="s">
        <v>94</v>
      </c>
      <c r="Y132" s="207" t="s">
        <v>143</v>
      </c>
      <c r="Z132" s="271"/>
      <c r="AA132" s="265">
        <v>0.17499999999999999</v>
      </c>
      <c r="AB132" s="207" t="s">
        <v>143</v>
      </c>
      <c r="AC132" s="262" t="s">
        <v>366</v>
      </c>
      <c r="AD132" s="207"/>
      <c r="AE132" s="222" t="s">
        <v>484</v>
      </c>
      <c r="AF132" s="273">
        <v>1</v>
      </c>
      <c r="AG132" s="272"/>
      <c r="AJ132" s="273">
        <v>1</v>
      </c>
    </row>
    <row r="133" spans="1:36" s="3" customFormat="1" ht="39.950000000000003" customHeight="1">
      <c r="A133" s="216">
        <f t="shared" si="0"/>
        <v>124</v>
      </c>
      <c r="B133" s="217"/>
      <c r="C133" s="217"/>
      <c r="D133" s="217"/>
      <c r="E133" s="217">
        <v>3</v>
      </c>
      <c r="F133" s="217"/>
      <c r="G133" s="217"/>
      <c r="H133" s="217"/>
      <c r="I133" s="217"/>
      <c r="J133" s="217"/>
      <c r="K133" s="217"/>
      <c r="L133" s="222" t="s">
        <v>485</v>
      </c>
      <c r="M133" s="231" t="s">
        <v>468</v>
      </c>
      <c r="N133" s="222" t="s">
        <v>485</v>
      </c>
      <c r="O133" s="228" t="s">
        <v>40</v>
      </c>
      <c r="P133" s="217" t="s">
        <v>359</v>
      </c>
      <c r="Q133" s="246"/>
      <c r="R133" s="247" t="s">
        <v>40</v>
      </c>
      <c r="S133" s="220" t="s">
        <v>395</v>
      </c>
      <c r="T133" s="248"/>
      <c r="U133" s="178" t="s">
        <v>92</v>
      </c>
      <c r="V133" s="179" t="s">
        <v>91</v>
      </c>
      <c r="W133" s="249" t="s">
        <v>159</v>
      </c>
      <c r="X133" s="262" t="s">
        <v>310</v>
      </c>
      <c r="Y133" s="282" t="s">
        <v>143</v>
      </c>
      <c r="Z133" s="248" t="s">
        <v>486</v>
      </c>
      <c r="AA133" s="265">
        <v>2.0000000000000001E-4</v>
      </c>
      <c r="AB133" s="207" t="s">
        <v>143</v>
      </c>
      <c r="AC133" s="262" t="s">
        <v>366</v>
      </c>
      <c r="AD133" s="207"/>
      <c r="AE133" s="222"/>
      <c r="AF133" s="273">
        <v>2</v>
      </c>
      <c r="AG133" s="272"/>
      <c r="AJ133" s="273">
        <v>2</v>
      </c>
    </row>
    <row r="134" spans="1:36" s="3" customFormat="1" ht="39.950000000000003" customHeight="1">
      <c r="A134" s="216">
        <f t="shared" si="0"/>
        <v>125</v>
      </c>
      <c r="B134" s="217"/>
      <c r="C134" s="217"/>
      <c r="D134" s="217"/>
      <c r="E134" s="217">
        <v>3</v>
      </c>
      <c r="F134" s="217"/>
      <c r="G134" s="217"/>
      <c r="H134" s="217"/>
      <c r="I134" s="217"/>
      <c r="J134" s="217"/>
      <c r="K134" s="217"/>
      <c r="L134" s="222" t="s">
        <v>487</v>
      </c>
      <c r="M134" s="231" t="s">
        <v>488</v>
      </c>
      <c r="N134" s="230"/>
      <c r="O134" s="228" t="s">
        <v>40</v>
      </c>
      <c r="P134" s="217" t="s">
        <v>359</v>
      </c>
      <c r="Q134" s="320"/>
      <c r="R134" s="247" t="s">
        <v>40</v>
      </c>
      <c r="S134" s="222" t="s">
        <v>487</v>
      </c>
      <c r="T134" s="248"/>
      <c r="U134" s="178" t="s">
        <v>92</v>
      </c>
      <c r="V134" s="179" t="s">
        <v>91</v>
      </c>
      <c r="W134" s="249" t="s">
        <v>422</v>
      </c>
      <c r="X134" s="248" t="s">
        <v>425</v>
      </c>
      <c r="Y134" s="248" t="s">
        <v>446</v>
      </c>
      <c r="Z134" s="271"/>
      <c r="AA134" s="328">
        <v>2.4199999999999999E-2</v>
      </c>
      <c r="AB134" s="207" t="s">
        <v>143</v>
      </c>
      <c r="AC134" s="262" t="s">
        <v>366</v>
      </c>
      <c r="AD134" s="207"/>
      <c r="AE134" s="222"/>
      <c r="AF134" s="273">
        <v>2</v>
      </c>
      <c r="AG134" s="272"/>
      <c r="AJ134" s="273">
        <v>2</v>
      </c>
    </row>
    <row r="135" spans="1:36" s="3" customFormat="1" ht="39.950000000000003" customHeight="1">
      <c r="A135" s="216">
        <f t="shared" si="0"/>
        <v>126</v>
      </c>
      <c r="B135" s="217"/>
      <c r="C135" s="217"/>
      <c r="D135" s="217"/>
      <c r="E135" s="217">
        <v>3</v>
      </c>
      <c r="F135" s="217"/>
      <c r="G135" s="217"/>
      <c r="H135" s="217"/>
      <c r="I135" s="217"/>
      <c r="J135" s="217"/>
      <c r="K135" s="217"/>
      <c r="L135" s="299" t="s">
        <v>489</v>
      </c>
      <c r="M135" s="300" t="s">
        <v>490</v>
      </c>
      <c r="N135" s="301"/>
      <c r="O135" s="228" t="s">
        <v>40</v>
      </c>
      <c r="P135" s="217" t="s">
        <v>359</v>
      </c>
      <c r="Q135" s="320"/>
      <c r="R135" s="247" t="s">
        <v>40</v>
      </c>
      <c r="S135" s="299" t="s">
        <v>489</v>
      </c>
      <c r="T135" s="248"/>
      <c r="U135" s="178" t="s">
        <v>92</v>
      </c>
      <c r="V135" s="179" t="s">
        <v>91</v>
      </c>
      <c r="W135" s="249" t="s">
        <v>422</v>
      </c>
      <c r="X135" s="248" t="s">
        <v>425</v>
      </c>
      <c r="Y135" s="248" t="s">
        <v>446</v>
      </c>
      <c r="Z135" s="271"/>
      <c r="AA135" s="328">
        <v>6.0000000000000001E-3</v>
      </c>
      <c r="AB135" s="207"/>
      <c r="AC135" s="262" t="s">
        <v>366</v>
      </c>
      <c r="AD135" s="207"/>
      <c r="AE135" s="222"/>
      <c r="AF135" s="273">
        <v>1</v>
      </c>
      <c r="AG135" s="272"/>
      <c r="AJ135" s="273">
        <v>1</v>
      </c>
    </row>
    <row r="136" spans="1:36" s="3" customFormat="1" ht="39.950000000000003" customHeight="1">
      <c r="A136" s="216">
        <f t="shared" si="0"/>
        <v>127</v>
      </c>
      <c r="B136" s="217"/>
      <c r="C136" s="217"/>
      <c r="D136" s="217"/>
      <c r="E136" s="217">
        <v>3</v>
      </c>
      <c r="F136" s="217"/>
      <c r="G136" s="217"/>
      <c r="H136" s="217"/>
      <c r="I136" s="217"/>
      <c r="J136" s="217"/>
      <c r="K136" s="217"/>
      <c r="L136" s="222" t="s">
        <v>491</v>
      </c>
      <c r="M136" s="231" t="s">
        <v>468</v>
      </c>
      <c r="N136" s="222" t="s">
        <v>491</v>
      </c>
      <c r="O136" s="228" t="s">
        <v>40</v>
      </c>
      <c r="P136" s="217" t="s">
        <v>359</v>
      </c>
      <c r="Q136" s="246"/>
      <c r="R136" s="247" t="s">
        <v>40</v>
      </c>
      <c r="S136" s="220" t="s">
        <v>395</v>
      </c>
      <c r="T136" s="248"/>
      <c r="U136" s="178" t="s">
        <v>92</v>
      </c>
      <c r="V136" s="179" t="s">
        <v>91</v>
      </c>
      <c r="W136" s="249" t="s">
        <v>159</v>
      </c>
      <c r="X136" s="262" t="s">
        <v>310</v>
      </c>
      <c r="Y136" s="282" t="s">
        <v>143</v>
      </c>
      <c r="Z136" s="271" t="s">
        <v>492</v>
      </c>
      <c r="AA136" s="265">
        <v>6.9999999999999999E-4</v>
      </c>
      <c r="AB136" s="207" t="s">
        <v>143</v>
      </c>
      <c r="AC136" s="262" t="s">
        <v>366</v>
      </c>
      <c r="AD136" s="207"/>
      <c r="AE136" s="222"/>
      <c r="AF136" s="273">
        <v>2</v>
      </c>
      <c r="AG136" s="272"/>
      <c r="AJ136" s="273">
        <v>2</v>
      </c>
    </row>
    <row r="137" spans="1:36" s="3" customFormat="1" ht="39.950000000000003" customHeight="1">
      <c r="A137" s="216">
        <f t="shared" si="0"/>
        <v>128</v>
      </c>
      <c r="B137" s="217"/>
      <c r="C137" s="217"/>
      <c r="D137" s="217"/>
      <c r="E137" s="217">
        <v>3</v>
      </c>
      <c r="F137" s="217"/>
      <c r="G137" s="217"/>
      <c r="H137" s="217"/>
      <c r="I137" s="217"/>
      <c r="J137" s="217"/>
      <c r="K137" s="217"/>
      <c r="L137" s="222" t="s">
        <v>493</v>
      </c>
      <c r="M137" s="231" t="s">
        <v>494</v>
      </c>
      <c r="N137" s="230"/>
      <c r="O137" s="228" t="s">
        <v>40</v>
      </c>
      <c r="P137" s="217" t="s">
        <v>359</v>
      </c>
      <c r="Q137" s="320"/>
      <c r="R137" s="247" t="s">
        <v>40</v>
      </c>
      <c r="S137" s="222" t="s">
        <v>493</v>
      </c>
      <c r="T137" s="248"/>
      <c r="U137" s="178" t="s">
        <v>92</v>
      </c>
      <c r="V137" s="179" t="s">
        <v>91</v>
      </c>
      <c r="W137" s="249" t="s">
        <v>411</v>
      </c>
      <c r="X137" s="248" t="s">
        <v>94</v>
      </c>
      <c r="Y137" s="282" t="s">
        <v>143</v>
      </c>
      <c r="Z137" s="271"/>
      <c r="AA137" s="265">
        <f>AA138+AA139</f>
        <v>0.1263</v>
      </c>
      <c r="AB137" s="207" t="s">
        <v>143</v>
      </c>
      <c r="AC137" s="262" t="s">
        <v>366</v>
      </c>
      <c r="AD137" s="207"/>
      <c r="AE137" s="222"/>
      <c r="AF137" s="273">
        <v>2</v>
      </c>
      <c r="AG137" s="272"/>
      <c r="AJ137" s="273">
        <v>2</v>
      </c>
    </row>
    <row r="138" spans="1:36" s="3" customFormat="1" ht="39.950000000000003" customHeight="1" outlineLevel="1">
      <c r="A138" s="216">
        <f t="shared" si="0"/>
        <v>129</v>
      </c>
      <c r="B138" s="217"/>
      <c r="C138" s="217"/>
      <c r="D138" s="217"/>
      <c r="E138" s="217"/>
      <c r="F138" s="217">
        <v>4</v>
      </c>
      <c r="G138" s="217"/>
      <c r="H138" s="217"/>
      <c r="I138" s="217"/>
      <c r="J138" s="217"/>
      <c r="K138" s="217"/>
      <c r="L138" s="222" t="s">
        <v>495</v>
      </c>
      <c r="M138" s="231" t="s">
        <v>496</v>
      </c>
      <c r="N138" s="230"/>
      <c r="O138" s="228" t="s">
        <v>40</v>
      </c>
      <c r="P138" s="217" t="s">
        <v>359</v>
      </c>
      <c r="Q138" s="320"/>
      <c r="R138" s="247" t="s">
        <v>40</v>
      </c>
      <c r="S138" s="222" t="s">
        <v>495</v>
      </c>
      <c r="T138" s="248"/>
      <c r="U138" s="178" t="s">
        <v>92</v>
      </c>
      <c r="V138" s="179" t="s">
        <v>91</v>
      </c>
      <c r="W138" s="249" t="s">
        <v>422</v>
      </c>
      <c r="X138" s="248" t="s">
        <v>425</v>
      </c>
      <c r="Y138" s="282" t="s">
        <v>143</v>
      </c>
      <c r="Z138" s="271"/>
      <c r="AA138" s="265">
        <v>0.125</v>
      </c>
      <c r="AB138" s="207" t="s">
        <v>143</v>
      </c>
      <c r="AC138" s="262" t="s">
        <v>366</v>
      </c>
      <c r="AD138" s="207"/>
      <c r="AE138" s="222"/>
      <c r="AF138" s="273">
        <v>2</v>
      </c>
      <c r="AG138" s="272"/>
      <c r="AJ138" s="273">
        <v>1</v>
      </c>
    </row>
    <row r="139" spans="1:36" s="3" customFormat="1" ht="39.950000000000003" customHeight="1" outlineLevel="1">
      <c r="A139" s="216">
        <f t="shared" si="0"/>
        <v>130</v>
      </c>
      <c r="B139" s="217"/>
      <c r="C139" s="217"/>
      <c r="D139" s="217"/>
      <c r="E139" s="217"/>
      <c r="F139" s="217">
        <v>4</v>
      </c>
      <c r="G139" s="217"/>
      <c r="H139" s="217"/>
      <c r="I139" s="217"/>
      <c r="J139" s="217"/>
      <c r="K139" s="217"/>
      <c r="L139" s="222" t="s">
        <v>497</v>
      </c>
      <c r="M139" s="231" t="s">
        <v>498</v>
      </c>
      <c r="N139" s="230"/>
      <c r="O139" s="228" t="s">
        <v>40</v>
      </c>
      <c r="P139" s="217" t="s">
        <v>359</v>
      </c>
      <c r="Q139" s="246"/>
      <c r="R139" s="247" t="s">
        <v>40</v>
      </c>
      <c r="S139" s="222" t="s">
        <v>497</v>
      </c>
      <c r="T139" s="248"/>
      <c r="U139" s="178" t="s">
        <v>92</v>
      </c>
      <c r="V139" s="179" t="s">
        <v>91</v>
      </c>
      <c r="W139" s="249" t="s">
        <v>159</v>
      </c>
      <c r="X139" s="248" t="s">
        <v>419</v>
      </c>
      <c r="Y139" s="248" t="s">
        <v>143</v>
      </c>
      <c r="Z139" s="271"/>
      <c r="AA139" s="265">
        <v>1.2999999999999999E-3</v>
      </c>
      <c r="AB139" s="207" t="s">
        <v>143</v>
      </c>
      <c r="AC139" s="262" t="s">
        <v>366</v>
      </c>
      <c r="AD139" s="207"/>
      <c r="AE139" s="222"/>
      <c r="AF139" s="273">
        <v>1</v>
      </c>
      <c r="AG139" s="272"/>
      <c r="AJ139" s="273">
        <v>1</v>
      </c>
    </row>
    <row r="140" spans="1:36" s="3" customFormat="1" ht="39.950000000000003" customHeight="1">
      <c r="A140" s="216">
        <f t="shared" si="0"/>
        <v>131</v>
      </c>
      <c r="B140" s="217"/>
      <c r="C140" s="217"/>
      <c r="D140" s="217"/>
      <c r="E140" s="217">
        <v>3</v>
      </c>
      <c r="F140" s="217"/>
      <c r="G140" s="217"/>
      <c r="H140" s="217"/>
      <c r="I140" s="217"/>
      <c r="J140" s="217"/>
      <c r="K140" s="217"/>
      <c r="L140" s="222" t="s">
        <v>499</v>
      </c>
      <c r="M140" s="231" t="s">
        <v>500</v>
      </c>
      <c r="N140" s="230"/>
      <c r="O140" s="228" t="s">
        <v>40</v>
      </c>
      <c r="P140" s="217" t="s">
        <v>359</v>
      </c>
      <c r="Q140" s="246"/>
      <c r="R140" s="247" t="s">
        <v>40</v>
      </c>
      <c r="S140" s="222" t="s">
        <v>499</v>
      </c>
      <c r="T140" s="248"/>
      <c r="U140" s="178" t="s">
        <v>92</v>
      </c>
      <c r="V140" s="179" t="s">
        <v>91</v>
      </c>
      <c r="W140" s="249" t="s">
        <v>411</v>
      </c>
      <c r="X140" s="248" t="s">
        <v>94</v>
      </c>
      <c r="Y140" s="248" t="s">
        <v>143</v>
      </c>
      <c r="Z140" s="271"/>
      <c r="AA140" s="265">
        <f>AA141+AA142</f>
        <v>0.20700000000000002</v>
      </c>
      <c r="AB140" s="207" t="s">
        <v>143</v>
      </c>
      <c r="AC140" s="262" t="s">
        <v>366</v>
      </c>
      <c r="AD140" s="207"/>
      <c r="AE140" s="222"/>
      <c r="AF140" s="273">
        <v>2</v>
      </c>
      <c r="AG140" s="272"/>
      <c r="AJ140" s="273">
        <v>2</v>
      </c>
    </row>
    <row r="141" spans="1:36" s="3" customFormat="1" ht="39.950000000000003" customHeight="1" outlineLevel="1">
      <c r="A141" s="216">
        <f t="shared" si="0"/>
        <v>132</v>
      </c>
      <c r="B141" s="217"/>
      <c r="C141" s="217"/>
      <c r="D141" s="217"/>
      <c r="E141" s="217"/>
      <c r="F141" s="217">
        <v>4</v>
      </c>
      <c r="G141" s="217"/>
      <c r="H141" s="217"/>
      <c r="I141" s="217"/>
      <c r="J141" s="217"/>
      <c r="K141" s="217"/>
      <c r="L141" s="222" t="s">
        <v>501</v>
      </c>
      <c r="M141" s="231" t="s">
        <v>502</v>
      </c>
      <c r="N141" s="230"/>
      <c r="O141" s="228" t="s">
        <v>40</v>
      </c>
      <c r="P141" s="217" t="s">
        <v>359</v>
      </c>
      <c r="Q141" s="246"/>
      <c r="R141" s="247" t="s">
        <v>40</v>
      </c>
      <c r="S141" s="222" t="s">
        <v>501</v>
      </c>
      <c r="T141" s="248"/>
      <c r="U141" s="178" t="s">
        <v>92</v>
      </c>
      <c r="V141" s="179" t="s">
        <v>91</v>
      </c>
      <c r="W141" s="249" t="s">
        <v>422</v>
      </c>
      <c r="X141" s="248" t="s">
        <v>425</v>
      </c>
      <c r="Y141" s="248" t="s">
        <v>143</v>
      </c>
      <c r="Z141" s="271"/>
      <c r="AA141" s="265">
        <v>0.20300000000000001</v>
      </c>
      <c r="AB141" s="207" t="s">
        <v>143</v>
      </c>
      <c r="AC141" s="262" t="s">
        <v>366</v>
      </c>
      <c r="AD141" s="207"/>
      <c r="AE141" s="222"/>
      <c r="AF141" s="273">
        <v>1</v>
      </c>
      <c r="AG141" s="272"/>
      <c r="AJ141" s="273">
        <v>1</v>
      </c>
    </row>
    <row r="142" spans="1:36" s="3" customFormat="1" ht="39.950000000000003" customHeight="1" outlineLevel="1">
      <c r="A142" s="216">
        <f t="shared" si="0"/>
        <v>133</v>
      </c>
      <c r="B142" s="217"/>
      <c r="C142" s="217"/>
      <c r="D142" s="217"/>
      <c r="E142" s="217"/>
      <c r="F142" s="217">
        <v>4</v>
      </c>
      <c r="G142" s="217"/>
      <c r="H142" s="217"/>
      <c r="I142" s="217"/>
      <c r="J142" s="217"/>
      <c r="K142" s="217"/>
      <c r="L142" s="222" t="s">
        <v>497</v>
      </c>
      <c r="M142" s="231" t="s">
        <v>498</v>
      </c>
      <c r="N142" s="230"/>
      <c r="O142" s="228" t="s">
        <v>40</v>
      </c>
      <c r="P142" s="217" t="s">
        <v>359</v>
      </c>
      <c r="Q142" s="246"/>
      <c r="R142" s="247" t="s">
        <v>40</v>
      </c>
      <c r="S142" s="222" t="s">
        <v>497</v>
      </c>
      <c r="T142" s="248"/>
      <c r="U142" s="178" t="s">
        <v>92</v>
      </c>
      <c r="V142" s="179" t="s">
        <v>91</v>
      </c>
      <c r="W142" s="249" t="s">
        <v>159</v>
      </c>
      <c r="X142" s="248" t="s">
        <v>419</v>
      </c>
      <c r="Y142" s="248" t="s">
        <v>143</v>
      </c>
      <c r="Z142" s="271"/>
      <c r="AA142" s="265">
        <v>4.0000000000000001E-3</v>
      </c>
      <c r="AB142" s="207" t="s">
        <v>143</v>
      </c>
      <c r="AC142" s="262" t="s">
        <v>366</v>
      </c>
      <c r="AD142" s="207"/>
      <c r="AE142" s="222"/>
      <c r="AF142" s="273">
        <v>1</v>
      </c>
      <c r="AG142" s="272"/>
      <c r="AJ142" s="273">
        <v>1</v>
      </c>
    </row>
    <row r="143" spans="1:36" s="3" customFormat="1" ht="37.5" customHeight="1">
      <c r="A143" s="216">
        <f t="shared" si="0"/>
        <v>134</v>
      </c>
      <c r="B143" s="217"/>
      <c r="C143" s="217"/>
      <c r="D143" s="217"/>
      <c r="E143" s="217">
        <v>3</v>
      </c>
      <c r="F143" s="217"/>
      <c r="G143" s="217"/>
      <c r="H143" s="217"/>
      <c r="I143" s="217"/>
      <c r="J143" s="217"/>
      <c r="K143" s="217"/>
      <c r="L143" s="222" t="s">
        <v>503</v>
      </c>
      <c r="M143" s="231" t="s">
        <v>504</v>
      </c>
      <c r="N143" s="302" t="s">
        <v>505</v>
      </c>
      <c r="O143" s="228" t="s">
        <v>40</v>
      </c>
      <c r="P143" s="217" t="s">
        <v>359</v>
      </c>
      <c r="Q143" s="246"/>
      <c r="R143" s="247" t="s">
        <v>40</v>
      </c>
      <c r="S143" s="222" t="s">
        <v>503</v>
      </c>
      <c r="T143" s="248"/>
      <c r="U143" s="178" t="s">
        <v>92</v>
      </c>
      <c r="V143" s="179" t="s">
        <v>91</v>
      </c>
      <c r="W143" s="249" t="s">
        <v>159</v>
      </c>
      <c r="X143" s="248" t="s">
        <v>396</v>
      </c>
      <c r="Y143" s="248" t="s">
        <v>143</v>
      </c>
      <c r="Z143" s="271"/>
      <c r="AA143" s="328">
        <v>5.7000000000000002E-3</v>
      </c>
      <c r="AB143" s="207" t="s">
        <v>321</v>
      </c>
      <c r="AC143" s="284" t="s">
        <v>366</v>
      </c>
      <c r="AD143" s="207"/>
      <c r="AE143" s="222"/>
      <c r="AF143" s="273">
        <v>8</v>
      </c>
      <c r="AG143" s="272"/>
      <c r="AJ143" s="273">
        <v>8</v>
      </c>
    </row>
    <row r="144" spans="1:36" s="3" customFormat="1" ht="35.25" customHeight="1">
      <c r="A144" s="216">
        <f t="shared" si="0"/>
        <v>135</v>
      </c>
      <c r="B144" s="217"/>
      <c r="C144" s="217"/>
      <c r="D144" s="217"/>
      <c r="E144" s="217">
        <v>3</v>
      </c>
      <c r="F144" s="217"/>
      <c r="G144" s="217"/>
      <c r="H144" s="217"/>
      <c r="I144" s="217"/>
      <c r="J144" s="217"/>
      <c r="K144" s="217"/>
      <c r="L144" s="236" t="s">
        <v>506</v>
      </c>
      <c r="M144" s="303" t="s">
        <v>507</v>
      </c>
      <c r="N144" s="230"/>
      <c r="O144" s="228" t="s">
        <v>40</v>
      </c>
      <c r="P144" s="217" t="s">
        <v>359</v>
      </c>
      <c r="Q144" s="246"/>
      <c r="R144" s="247" t="s">
        <v>40</v>
      </c>
      <c r="S144" s="236" t="s">
        <v>506</v>
      </c>
      <c r="T144" s="248"/>
      <c r="U144" s="178" t="s">
        <v>92</v>
      </c>
      <c r="V144" s="179" t="s">
        <v>91</v>
      </c>
      <c r="W144" s="249" t="s">
        <v>460</v>
      </c>
      <c r="X144" s="248" t="s">
        <v>476</v>
      </c>
      <c r="Y144" s="248" t="s">
        <v>143</v>
      </c>
      <c r="Z144" s="329" t="s">
        <v>508</v>
      </c>
      <c r="AA144" s="265">
        <v>0.01</v>
      </c>
      <c r="AB144" s="207" t="s">
        <v>143</v>
      </c>
      <c r="AC144" s="284" t="s">
        <v>366</v>
      </c>
      <c r="AD144" s="207"/>
      <c r="AE144" s="222"/>
      <c r="AF144" s="273">
        <v>1</v>
      </c>
      <c r="AG144" s="272"/>
      <c r="AJ144" s="273">
        <v>1</v>
      </c>
    </row>
    <row r="145" spans="1:40" s="7" customFormat="1" ht="39.950000000000003" customHeight="1">
      <c r="A145" s="123">
        <v>104</v>
      </c>
      <c r="B145" s="124"/>
      <c r="C145" s="125">
        <v>1</v>
      </c>
      <c r="D145" s="125"/>
      <c r="E145" s="125"/>
      <c r="F145" s="125"/>
      <c r="G145" s="289"/>
      <c r="H145" s="125"/>
      <c r="I145" s="125"/>
      <c r="J145" s="145"/>
      <c r="K145" s="145"/>
      <c r="L145" s="53" t="s">
        <v>509</v>
      </c>
      <c r="M145" s="147" t="s">
        <v>510</v>
      </c>
      <c r="N145" s="152" t="s">
        <v>120</v>
      </c>
      <c r="O145" s="304" t="s">
        <v>43</v>
      </c>
      <c r="P145" s="124" t="s">
        <v>90</v>
      </c>
      <c r="Q145" s="173"/>
      <c r="R145" s="174" t="s">
        <v>140</v>
      </c>
      <c r="S145" s="175" t="s">
        <v>99</v>
      </c>
      <c r="T145" s="175" t="s">
        <v>143</v>
      </c>
      <c r="U145" s="178" t="s">
        <v>91</v>
      </c>
      <c r="V145" s="179" t="s">
        <v>92</v>
      </c>
      <c r="W145" s="124" t="s">
        <v>133</v>
      </c>
      <c r="X145" s="176" t="s">
        <v>94</v>
      </c>
      <c r="Y145" s="176" t="s">
        <v>143</v>
      </c>
      <c r="Z145" s="117" t="s">
        <v>143</v>
      </c>
      <c r="AA145" s="52">
        <f>AA146+AA157+AA158</f>
        <v>1.9849999999999999</v>
      </c>
      <c r="AB145" s="197" t="s">
        <v>143</v>
      </c>
      <c r="AC145" s="179"/>
      <c r="AD145" s="179"/>
      <c r="AE145" s="179"/>
      <c r="AF145" s="179"/>
      <c r="AG145" s="205"/>
      <c r="AH145" s="205"/>
      <c r="AI145" s="208"/>
      <c r="AJ145" s="176">
        <v>1</v>
      </c>
      <c r="AK145" s="197"/>
      <c r="AL145" s="197"/>
    </row>
    <row r="146" spans="1:40" s="7" customFormat="1" ht="39.950000000000003" customHeight="1">
      <c r="A146" s="123">
        <v>106</v>
      </c>
      <c r="B146" s="124"/>
      <c r="C146" s="125"/>
      <c r="D146" s="125">
        <v>2</v>
      </c>
      <c r="E146" s="125"/>
      <c r="F146" s="125"/>
      <c r="G146" s="289"/>
      <c r="H146" s="125"/>
      <c r="I146" s="125"/>
      <c r="J146" s="145"/>
      <c r="K146" s="145"/>
      <c r="L146" s="144" t="s">
        <v>511</v>
      </c>
      <c r="M146" s="147" t="s">
        <v>512</v>
      </c>
      <c r="N146" s="148" t="s">
        <v>513</v>
      </c>
      <c r="O146" s="304" t="s">
        <v>47</v>
      </c>
      <c r="P146" s="124" t="s">
        <v>90</v>
      </c>
      <c r="Q146" s="173"/>
      <c r="R146" s="174" t="s">
        <v>43</v>
      </c>
      <c r="S146" s="175"/>
      <c r="T146" s="145" t="s">
        <v>43</v>
      </c>
      <c r="U146" s="178" t="s">
        <v>91</v>
      </c>
      <c r="V146" s="179" t="s">
        <v>92</v>
      </c>
      <c r="W146" s="124" t="s">
        <v>133</v>
      </c>
      <c r="X146" s="176" t="s">
        <v>94</v>
      </c>
      <c r="Y146" s="176" t="s">
        <v>143</v>
      </c>
      <c r="Z146" s="117" t="s">
        <v>143</v>
      </c>
      <c r="AA146" s="52">
        <f>AA147+AA148*3+AA149*2+AA150+AA151</f>
        <v>1.585</v>
      </c>
      <c r="AB146" s="197" t="s">
        <v>143</v>
      </c>
      <c r="AC146" s="179"/>
      <c r="AD146" s="179"/>
      <c r="AE146" s="179"/>
      <c r="AF146" s="179"/>
      <c r="AG146" s="205"/>
      <c r="AH146" s="205"/>
      <c r="AI146" s="208"/>
      <c r="AJ146" s="176">
        <v>1</v>
      </c>
      <c r="AK146" s="197"/>
      <c r="AL146" s="197"/>
    </row>
    <row r="147" spans="1:40" s="7" customFormat="1" ht="39.950000000000003" customHeight="1">
      <c r="A147" s="123">
        <v>108</v>
      </c>
      <c r="B147" s="124"/>
      <c r="C147" s="125"/>
      <c r="D147" s="125"/>
      <c r="E147" s="125">
        <v>3</v>
      </c>
      <c r="F147" s="125"/>
      <c r="G147" s="289"/>
      <c r="H147" s="125"/>
      <c r="I147" s="125"/>
      <c r="J147" s="145"/>
      <c r="K147" s="145"/>
      <c r="L147" s="53" t="s">
        <v>514</v>
      </c>
      <c r="M147" s="147" t="s">
        <v>515</v>
      </c>
      <c r="N147" s="148" t="s">
        <v>513</v>
      </c>
      <c r="O147" s="304" t="s">
        <v>47</v>
      </c>
      <c r="P147" s="124" t="s">
        <v>90</v>
      </c>
      <c r="Q147" s="173"/>
      <c r="R147" s="174" t="s">
        <v>140</v>
      </c>
      <c r="S147" s="175" t="s">
        <v>99</v>
      </c>
      <c r="T147" s="175" t="s">
        <v>143</v>
      </c>
      <c r="U147" s="178" t="s">
        <v>91</v>
      </c>
      <c r="V147" s="179" t="s">
        <v>92</v>
      </c>
      <c r="W147" s="153" t="s">
        <v>516</v>
      </c>
      <c r="X147" s="185" t="s">
        <v>517</v>
      </c>
      <c r="Y147" s="185" t="s">
        <v>518</v>
      </c>
      <c r="Z147" s="117" t="s">
        <v>143</v>
      </c>
      <c r="AA147" s="52">
        <v>0.55300000000000005</v>
      </c>
      <c r="AB147" s="197" t="s">
        <v>143</v>
      </c>
      <c r="AC147" s="179"/>
      <c r="AD147" s="179"/>
      <c r="AE147" s="179"/>
      <c r="AF147" s="179"/>
      <c r="AG147" s="205"/>
      <c r="AH147" s="205"/>
      <c r="AI147" s="208"/>
      <c r="AJ147" s="176">
        <v>1</v>
      </c>
      <c r="AK147" s="197"/>
      <c r="AL147" s="197"/>
    </row>
    <row r="148" spans="1:40" s="3" customFormat="1" ht="39.950000000000003" customHeight="1">
      <c r="A148" s="123">
        <v>109</v>
      </c>
      <c r="B148" s="124"/>
      <c r="C148" s="125"/>
      <c r="D148" s="125"/>
      <c r="E148" s="125">
        <v>3</v>
      </c>
      <c r="F148" s="125"/>
      <c r="G148" s="289"/>
      <c r="H148" s="125"/>
      <c r="I148" s="125"/>
      <c r="J148" s="145"/>
      <c r="K148" s="145"/>
      <c r="L148" s="144" t="s">
        <v>519</v>
      </c>
      <c r="M148" s="147" t="s">
        <v>520</v>
      </c>
      <c r="N148" s="148" t="s">
        <v>120</v>
      </c>
      <c r="O148" s="304" t="s">
        <v>47</v>
      </c>
      <c r="P148" s="124" t="s">
        <v>90</v>
      </c>
      <c r="Q148" s="173"/>
      <c r="R148" s="174" t="s">
        <v>140</v>
      </c>
      <c r="S148" s="175"/>
      <c r="T148" s="145" t="s">
        <v>140</v>
      </c>
      <c r="U148" s="178" t="s">
        <v>91</v>
      </c>
      <c r="V148" s="179" t="s">
        <v>92</v>
      </c>
      <c r="W148" s="153" t="s">
        <v>521</v>
      </c>
      <c r="X148" s="176" t="s">
        <v>522</v>
      </c>
      <c r="Y148" s="124" t="s">
        <v>142</v>
      </c>
      <c r="Z148" s="117" t="s">
        <v>143</v>
      </c>
      <c r="AA148" s="52">
        <v>8.0000000000000002E-3</v>
      </c>
      <c r="AB148" s="197" t="s">
        <v>143</v>
      </c>
      <c r="AC148" s="179"/>
      <c r="AD148" s="179"/>
      <c r="AE148" s="179"/>
      <c r="AF148" s="179"/>
      <c r="AG148" s="205"/>
      <c r="AH148" s="205"/>
      <c r="AI148" s="208"/>
      <c r="AJ148" s="176">
        <v>2</v>
      </c>
      <c r="AK148" s="176"/>
      <c r="AL148" s="197"/>
    </row>
    <row r="149" spans="1:40" s="3" customFormat="1" ht="39.950000000000003" customHeight="1">
      <c r="A149" s="123">
        <v>110</v>
      </c>
      <c r="B149" s="124"/>
      <c r="C149" s="125"/>
      <c r="D149" s="289"/>
      <c r="E149" s="125">
        <v>3</v>
      </c>
      <c r="F149" s="125"/>
      <c r="G149" s="289"/>
      <c r="H149" s="125"/>
      <c r="I149" s="125"/>
      <c r="J149" s="145"/>
      <c r="K149" s="145"/>
      <c r="L149" s="53" t="s">
        <v>523</v>
      </c>
      <c r="M149" s="147" t="s">
        <v>524</v>
      </c>
      <c r="N149" s="148" t="s">
        <v>120</v>
      </c>
      <c r="O149" s="304" t="s">
        <v>47</v>
      </c>
      <c r="P149" s="124" t="s">
        <v>90</v>
      </c>
      <c r="Q149" s="173"/>
      <c r="R149" s="174" t="s">
        <v>140</v>
      </c>
      <c r="S149" s="175"/>
      <c r="T149" s="145" t="s">
        <v>140</v>
      </c>
      <c r="U149" s="178" t="s">
        <v>91</v>
      </c>
      <c r="V149" s="179" t="s">
        <v>92</v>
      </c>
      <c r="W149" s="153" t="s">
        <v>521</v>
      </c>
      <c r="X149" s="176" t="s">
        <v>522</v>
      </c>
      <c r="Y149" s="124" t="s">
        <v>142</v>
      </c>
      <c r="Z149" s="117" t="s">
        <v>525</v>
      </c>
      <c r="AA149" s="52">
        <v>7.0000000000000001E-3</v>
      </c>
      <c r="AB149" s="197" t="s">
        <v>143</v>
      </c>
      <c r="AC149" s="179"/>
      <c r="AD149" s="179"/>
      <c r="AE149" s="179"/>
      <c r="AF149" s="179"/>
      <c r="AG149" s="205"/>
      <c r="AH149" s="205"/>
      <c r="AI149" s="208"/>
      <c r="AJ149" s="176">
        <v>2</v>
      </c>
      <c r="AK149" s="176"/>
      <c r="AL149" s="197"/>
    </row>
    <row r="150" spans="1:40" s="7" customFormat="1" ht="39.950000000000003" customHeight="1">
      <c r="A150" s="123">
        <v>113</v>
      </c>
      <c r="B150" s="124"/>
      <c r="C150" s="125"/>
      <c r="D150" s="289"/>
      <c r="E150" s="289">
        <v>3</v>
      </c>
      <c r="F150" s="125"/>
      <c r="G150" s="289"/>
      <c r="H150" s="125"/>
      <c r="I150" s="125"/>
      <c r="J150" s="145"/>
      <c r="K150" s="145"/>
      <c r="L150" s="53" t="s">
        <v>526</v>
      </c>
      <c r="M150" s="147" t="s">
        <v>527</v>
      </c>
      <c r="N150" s="148" t="s">
        <v>513</v>
      </c>
      <c r="O150" s="304" t="s">
        <v>47</v>
      </c>
      <c r="P150" s="124" t="s">
        <v>90</v>
      </c>
      <c r="Q150" s="176"/>
      <c r="R150" s="174" t="s">
        <v>140</v>
      </c>
      <c r="S150" s="175" t="s">
        <v>99</v>
      </c>
      <c r="T150" s="175" t="s">
        <v>143</v>
      </c>
      <c r="U150" s="178" t="s">
        <v>91</v>
      </c>
      <c r="V150" s="179" t="s">
        <v>92</v>
      </c>
      <c r="W150" s="153" t="s">
        <v>152</v>
      </c>
      <c r="X150" s="176" t="s">
        <v>143</v>
      </c>
      <c r="Y150" s="175" t="s">
        <v>528</v>
      </c>
      <c r="Z150" s="51" t="s">
        <v>143</v>
      </c>
      <c r="AA150" s="52">
        <v>0.05</v>
      </c>
      <c r="AB150" s="197" t="s">
        <v>143</v>
      </c>
      <c r="AC150" s="179"/>
      <c r="AD150" s="179"/>
      <c r="AE150" s="179"/>
      <c r="AF150" s="179"/>
      <c r="AG150" s="205"/>
      <c r="AH150" s="205"/>
      <c r="AI150" s="208"/>
      <c r="AJ150" s="176">
        <v>1</v>
      </c>
      <c r="AK150" s="197"/>
      <c r="AL150" s="197"/>
    </row>
    <row r="151" spans="1:40" s="9" customFormat="1" ht="47.25" customHeight="1">
      <c r="A151" s="28"/>
      <c r="B151" s="35"/>
      <c r="C151" s="36"/>
      <c r="D151" s="36"/>
      <c r="E151" s="31">
        <v>3</v>
      </c>
      <c r="F151" s="31"/>
      <c r="G151" s="36"/>
      <c r="H151" s="36"/>
      <c r="I151" s="36"/>
      <c r="J151" s="24"/>
      <c r="K151" s="138"/>
      <c r="L151" s="26" t="s">
        <v>529</v>
      </c>
      <c r="M151" s="141" t="s">
        <v>530</v>
      </c>
      <c r="N151" s="142"/>
      <c r="O151" s="304" t="s">
        <v>47</v>
      </c>
      <c r="P151" s="124" t="s">
        <v>90</v>
      </c>
      <c r="Q151" s="33"/>
      <c r="R151" s="174" t="s">
        <v>140</v>
      </c>
      <c r="S151" s="175" t="s">
        <v>99</v>
      </c>
      <c r="T151" s="175" t="s">
        <v>143</v>
      </c>
      <c r="U151" s="178" t="s">
        <v>91</v>
      </c>
      <c r="V151" s="179" t="s">
        <v>92</v>
      </c>
      <c r="W151" s="31"/>
      <c r="X151" s="36" t="s">
        <v>94</v>
      </c>
      <c r="Y151" s="26"/>
      <c r="Z151" s="26"/>
      <c r="AA151" s="50">
        <f>AA152+AA153*2+AA154+AA155+AA156*2</f>
        <v>0.94399999999999995</v>
      </c>
      <c r="AB151" s="24"/>
      <c r="AC151" s="34"/>
      <c r="AD151" s="34"/>
      <c r="AE151" s="34"/>
      <c r="AF151" s="34"/>
      <c r="AG151" s="68"/>
      <c r="AH151" s="68"/>
      <c r="AI151" s="65"/>
      <c r="AJ151" s="176">
        <v>1</v>
      </c>
    </row>
    <row r="152" spans="1:40" ht="39.950000000000003" customHeight="1">
      <c r="A152" s="28"/>
      <c r="B152" s="35"/>
      <c r="C152" s="36"/>
      <c r="D152" s="36"/>
      <c r="E152" s="36"/>
      <c r="F152" s="36">
        <v>4</v>
      </c>
      <c r="G152" s="36"/>
      <c r="H152" s="36"/>
      <c r="I152" s="36"/>
      <c r="J152" s="24"/>
      <c r="K152" s="24"/>
      <c r="L152" s="26" t="s">
        <v>531</v>
      </c>
      <c r="M152" s="141" t="s">
        <v>532</v>
      </c>
      <c r="N152" s="142"/>
      <c r="O152" s="304" t="s">
        <v>47</v>
      </c>
      <c r="P152" s="124" t="s">
        <v>90</v>
      </c>
      <c r="Q152" s="33"/>
      <c r="R152" s="174" t="s">
        <v>140</v>
      </c>
      <c r="S152" s="175" t="s">
        <v>99</v>
      </c>
      <c r="T152" s="33"/>
      <c r="U152" s="178" t="s">
        <v>91</v>
      </c>
      <c r="V152" s="179" t="s">
        <v>92</v>
      </c>
      <c r="W152" s="31"/>
      <c r="X152" s="36" t="s">
        <v>533</v>
      </c>
      <c r="Y152" s="96"/>
      <c r="Z152" s="96"/>
      <c r="AA152" s="100">
        <v>7.9000000000000001E-2</v>
      </c>
      <c r="AB152" s="33"/>
      <c r="AC152" s="34"/>
      <c r="AD152" s="34"/>
      <c r="AE152" s="34"/>
      <c r="AF152" s="34"/>
      <c r="AG152" s="68"/>
      <c r="AH152" s="68"/>
      <c r="AI152" s="65"/>
      <c r="AJ152" s="176">
        <v>1</v>
      </c>
    </row>
    <row r="153" spans="1:40" s="9" customFormat="1" ht="39.950000000000003" customHeight="1">
      <c r="A153" s="28"/>
      <c r="B153" s="35"/>
      <c r="C153" s="36"/>
      <c r="D153" s="36"/>
      <c r="E153" s="31"/>
      <c r="F153" s="31">
        <v>4</v>
      </c>
      <c r="G153" s="36"/>
      <c r="H153" s="36"/>
      <c r="I153" s="36"/>
      <c r="J153" s="24"/>
      <c r="K153" s="138"/>
      <c r="L153" s="26" t="s">
        <v>534</v>
      </c>
      <c r="M153" s="141" t="s">
        <v>535</v>
      </c>
      <c r="N153" s="142"/>
      <c r="O153" s="304" t="s">
        <v>47</v>
      </c>
      <c r="P153" s="124" t="s">
        <v>90</v>
      </c>
      <c r="Q153" s="33"/>
      <c r="R153" s="174" t="s">
        <v>140</v>
      </c>
      <c r="S153" s="175" t="s">
        <v>99</v>
      </c>
      <c r="T153" s="26"/>
      <c r="U153" s="178" t="s">
        <v>91</v>
      </c>
      <c r="V153" s="179" t="s">
        <v>92</v>
      </c>
      <c r="W153" s="31"/>
      <c r="X153" s="36" t="s">
        <v>533</v>
      </c>
      <c r="Y153" s="36"/>
      <c r="Z153" s="26"/>
      <c r="AA153" s="50">
        <v>7.2999999999999995E-2</v>
      </c>
      <c r="AB153" s="24"/>
      <c r="AC153" s="34"/>
      <c r="AD153" s="34"/>
      <c r="AE153" s="34"/>
      <c r="AF153" s="34"/>
      <c r="AG153" s="68"/>
      <c r="AH153" s="68"/>
      <c r="AI153" s="65"/>
      <c r="AJ153" s="176">
        <v>2</v>
      </c>
    </row>
    <row r="154" spans="1:40" s="9" customFormat="1" ht="39.950000000000003" customHeight="1">
      <c r="A154" s="28"/>
      <c r="B154" s="35"/>
      <c r="C154" s="36"/>
      <c r="D154" s="36"/>
      <c r="E154" s="31"/>
      <c r="F154" s="31">
        <v>4</v>
      </c>
      <c r="G154" s="36"/>
      <c r="H154" s="36"/>
      <c r="I154" s="36"/>
      <c r="J154" s="24"/>
      <c r="K154" s="138"/>
      <c r="L154" s="26" t="s">
        <v>536</v>
      </c>
      <c r="M154" s="141" t="s">
        <v>537</v>
      </c>
      <c r="N154" s="143"/>
      <c r="O154" s="304" t="s">
        <v>47</v>
      </c>
      <c r="P154" s="124" t="s">
        <v>90</v>
      </c>
      <c r="Q154" s="33"/>
      <c r="R154" s="174" t="s">
        <v>140</v>
      </c>
      <c r="S154" s="175" t="s">
        <v>99</v>
      </c>
      <c r="T154" s="26"/>
      <c r="U154" s="178" t="s">
        <v>91</v>
      </c>
      <c r="V154" s="179" t="s">
        <v>92</v>
      </c>
      <c r="W154" s="31"/>
      <c r="X154" s="36" t="s">
        <v>533</v>
      </c>
      <c r="Y154" s="28"/>
      <c r="Z154" s="26"/>
      <c r="AA154" s="50">
        <v>6.7000000000000004E-2</v>
      </c>
      <c r="AB154" s="24"/>
      <c r="AC154" s="34"/>
      <c r="AD154" s="34"/>
      <c r="AE154" s="34"/>
      <c r="AF154" s="34"/>
      <c r="AG154" s="68"/>
      <c r="AH154" s="68"/>
      <c r="AI154" s="65"/>
      <c r="AJ154" s="176">
        <v>1</v>
      </c>
    </row>
    <row r="155" spans="1:40" s="9" customFormat="1" ht="39.950000000000003" customHeight="1">
      <c r="A155" s="28"/>
      <c r="B155" s="35"/>
      <c r="C155" s="36"/>
      <c r="D155" s="36"/>
      <c r="E155" s="31"/>
      <c r="F155" s="31">
        <v>4</v>
      </c>
      <c r="G155" s="36"/>
      <c r="H155" s="36"/>
      <c r="I155" s="36"/>
      <c r="J155" s="24"/>
      <c r="K155" s="138"/>
      <c r="L155" s="26" t="s">
        <v>538</v>
      </c>
      <c r="M155" s="141" t="s">
        <v>539</v>
      </c>
      <c r="N155" s="142"/>
      <c r="O155" s="304" t="s">
        <v>47</v>
      </c>
      <c r="P155" s="124" t="s">
        <v>90</v>
      </c>
      <c r="Q155" s="33"/>
      <c r="R155" s="174" t="s">
        <v>140</v>
      </c>
      <c r="S155" s="175" t="s">
        <v>99</v>
      </c>
      <c r="T155" s="26"/>
      <c r="U155" s="178" t="s">
        <v>91</v>
      </c>
      <c r="V155" s="179" t="s">
        <v>92</v>
      </c>
      <c r="W155" s="31"/>
      <c r="X155" s="36" t="s">
        <v>533</v>
      </c>
      <c r="Y155" s="26"/>
      <c r="Z155" s="26"/>
      <c r="AA155" s="100">
        <v>5.1999999999999998E-2</v>
      </c>
      <c r="AB155" s="24"/>
      <c r="AC155" s="26"/>
      <c r="AD155" s="26"/>
      <c r="AE155" s="26"/>
      <c r="AF155" s="26"/>
      <c r="AG155" s="26"/>
      <c r="AH155" s="26"/>
      <c r="AI155" s="65"/>
      <c r="AJ155" s="176">
        <v>1</v>
      </c>
    </row>
    <row r="156" spans="1:40" s="9" customFormat="1" ht="39.950000000000003" customHeight="1">
      <c r="A156" s="28"/>
      <c r="B156" s="35"/>
      <c r="C156" s="36"/>
      <c r="D156" s="36"/>
      <c r="E156" s="31"/>
      <c r="F156" s="31">
        <v>4</v>
      </c>
      <c r="G156" s="36"/>
      <c r="H156" s="36"/>
      <c r="I156" s="36"/>
      <c r="J156" s="24"/>
      <c r="K156" s="138"/>
      <c r="L156" s="31" t="s">
        <v>540</v>
      </c>
      <c r="M156" s="141" t="s">
        <v>334</v>
      </c>
      <c r="N156" s="96"/>
      <c r="O156" s="304" t="s">
        <v>47</v>
      </c>
      <c r="P156" s="124" t="s">
        <v>90</v>
      </c>
      <c r="Q156" s="26"/>
      <c r="R156" s="174" t="s">
        <v>140</v>
      </c>
      <c r="S156" s="175" t="s">
        <v>99</v>
      </c>
      <c r="T156" s="26"/>
      <c r="U156" s="178" t="s">
        <v>91</v>
      </c>
      <c r="V156" s="179" t="s">
        <v>92</v>
      </c>
      <c r="W156" s="31"/>
      <c r="X156" s="36" t="s">
        <v>541</v>
      </c>
      <c r="Y156" s="26"/>
      <c r="Z156" s="26"/>
      <c r="AA156" s="50">
        <v>0.3</v>
      </c>
      <c r="AB156" s="24"/>
      <c r="AC156" s="26"/>
      <c r="AD156" s="26"/>
      <c r="AE156" s="26"/>
      <c r="AF156" s="26"/>
      <c r="AG156" s="26"/>
      <c r="AH156" s="26"/>
      <c r="AI156" s="65"/>
      <c r="AJ156" s="176">
        <v>2</v>
      </c>
    </row>
    <row r="157" spans="1:40" s="9" customFormat="1" ht="76.5" customHeight="1">
      <c r="A157" s="28">
        <v>122</v>
      </c>
      <c r="B157" s="35"/>
      <c r="C157" s="36"/>
      <c r="D157" s="36">
        <v>2</v>
      </c>
      <c r="E157" s="31"/>
      <c r="F157" s="31"/>
      <c r="G157" s="36"/>
      <c r="H157" s="36"/>
      <c r="I157" s="36"/>
      <c r="J157" s="24"/>
      <c r="K157" s="138"/>
      <c r="L157" s="26" t="s">
        <v>542</v>
      </c>
      <c r="M157" s="141" t="s">
        <v>53</v>
      </c>
      <c r="N157" s="142" t="s">
        <v>120</v>
      </c>
      <c r="O157" s="115"/>
      <c r="P157" s="35" t="s">
        <v>90</v>
      </c>
      <c r="Q157" s="33"/>
      <c r="R157" s="33" t="s">
        <v>40</v>
      </c>
      <c r="S157" s="26" t="s">
        <v>99</v>
      </c>
      <c r="T157" s="26" t="s">
        <v>95</v>
      </c>
      <c r="U157" s="33" t="s">
        <v>92</v>
      </c>
      <c r="V157" s="33" t="s">
        <v>91</v>
      </c>
      <c r="W157" s="31" t="s">
        <v>133</v>
      </c>
      <c r="X157" s="36" t="s">
        <v>94</v>
      </c>
      <c r="Y157" s="36" t="s">
        <v>95</v>
      </c>
      <c r="Z157" s="36"/>
      <c r="AA157" s="50">
        <v>0.2</v>
      </c>
      <c r="AB157" s="24"/>
      <c r="AC157" s="34"/>
      <c r="AD157" s="34"/>
      <c r="AE157" s="34"/>
      <c r="AF157" s="34"/>
      <c r="AG157" s="68"/>
      <c r="AH157" s="68"/>
      <c r="AI157" s="65"/>
      <c r="AJ157" s="336">
        <v>1</v>
      </c>
      <c r="AK157" s="337"/>
      <c r="AL157" s="338"/>
      <c r="AM157" s="337"/>
      <c r="AN157" s="339"/>
    </row>
    <row r="158" spans="1:40" s="9" customFormat="1" ht="76.5" customHeight="1">
      <c r="A158" s="28"/>
      <c r="B158" s="35"/>
      <c r="C158" s="36"/>
      <c r="D158" s="36">
        <v>2</v>
      </c>
      <c r="E158" s="31"/>
      <c r="F158" s="31"/>
      <c r="G158" s="36"/>
      <c r="H158" s="36"/>
      <c r="I158" s="36"/>
      <c r="J158" s="24"/>
      <c r="K158" s="138"/>
      <c r="L158" s="26" t="s">
        <v>543</v>
      </c>
      <c r="M158" s="141" t="s">
        <v>544</v>
      </c>
      <c r="N158" s="142" t="s">
        <v>120</v>
      </c>
      <c r="O158" s="115"/>
      <c r="P158" s="35" t="s">
        <v>90</v>
      </c>
      <c r="Q158" s="33"/>
      <c r="R158" s="33" t="s">
        <v>40</v>
      </c>
      <c r="S158" s="26" t="s">
        <v>99</v>
      </c>
      <c r="T158" s="26" t="s">
        <v>95</v>
      </c>
      <c r="U158" s="33" t="s">
        <v>92</v>
      </c>
      <c r="V158" s="33" t="s">
        <v>91</v>
      </c>
      <c r="W158" s="31" t="s">
        <v>133</v>
      </c>
      <c r="X158" s="36" t="s">
        <v>94</v>
      </c>
      <c r="Y158" s="36" t="s">
        <v>95</v>
      </c>
      <c r="Z158" s="36"/>
      <c r="AA158" s="50">
        <v>0.2</v>
      </c>
      <c r="AB158" s="24"/>
      <c r="AC158" s="34"/>
      <c r="AD158" s="34"/>
      <c r="AE158" s="34"/>
      <c r="AF158" s="34"/>
      <c r="AG158" s="68"/>
      <c r="AH158" s="68"/>
      <c r="AI158" s="65"/>
      <c r="AJ158" s="336">
        <v>1</v>
      </c>
      <c r="AK158" s="340"/>
      <c r="AL158" s="11"/>
      <c r="AM158" s="340"/>
      <c r="AN158" s="341"/>
    </row>
    <row r="159" spans="1:40" s="9" customFormat="1" ht="53.1" customHeight="1">
      <c r="A159" s="28">
        <v>126</v>
      </c>
      <c r="B159" s="35"/>
      <c r="C159" s="36">
        <v>1</v>
      </c>
      <c r="D159" s="36"/>
      <c r="E159" s="31"/>
      <c r="F159" s="31"/>
      <c r="G159" s="36"/>
      <c r="H159" s="36"/>
      <c r="I159" s="36"/>
      <c r="J159" s="24"/>
      <c r="K159" s="138"/>
      <c r="L159" s="26" t="s">
        <v>545</v>
      </c>
      <c r="M159" s="141" t="s">
        <v>546</v>
      </c>
      <c r="N159" s="305" t="s">
        <v>159</v>
      </c>
      <c r="O159" s="115"/>
      <c r="P159" s="35" t="s">
        <v>90</v>
      </c>
      <c r="Q159" s="36"/>
      <c r="R159" s="33" t="s">
        <v>40</v>
      </c>
      <c r="S159" s="26" t="s">
        <v>99</v>
      </c>
      <c r="T159" s="26" t="s">
        <v>95</v>
      </c>
      <c r="U159" s="33" t="s">
        <v>92</v>
      </c>
      <c r="V159" s="33" t="s">
        <v>91</v>
      </c>
      <c r="W159" s="36" t="s">
        <v>95</v>
      </c>
      <c r="X159" s="36" t="s">
        <v>547</v>
      </c>
      <c r="Y159" s="36" t="s">
        <v>95</v>
      </c>
      <c r="Z159" s="36"/>
      <c r="AA159" s="50">
        <v>0.01</v>
      </c>
      <c r="AB159" s="24" t="s">
        <v>95</v>
      </c>
      <c r="AC159" s="34"/>
      <c r="AD159" s="34"/>
      <c r="AE159" s="34"/>
      <c r="AF159" s="34"/>
      <c r="AG159" s="68"/>
      <c r="AH159" s="68"/>
      <c r="AI159" s="65"/>
      <c r="AJ159" s="64">
        <v>2</v>
      </c>
      <c r="AK159" s="337"/>
      <c r="AL159" s="338"/>
      <c r="AM159" s="337"/>
      <c r="AN159" s="339"/>
    </row>
    <row r="160" spans="1:40" s="9" customFormat="1" ht="39.950000000000003" customHeight="1">
      <c r="A160" s="28">
        <v>132</v>
      </c>
      <c r="B160" s="35"/>
      <c r="C160" s="36">
        <v>1</v>
      </c>
      <c r="D160" s="36"/>
      <c r="E160" s="31"/>
      <c r="F160" s="31"/>
      <c r="G160" s="36"/>
      <c r="H160" s="36"/>
      <c r="I160" s="36"/>
      <c r="J160" s="24"/>
      <c r="K160" s="138"/>
      <c r="L160" s="26" t="s">
        <v>548</v>
      </c>
      <c r="M160" s="141" t="s">
        <v>549</v>
      </c>
      <c r="N160" s="143" t="s">
        <v>252</v>
      </c>
      <c r="O160" s="115"/>
      <c r="P160" s="35" t="s">
        <v>90</v>
      </c>
      <c r="Q160" s="33"/>
      <c r="R160" s="33" t="s">
        <v>40</v>
      </c>
      <c r="S160" s="26" t="s">
        <v>99</v>
      </c>
      <c r="T160" s="26" t="s">
        <v>95</v>
      </c>
      <c r="U160" s="33" t="s">
        <v>92</v>
      </c>
      <c r="V160" s="33" t="s">
        <v>91</v>
      </c>
      <c r="W160" s="31" t="s">
        <v>521</v>
      </c>
      <c r="X160" s="36" t="s">
        <v>310</v>
      </c>
      <c r="Y160" s="28" t="s">
        <v>107</v>
      </c>
      <c r="Z160" s="26"/>
      <c r="AA160" s="50">
        <v>2.9999999999999997E-4</v>
      </c>
      <c r="AB160" s="24" t="s">
        <v>95</v>
      </c>
      <c r="AC160" s="34"/>
      <c r="AD160" s="34"/>
      <c r="AE160" s="34"/>
      <c r="AF160" s="34"/>
      <c r="AG160" s="68"/>
      <c r="AH160" s="68"/>
      <c r="AI160" s="65"/>
      <c r="AJ160" s="64">
        <v>1</v>
      </c>
      <c r="AK160" s="337"/>
      <c r="AL160" s="338"/>
      <c r="AM160" s="337"/>
      <c r="AN160" s="339"/>
    </row>
    <row r="161" spans="1:40" s="9" customFormat="1" ht="39.950000000000003" customHeight="1">
      <c r="A161" s="28">
        <v>133</v>
      </c>
      <c r="B161" s="35"/>
      <c r="C161" s="36">
        <v>1</v>
      </c>
      <c r="D161" s="36"/>
      <c r="E161" s="31"/>
      <c r="F161" s="31"/>
      <c r="G161" s="36"/>
      <c r="H161" s="36"/>
      <c r="I161" s="36"/>
      <c r="J161" s="24"/>
      <c r="K161" s="138"/>
      <c r="L161" s="26" t="s">
        <v>550</v>
      </c>
      <c r="M161" s="141" t="s">
        <v>551</v>
      </c>
      <c r="N161" s="142" t="s">
        <v>552</v>
      </c>
      <c r="O161" s="115"/>
      <c r="P161" s="35" t="s">
        <v>90</v>
      </c>
      <c r="Q161" s="33"/>
      <c r="R161" s="33" t="s">
        <v>40</v>
      </c>
      <c r="S161" s="26" t="s">
        <v>99</v>
      </c>
      <c r="T161" s="26" t="s">
        <v>95</v>
      </c>
      <c r="U161" s="33" t="s">
        <v>92</v>
      </c>
      <c r="V161" s="33" t="s">
        <v>91</v>
      </c>
      <c r="W161" s="31" t="s">
        <v>460</v>
      </c>
      <c r="X161" s="36" t="s">
        <v>553</v>
      </c>
      <c r="Y161" s="26" t="s">
        <v>95</v>
      </c>
      <c r="Z161" s="26"/>
      <c r="AA161" s="100">
        <v>3.3000000000000002E-2</v>
      </c>
      <c r="AB161" s="24" t="s">
        <v>95</v>
      </c>
      <c r="AC161" s="26" t="s">
        <v>95</v>
      </c>
      <c r="AD161" s="26" t="s">
        <v>95</v>
      </c>
      <c r="AE161" s="26" t="s">
        <v>95</v>
      </c>
      <c r="AF161" s="26" t="s">
        <v>95</v>
      </c>
      <c r="AG161" s="26" t="s">
        <v>95</v>
      </c>
      <c r="AH161" s="26" t="s">
        <v>95</v>
      </c>
      <c r="AI161" s="65"/>
      <c r="AJ161" s="64">
        <v>1</v>
      </c>
      <c r="AK161" s="337"/>
      <c r="AL161" s="338"/>
      <c r="AM161" s="337"/>
      <c r="AN161" s="339"/>
    </row>
    <row r="162" spans="1:40" ht="39.950000000000003" customHeight="1">
      <c r="A162" s="28">
        <v>144</v>
      </c>
      <c r="B162" s="35"/>
      <c r="C162" s="36">
        <v>1</v>
      </c>
      <c r="D162" s="36"/>
      <c r="E162" s="31"/>
      <c r="F162" s="31"/>
      <c r="G162" s="36"/>
      <c r="H162" s="36"/>
      <c r="I162" s="36"/>
      <c r="J162" s="24"/>
      <c r="K162" s="138"/>
      <c r="L162" s="306" t="s">
        <v>554</v>
      </c>
      <c r="M162" s="141" t="s">
        <v>555</v>
      </c>
      <c r="N162" s="143" t="s">
        <v>120</v>
      </c>
      <c r="O162" s="31"/>
      <c r="P162" s="35" t="s">
        <v>90</v>
      </c>
      <c r="Q162" s="42"/>
      <c r="R162" s="33" t="s">
        <v>40</v>
      </c>
      <c r="S162" s="26" t="s">
        <v>99</v>
      </c>
      <c r="T162" s="26" t="s">
        <v>95</v>
      </c>
      <c r="U162" s="33" t="s">
        <v>91</v>
      </c>
      <c r="V162" s="33" t="s">
        <v>92</v>
      </c>
      <c r="W162" s="31" t="s">
        <v>133</v>
      </c>
      <c r="X162" s="36" t="s">
        <v>94</v>
      </c>
      <c r="Y162" s="26" t="s">
        <v>95</v>
      </c>
      <c r="Z162" s="26" t="s">
        <v>95</v>
      </c>
      <c r="AA162" s="50">
        <v>0.18</v>
      </c>
      <c r="AB162" s="24" t="s">
        <v>95</v>
      </c>
      <c r="AC162" s="24"/>
      <c r="AD162" s="24"/>
      <c r="AE162" s="24"/>
      <c r="AF162" s="24"/>
      <c r="AG162" s="68"/>
      <c r="AH162" s="68"/>
      <c r="AI162" s="286"/>
      <c r="AJ162" s="342">
        <v>1</v>
      </c>
      <c r="AK162" s="338"/>
      <c r="AL162" s="338"/>
      <c r="AM162" s="338"/>
      <c r="AN162" s="339"/>
    </row>
    <row r="163" spans="1:40" s="9" customFormat="1" ht="39.950000000000003" customHeight="1">
      <c r="A163" s="28"/>
      <c r="B163" s="35">
        <v>0</v>
      </c>
      <c r="C163" s="36"/>
      <c r="D163" s="36"/>
      <c r="E163" s="31"/>
      <c r="F163" s="31"/>
      <c r="G163" s="36"/>
      <c r="H163" s="36"/>
      <c r="I163" s="36"/>
      <c r="J163" s="24"/>
      <c r="K163" s="138"/>
      <c r="L163" s="26" t="s">
        <v>556</v>
      </c>
      <c r="M163" s="141" t="s">
        <v>557</v>
      </c>
      <c r="N163" s="143" t="s">
        <v>558</v>
      </c>
      <c r="O163" s="31"/>
      <c r="P163" s="35" t="s">
        <v>90</v>
      </c>
      <c r="Q163" s="42"/>
      <c r="R163" s="33" t="s">
        <v>40</v>
      </c>
      <c r="S163" s="26" t="s">
        <v>99</v>
      </c>
      <c r="T163" s="26" t="s">
        <v>95</v>
      </c>
      <c r="U163" s="33" t="s">
        <v>91</v>
      </c>
      <c r="V163" s="33" t="s">
        <v>92</v>
      </c>
      <c r="W163" s="31" t="s">
        <v>133</v>
      </c>
      <c r="X163" s="36" t="s">
        <v>94</v>
      </c>
      <c r="Y163" s="26" t="s">
        <v>95</v>
      </c>
      <c r="Z163" s="26" t="s">
        <v>95</v>
      </c>
      <c r="AA163" s="50"/>
      <c r="AB163" s="24" t="s">
        <v>95</v>
      </c>
      <c r="AC163" s="24"/>
      <c r="AD163" s="24"/>
      <c r="AE163" s="24"/>
      <c r="AF163" s="24"/>
      <c r="AG163" s="68"/>
      <c r="AH163" s="68"/>
      <c r="AI163" s="286"/>
      <c r="AJ163" s="342">
        <v>1</v>
      </c>
    </row>
    <row r="164" spans="1:40" s="8" customFormat="1" ht="39.950000000000003" customHeight="1">
      <c r="A164" s="28"/>
      <c r="B164" s="35"/>
      <c r="C164" s="36"/>
      <c r="D164" s="36"/>
      <c r="E164" s="128"/>
      <c r="F164" s="31"/>
      <c r="G164" s="36"/>
      <c r="H164" s="36"/>
      <c r="I164" s="36"/>
      <c r="J164" s="24"/>
      <c r="K164" s="138"/>
      <c r="L164" s="26"/>
      <c r="M164" s="141"/>
      <c r="N164" s="307"/>
      <c r="O164" s="115"/>
      <c r="P164" s="35"/>
      <c r="Q164" s="42"/>
      <c r="R164" s="33"/>
      <c r="S164" s="26"/>
      <c r="T164" s="26"/>
      <c r="U164" s="33"/>
      <c r="V164" s="34"/>
      <c r="W164" s="31"/>
      <c r="X164" s="26"/>
      <c r="Y164" s="26"/>
      <c r="Z164" s="26"/>
      <c r="AA164" s="50"/>
      <c r="AB164" s="24"/>
      <c r="AC164" s="24"/>
      <c r="AD164" s="24"/>
      <c r="AE164" s="24"/>
      <c r="AF164" s="24"/>
      <c r="AG164" s="68"/>
      <c r="AH164" s="68"/>
      <c r="AI164" s="286"/>
      <c r="AJ164" s="176"/>
    </row>
    <row r="165" spans="1:40" s="119" customFormat="1" ht="39.950000000000003" customHeight="1">
      <c r="A165" s="290"/>
      <c r="B165" s="291"/>
      <c r="C165" s="292"/>
      <c r="D165" s="292"/>
      <c r="E165" s="292"/>
      <c r="F165" s="292"/>
      <c r="G165" s="292"/>
      <c r="H165" s="292"/>
      <c r="I165" s="292"/>
      <c r="J165" s="308"/>
      <c r="K165" s="308"/>
      <c r="L165" s="309"/>
      <c r="M165" s="310"/>
      <c r="N165" s="311"/>
      <c r="O165" s="312"/>
      <c r="P165" s="291"/>
      <c r="Q165" s="321"/>
      <c r="R165" s="321"/>
      <c r="S165" s="322"/>
      <c r="T165" s="321"/>
      <c r="U165" s="321"/>
      <c r="V165" s="323"/>
      <c r="W165" s="324"/>
      <c r="X165" s="292"/>
      <c r="Y165" s="330"/>
      <c r="Z165" s="322"/>
      <c r="AA165" s="331"/>
      <c r="AB165" s="321"/>
      <c r="AC165" s="322"/>
      <c r="AD165" s="322"/>
      <c r="AE165" s="322"/>
      <c r="AF165" s="322"/>
      <c r="AG165" s="322"/>
      <c r="AH165" s="322"/>
      <c r="AI165" s="343"/>
      <c r="AJ165" s="176"/>
    </row>
    <row r="166" spans="1:40" s="119" customFormat="1" ht="39.950000000000003" customHeight="1">
      <c r="A166" s="290"/>
      <c r="B166" s="291"/>
      <c r="C166" s="292"/>
      <c r="D166" s="292"/>
      <c r="E166" s="292"/>
      <c r="F166" s="292"/>
      <c r="G166" s="292"/>
      <c r="H166" s="292"/>
      <c r="I166" s="292"/>
      <c r="J166" s="308"/>
      <c r="K166" s="308"/>
      <c r="L166" s="309"/>
      <c r="M166" s="310"/>
      <c r="N166" s="311"/>
      <c r="O166" s="312"/>
      <c r="P166" s="291"/>
      <c r="Q166" s="321"/>
      <c r="R166" s="321"/>
      <c r="S166" s="322"/>
      <c r="T166" s="321"/>
      <c r="U166" s="321"/>
      <c r="V166" s="323"/>
      <c r="W166" s="324"/>
      <c r="X166" s="322"/>
      <c r="Y166" s="330"/>
      <c r="Z166" s="322"/>
      <c r="AA166" s="331"/>
      <c r="AB166" s="321"/>
      <c r="AC166" s="322"/>
      <c r="AD166" s="322"/>
      <c r="AE166" s="322"/>
      <c r="AF166" s="322"/>
      <c r="AG166" s="322"/>
      <c r="AH166" s="322"/>
      <c r="AI166" s="343"/>
      <c r="AJ166" s="176"/>
    </row>
    <row r="167" spans="1:40" s="119" customFormat="1" ht="39.950000000000003" customHeight="1">
      <c r="A167" s="290"/>
      <c r="B167" s="291"/>
      <c r="C167" s="292"/>
      <c r="D167" s="292"/>
      <c r="E167" s="292"/>
      <c r="F167" s="292"/>
      <c r="G167" s="292"/>
      <c r="H167" s="292"/>
      <c r="I167" s="292"/>
      <c r="J167" s="308"/>
      <c r="K167" s="308"/>
      <c r="L167" s="309"/>
      <c r="M167" s="310"/>
      <c r="N167" s="311"/>
      <c r="O167" s="312"/>
      <c r="P167" s="291"/>
      <c r="Q167" s="322"/>
      <c r="R167" s="321"/>
      <c r="S167" s="322"/>
      <c r="T167" s="321"/>
      <c r="U167" s="321"/>
      <c r="V167" s="323"/>
      <c r="W167" s="324"/>
      <c r="X167" s="322"/>
      <c r="Y167" s="330"/>
      <c r="Z167" s="322"/>
      <c r="AA167" s="331"/>
      <c r="AB167" s="321"/>
      <c r="AC167" s="322"/>
      <c r="AD167" s="322"/>
      <c r="AE167" s="322"/>
      <c r="AF167" s="322"/>
      <c r="AG167" s="322"/>
      <c r="AH167" s="322"/>
      <c r="AI167" s="343"/>
      <c r="AJ167" s="176"/>
    </row>
    <row r="168" spans="1:40" s="120" customFormat="1" ht="39.950000000000003" customHeight="1">
      <c r="A168" s="293"/>
      <c r="B168" s="294"/>
      <c r="C168" s="295"/>
      <c r="D168" s="295"/>
      <c r="E168" s="295"/>
      <c r="F168" s="295"/>
      <c r="G168" s="295"/>
      <c r="H168" s="295"/>
      <c r="I168" s="295"/>
      <c r="J168" s="313"/>
      <c r="K168" s="313"/>
      <c r="L168" s="309"/>
      <c r="M168" s="310"/>
      <c r="N168" s="311"/>
      <c r="O168" s="314"/>
      <c r="P168" s="294"/>
      <c r="Q168" s="325"/>
      <c r="R168" s="325"/>
      <c r="S168" s="309"/>
      <c r="T168" s="325"/>
      <c r="U168" s="325"/>
      <c r="V168" s="325"/>
      <c r="W168" s="326"/>
      <c r="X168" s="295"/>
      <c r="Y168" s="310"/>
      <c r="Z168" s="332"/>
      <c r="AA168" s="333"/>
      <c r="AB168" s="313"/>
      <c r="AC168" s="334"/>
      <c r="AD168" s="334"/>
      <c r="AE168" s="334"/>
      <c r="AF168" s="334"/>
      <c r="AG168" s="344"/>
      <c r="AH168" s="344"/>
      <c r="AI168" s="345"/>
      <c r="AJ168" s="176"/>
    </row>
    <row r="169" spans="1:40" ht="39.950000000000003" customHeight="1">
      <c r="A169" s="28"/>
      <c r="B169" s="35"/>
      <c r="C169" s="36"/>
      <c r="D169" s="36"/>
      <c r="E169" s="31"/>
      <c r="F169" s="31"/>
      <c r="G169" s="36"/>
      <c r="H169" s="36"/>
      <c r="I169" s="36"/>
      <c r="J169" s="24"/>
      <c r="K169" s="138"/>
      <c r="L169" s="306"/>
      <c r="M169" s="141"/>
      <c r="N169" s="143"/>
      <c r="O169" s="31"/>
      <c r="P169" s="35"/>
      <c r="Q169" s="42"/>
      <c r="R169" s="33"/>
      <c r="S169" s="26"/>
      <c r="T169" s="26"/>
      <c r="U169" s="33"/>
      <c r="V169" s="33"/>
      <c r="W169" s="31"/>
      <c r="X169" s="36"/>
      <c r="Y169" s="26"/>
      <c r="Z169" s="26"/>
      <c r="AA169" s="50"/>
      <c r="AB169" s="24"/>
      <c r="AC169" s="24"/>
      <c r="AD169" s="24"/>
      <c r="AE169" s="24"/>
      <c r="AF169" s="24"/>
      <c r="AG169" s="68"/>
      <c r="AH169" s="68"/>
      <c r="AI169" s="286"/>
      <c r="AJ169" s="176"/>
    </row>
    <row r="170" spans="1:40" ht="39.950000000000003" customHeight="1">
      <c r="A170" s="28"/>
      <c r="B170" s="35"/>
      <c r="C170" s="36"/>
      <c r="D170" s="122"/>
      <c r="E170" s="122"/>
      <c r="F170" s="36"/>
      <c r="G170" s="122"/>
      <c r="H170" s="36"/>
      <c r="I170" s="36"/>
      <c r="J170" s="24"/>
      <c r="K170" s="24"/>
      <c r="L170" s="26"/>
      <c r="M170" s="141"/>
      <c r="N170" s="143"/>
      <c r="O170" s="115"/>
      <c r="P170" s="35"/>
      <c r="Q170" s="26"/>
      <c r="R170" s="26"/>
      <c r="S170" s="26"/>
      <c r="T170" s="26"/>
      <c r="U170" s="33"/>
      <c r="V170" s="34"/>
      <c r="W170" s="62"/>
      <c r="X170" s="296"/>
      <c r="Y170" s="26"/>
      <c r="Z170" s="26"/>
      <c r="AA170" s="50"/>
      <c r="AB170" s="24"/>
      <c r="AC170" s="34"/>
      <c r="AD170" s="34"/>
      <c r="AE170" s="34"/>
      <c r="AF170" s="34"/>
      <c r="AG170" s="68"/>
      <c r="AH170" s="68"/>
      <c r="AI170" s="65"/>
      <c r="AJ170" s="176"/>
    </row>
    <row r="171" spans="1:40" ht="39.950000000000003" customHeight="1">
      <c r="A171" s="28"/>
      <c r="B171" s="35"/>
      <c r="C171" s="36"/>
      <c r="D171" s="122"/>
      <c r="E171" s="122"/>
      <c r="F171" s="36"/>
      <c r="G171" s="122"/>
      <c r="H171" s="36"/>
      <c r="I171" s="36"/>
      <c r="J171" s="24"/>
      <c r="K171" s="24"/>
      <c r="L171" s="26"/>
      <c r="M171" s="141"/>
      <c r="N171" s="143"/>
      <c r="O171" s="115"/>
      <c r="P171" s="35"/>
      <c r="Q171" s="26"/>
      <c r="R171" s="26"/>
      <c r="S171" s="26"/>
      <c r="T171" s="26"/>
      <c r="U171" s="33"/>
      <c r="V171" s="34"/>
      <c r="W171" s="62"/>
      <c r="X171" s="296"/>
      <c r="Y171" s="26"/>
      <c r="Z171" s="26"/>
      <c r="AA171" s="50"/>
      <c r="AB171" s="24"/>
      <c r="AC171" s="34"/>
      <c r="AD171" s="34"/>
      <c r="AE171" s="34"/>
      <c r="AF171" s="34"/>
      <c r="AG171" s="68"/>
      <c r="AH171" s="68"/>
      <c r="AI171" s="65"/>
      <c r="AJ171" s="176"/>
    </row>
    <row r="172" spans="1:40" ht="39.950000000000003" customHeight="1">
      <c r="A172" s="28"/>
      <c r="B172" s="35"/>
      <c r="C172" s="36"/>
      <c r="D172" s="122"/>
      <c r="E172" s="122"/>
      <c r="F172" s="36"/>
      <c r="G172" s="122"/>
      <c r="H172" s="36"/>
      <c r="I172" s="36"/>
      <c r="J172" s="24"/>
      <c r="K172" s="24"/>
      <c r="L172" s="26"/>
      <c r="M172" s="141"/>
      <c r="N172" s="143"/>
      <c r="O172" s="115"/>
      <c r="P172" s="35"/>
      <c r="Q172" s="26"/>
      <c r="R172" s="26"/>
      <c r="S172" s="26"/>
      <c r="T172" s="26"/>
      <c r="U172" s="33"/>
      <c r="V172" s="34"/>
      <c r="W172" s="62"/>
      <c r="X172" s="296"/>
      <c r="Y172" s="26"/>
      <c r="Z172" s="26"/>
      <c r="AA172" s="50"/>
      <c r="AB172" s="24"/>
      <c r="AC172" s="34"/>
      <c r="AD172" s="34"/>
      <c r="AE172" s="34"/>
      <c r="AF172" s="34"/>
      <c r="AG172" s="68"/>
      <c r="AH172" s="68"/>
      <c r="AI172" s="65"/>
      <c r="AJ172" s="176"/>
    </row>
    <row r="173" spans="1:40" ht="39.950000000000003" customHeight="1">
      <c r="A173" s="28"/>
      <c r="B173" s="62"/>
      <c r="C173" s="296"/>
      <c r="D173" s="297"/>
      <c r="E173" s="297"/>
      <c r="F173" s="296"/>
      <c r="G173" s="297"/>
      <c r="H173" s="296"/>
      <c r="I173" s="296"/>
      <c r="J173" s="315"/>
      <c r="K173" s="315"/>
      <c r="L173" s="316"/>
      <c r="M173" s="317"/>
      <c r="N173" s="318"/>
      <c r="O173" s="319"/>
      <c r="P173" s="62"/>
      <c r="Q173" s="316"/>
      <c r="R173" s="316"/>
      <c r="S173" s="316"/>
      <c r="T173" s="316"/>
      <c r="U173" s="327"/>
      <c r="V173" s="327"/>
      <c r="W173" s="316"/>
      <c r="X173" s="316"/>
      <c r="Y173" s="316"/>
      <c r="Z173" s="316"/>
      <c r="AA173" s="335"/>
      <c r="AB173" s="315"/>
      <c r="AC173" s="316"/>
      <c r="AD173" s="316"/>
      <c r="AE173" s="316"/>
      <c r="AF173" s="316"/>
      <c r="AG173" s="316"/>
      <c r="AH173" s="316"/>
      <c r="AI173" s="346"/>
      <c r="AJ173" s="347"/>
    </row>
    <row r="174" spans="1:40" s="24" customFormat="1" ht="39.950000000000003" customHeight="1">
      <c r="A174" s="28"/>
      <c r="B174" s="35"/>
      <c r="C174" s="36"/>
      <c r="D174" s="122"/>
      <c r="E174" s="122"/>
      <c r="F174" s="36"/>
      <c r="G174" s="122"/>
      <c r="H174" s="36"/>
      <c r="I174" s="36"/>
      <c r="L174" s="26"/>
      <c r="M174" s="141"/>
      <c r="N174" s="142"/>
      <c r="O174" s="115"/>
      <c r="P174" s="62"/>
      <c r="Q174" s="316"/>
      <c r="R174" s="316"/>
      <c r="S174" s="316"/>
      <c r="T174" s="316"/>
      <c r="U174" s="327"/>
      <c r="V174" s="327"/>
      <c r="W174" s="316"/>
      <c r="X174" s="316"/>
      <c r="Y174" s="316"/>
      <c r="Z174" s="316"/>
      <c r="AA174" s="335"/>
      <c r="AB174" s="315"/>
      <c r="AC174" s="316"/>
      <c r="AD174" s="316"/>
      <c r="AE174" s="316"/>
      <c r="AF174" s="316"/>
      <c r="AG174" s="316"/>
      <c r="AH174" s="316"/>
      <c r="AI174" s="346"/>
      <c r="AJ174" s="347"/>
    </row>
    <row r="175" spans="1:40">
      <c r="R175" s="11"/>
      <c r="T175" s="11"/>
      <c r="U175" s="11"/>
      <c r="V175" s="11"/>
      <c r="W175" s="11"/>
      <c r="X175" s="11"/>
      <c r="Y175" s="118"/>
      <c r="AJ175" s="176">
        <v>1</v>
      </c>
    </row>
    <row r="176" spans="1:40">
      <c r="R176" s="11"/>
      <c r="T176" s="11"/>
      <c r="U176" s="11"/>
      <c r="V176" s="11"/>
      <c r="W176" s="11"/>
      <c r="X176" s="11"/>
      <c r="Y176" s="118"/>
      <c r="AJ176" s="176">
        <v>1</v>
      </c>
    </row>
    <row r="177" spans="18:36">
      <c r="R177" s="11"/>
      <c r="T177" s="11"/>
      <c r="U177" s="11"/>
      <c r="V177" s="11"/>
      <c r="W177" s="11"/>
      <c r="X177" s="11"/>
      <c r="Y177" s="118"/>
      <c r="AJ177" s="175" t="s">
        <v>559</v>
      </c>
    </row>
    <row r="178" spans="18:36">
      <c r="R178" s="11"/>
      <c r="T178" s="11"/>
      <c r="U178" s="11"/>
      <c r="V178" s="11"/>
      <c r="W178" s="11"/>
      <c r="X178" s="11"/>
      <c r="Y178" s="118"/>
      <c r="AJ178" s="176">
        <v>4</v>
      </c>
    </row>
    <row r="179" spans="18:36">
      <c r="R179" s="11"/>
      <c r="T179" s="11"/>
      <c r="U179" s="11"/>
      <c r="V179" s="11"/>
      <c r="W179" s="11"/>
      <c r="X179" s="11"/>
      <c r="Y179" s="118"/>
    </row>
    <row r="180" spans="18:36">
      <c r="R180" s="11"/>
      <c r="T180" s="11"/>
      <c r="U180" s="11"/>
      <c r="V180" s="11"/>
      <c r="W180" s="11"/>
      <c r="X180" s="11"/>
      <c r="Y180" s="118"/>
    </row>
    <row r="181" spans="18:36">
      <c r="R181" s="11"/>
      <c r="T181" s="11"/>
      <c r="U181" s="11"/>
      <c r="V181" s="11"/>
      <c r="W181" s="11"/>
      <c r="X181" s="11"/>
      <c r="Y181" s="118"/>
    </row>
    <row r="182" spans="18:36">
      <c r="R182" s="11"/>
      <c r="T182" s="11"/>
      <c r="U182" s="11"/>
      <c r="V182" s="11"/>
      <c r="W182" s="11"/>
      <c r="X182" s="11"/>
      <c r="Y182" s="118"/>
    </row>
    <row r="183" spans="18:36">
      <c r="R183" s="11"/>
      <c r="T183" s="11"/>
      <c r="U183" s="11"/>
      <c r="V183" s="11"/>
      <c r="W183" s="11"/>
      <c r="X183" s="11"/>
      <c r="Y183" s="118"/>
    </row>
    <row r="184" spans="18:36">
      <c r="R184" s="11"/>
      <c r="T184" s="11"/>
      <c r="U184" s="11"/>
      <c r="V184" s="11"/>
      <c r="W184" s="11"/>
      <c r="X184" s="11"/>
      <c r="Y184" s="118"/>
    </row>
    <row r="185" spans="18:36">
      <c r="R185" s="11"/>
      <c r="T185" s="11"/>
      <c r="U185" s="11"/>
      <c r="V185" s="11"/>
      <c r="W185" s="11"/>
      <c r="X185" s="11"/>
      <c r="Y185" s="118"/>
    </row>
    <row r="186" spans="18:36">
      <c r="R186" s="11"/>
      <c r="T186" s="11"/>
      <c r="U186" s="11"/>
      <c r="V186" s="11"/>
      <c r="W186" s="11"/>
      <c r="X186" s="11"/>
      <c r="Y186" s="118"/>
    </row>
    <row r="187" spans="18:36">
      <c r="R187" s="11"/>
      <c r="T187" s="11"/>
      <c r="U187" s="11"/>
      <c r="V187" s="11"/>
      <c r="W187" s="11"/>
      <c r="X187" s="11"/>
      <c r="Y187" s="118"/>
    </row>
    <row r="188" spans="18:36">
      <c r="R188" s="11"/>
      <c r="T188" s="11"/>
      <c r="U188" s="11"/>
      <c r="V188" s="11"/>
      <c r="W188" s="11"/>
      <c r="X188" s="11"/>
      <c r="Y188" s="118"/>
    </row>
    <row r="189" spans="18:36">
      <c r="R189" s="11"/>
      <c r="T189" s="11"/>
      <c r="U189" s="11"/>
      <c r="V189" s="11"/>
      <c r="W189" s="11"/>
      <c r="X189" s="11"/>
      <c r="Y189" s="118"/>
    </row>
    <row r="190" spans="18:36">
      <c r="R190" s="11"/>
      <c r="T190" s="11"/>
      <c r="U190" s="11"/>
      <c r="V190" s="11"/>
      <c r="W190" s="11"/>
      <c r="X190" s="11"/>
      <c r="Y190" s="118"/>
    </row>
    <row r="191" spans="18:36">
      <c r="R191" s="11"/>
      <c r="T191" s="11"/>
      <c r="U191" s="11"/>
      <c r="V191" s="11"/>
      <c r="W191" s="11"/>
      <c r="X191" s="11"/>
      <c r="Y191" s="118"/>
    </row>
    <row r="192" spans="18:36">
      <c r="R192" s="11"/>
      <c r="T192" s="11"/>
      <c r="U192" s="11"/>
      <c r="V192" s="11"/>
      <c r="W192" s="11"/>
      <c r="X192" s="11"/>
      <c r="Y192" s="118"/>
    </row>
    <row r="193" spans="18:25">
      <c r="R193" s="11"/>
      <c r="T193" s="11"/>
      <c r="U193" s="11"/>
      <c r="V193" s="11"/>
      <c r="W193" s="11"/>
      <c r="X193" s="11"/>
      <c r="Y193" s="118"/>
    </row>
    <row r="194" spans="18:25">
      <c r="R194" s="11"/>
      <c r="T194" s="11"/>
      <c r="U194" s="11"/>
      <c r="V194" s="11"/>
      <c r="W194" s="11"/>
      <c r="X194" s="11"/>
      <c r="Y194" s="118"/>
    </row>
    <row r="195" spans="18:25">
      <c r="R195" s="11"/>
      <c r="T195" s="11"/>
      <c r="U195" s="11"/>
      <c r="V195" s="11"/>
      <c r="W195" s="11"/>
      <c r="X195" s="11"/>
      <c r="Y195" s="118"/>
    </row>
    <row r="196" spans="18:25">
      <c r="R196" s="11"/>
      <c r="T196" s="11"/>
      <c r="U196" s="11"/>
      <c r="V196" s="11"/>
      <c r="W196" s="11"/>
      <c r="X196" s="11"/>
      <c r="Y196" s="118"/>
    </row>
    <row r="197" spans="18:25">
      <c r="R197" s="11"/>
      <c r="T197" s="11"/>
      <c r="U197" s="11"/>
      <c r="V197" s="11"/>
      <c r="W197" s="11"/>
      <c r="X197" s="11"/>
      <c r="Y197" s="118"/>
    </row>
    <row r="198" spans="18:25">
      <c r="R198" s="11"/>
      <c r="T198" s="11"/>
      <c r="U198" s="11"/>
      <c r="V198" s="11"/>
      <c r="W198" s="11"/>
      <c r="X198" s="11"/>
      <c r="Y198" s="118"/>
    </row>
    <row r="199" spans="18:25">
      <c r="R199" s="11"/>
      <c r="T199" s="11"/>
      <c r="U199" s="11"/>
      <c r="V199" s="11"/>
      <c r="W199" s="11"/>
      <c r="X199" s="11"/>
      <c r="Y199" s="118"/>
    </row>
    <row r="200" spans="18:25">
      <c r="R200" s="11"/>
      <c r="T200" s="11"/>
      <c r="U200" s="11"/>
      <c r="V200" s="11"/>
      <c r="W200" s="11"/>
      <c r="X200" s="11"/>
      <c r="Y200" s="118"/>
    </row>
    <row r="201" spans="18:25">
      <c r="R201" s="11"/>
      <c r="T201" s="11"/>
      <c r="U201" s="11"/>
      <c r="V201" s="11"/>
      <c r="W201" s="11"/>
      <c r="X201" s="11"/>
      <c r="Y201" s="118"/>
    </row>
    <row r="202" spans="18:25">
      <c r="R202" s="11"/>
      <c r="T202" s="11"/>
      <c r="U202" s="11"/>
      <c r="V202" s="11"/>
      <c r="W202" s="11"/>
      <c r="X202" s="11"/>
      <c r="Y202" s="118"/>
    </row>
    <row r="203" spans="18:25">
      <c r="R203" s="11"/>
      <c r="T203" s="11"/>
      <c r="U203" s="11"/>
      <c r="V203" s="11"/>
      <c r="W203" s="11"/>
      <c r="X203" s="11"/>
      <c r="Y203" s="118"/>
    </row>
    <row r="204" spans="18:25">
      <c r="R204" s="11"/>
      <c r="T204" s="11"/>
      <c r="U204" s="11"/>
      <c r="V204" s="11"/>
      <c r="W204" s="11"/>
      <c r="X204" s="11"/>
      <c r="Y204" s="118"/>
    </row>
    <row r="205" spans="18:25">
      <c r="R205" s="11"/>
      <c r="T205" s="11"/>
      <c r="U205" s="11"/>
      <c r="V205" s="11"/>
      <c r="W205" s="11"/>
      <c r="X205" s="11"/>
      <c r="Y205" s="118"/>
    </row>
    <row r="206" spans="18:25">
      <c r="R206" s="11"/>
      <c r="T206" s="11"/>
      <c r="U206" s="11"/>
      <c r="V206" s="11"/>
      <c r="W206" s="11"/>
      <c r="X206" s="11"/>
      <c r="Y206" s="118"/>
    </row>
    <row r="207" spans="18:25">
      <c r="R207" s="11"/>
      <c r="T207" s="11"/>
      <c r="U207" s="11"/>
      <c r="V207" s="11"/>
      <c r="W207" s="11"/>
      <c r="X207" s="11"/>
      <c r="Y207" s="118"/>
    </row>
    <row r="208" spans="18:25">
      <c r="R208" s="11"/>
      <c r="T208" s="11"/>
      <c r="U208" s="11"/>
      <c r="V208" s="11"/>
      <c r="W208" s="11"/>
      <c r="X208" s="11"/>
      <c r="Y208" s="118"/>
    </row>
    <row r="209" spans="18:25">
      <c r="R209" s="11"/>
      <c r="T209" s="11"/>
      <c r="U209" s="11"/>
      <c r="V209" s="11"/>
      <c r="W209" s="11"/>
      <c r="X209" s="11"/>
      <c r="Y209" s="118"/>
    </row>
    <row r="210" spans="18:25">
      <c r="R210" s="11"/>
      <c r="T210" s="11"/>
      <c r="U210" s="11"/>
      <c r="V210" s="11"/>
      <c r="W210" s="11"/>
      <c r="X210" s="11"/>
      <c r="Y210" s="118"/>
    </row>
    <row r="211" spans="18:25">
      <c r="R211" s="11"/>
      <c r="T211" s="11"/>
      <c r="U211" s="11"/>
      <c r="V211" s="11"/>
      <c r="W211" s="11"/>
      <c r="X211" s="11"/>
      <c r="Y211" s="118"/>
    </row>
    <row r="212" spans="18:25">
      <c r="R212" s="11"/>
      <c r="T212" s="11"/>
      <c r="U212" s="11"/>
      <c r="V212" s="11"/>
      <c r="W212" s="11"/>
      <c r="X212" s="11"/>
      <c r="Y212" s="118"/>
    </row>
    <row r="213" spans="18:25">
      <c r="R213" s="11"/>
      <c r="T213" s="11"/>
      <c r="U213" s="11"/>
      <c r="V213" s="11"/>
      <c r="W213" s="11"/>
      <c r="X213" s="11"/>
      <c r="Y213" s="118"/>
    </row>
    <row r="214" spans="18:25">
      <c r="R214" s="11"/>
      <c r="T214" s="11"/>
      <c r="U214" s="11"/>
      <c r="V214" s="11"/>
      <c r="W214" s="11"/>
      <c r="X214" s="11"/>
      <c r="Y214" s="118"/>
    </row>
    <row r="215" spans="18:25">
      <c r="R215" s="11"/>
      <c r="T215" s="11"/>
      <c r="U215" s="11"/>
      <c r="V215" s="11"/>
      <c r="W215" s="11"/>
      <c r="X215" s="11"/>
      <c r="Y215" s="118"/>
    </row>
    <row r="216" spans="18:25">
      <c r="R216" s="11"/>
      <c r="T216" s="11"/>
      <c r="U216" s="11"/>
      <c r="V216" s="11"/>
      <c r="W216" s="11"/>
      <c r="X216" s="11"/>
      <c r="Y216" s="118"/>
    </row>
    <row r="217" spans="18:25">
      <c r="R217" s="11"/>
      <c r="T217" s="11"/>
      <c r="U217" s="11"/>
      <c r="V217" s="11"/>
      <c r="W217" s="11"/>
      <c r="X217" s="11"/>
      <c r="Y217" s="118"/>
    </row>
    <row r="218" spans="18:25">
      <c r="R218" s="11"/>
      <c r="T218" s="11"/>
      <c r="U218" s="11"/>
      <c r="V218" s="11"/>
      <c r="W218" s="11"/>
      <c r="X218" s="11"/>
      <c r="Y218" s="118"/>
    </row>
    <row r="219" spans="18:25">
      <c r="R219" s="11"/>
      <c r="T219" s="11"/>
      <c r="U219" s="11"/>
      <c r="V219" s="11"/>
      <c r="W219" s="11"/>
      <c r="X219" s="11"/>
      <c r="Y219" s="118"/>
    </row>
    <row r="220" spans="18:25">
      <c r="R220" s="11"/>
      <c r="T220" s="11"/>
      <c r="U220" s="11"/>
      <c r="V220" s="11"/>
      <c r="W220" s="11"/>
      <c r="X220" s="11"/>
      <c r="Y220" s="118"/>
    </row>
    <row r="221" spans="18:25">
      <c r="R221" s="11"/>
      <c r="T221" s="11"/>
      <c r="U221" s="11"/>
      <c r="V221" s="11"/>
      <c r="W221" s="11"/>
      <c r="X221" s="11"/>
      <c r="Y221" s="118"/>
    </row>
    <row r="222" spans="18:25">
      <c r="R222" s="11"/>
      <c r="T222" s="11"/>
      <c r="U222" s="11"/>
      <c r="V222" s="11"/>
      <c r="W222" s="11"/>
      <c r="X222" s="11"/>
      <c r="Y222" s="118"/>
    </row>
    <row r="223" spans="18:25">
      <c r="R223" s="11"/>
      <c r="T223" s="11"/>
      <c r="U223" s="11"/>
      <c r="V223" s="11"/>
      <c r="W223" s="11"/>
      <c r="X223" s="11"/>
      <c r="Y223" s="118"/>
    </row>
    <row r="224" spans="18:25">
      <c r="R224" s="11"/>
      <c r="T224" s="11"/>
      <c r="U224" s="11"/>
      <c r="V224" s="11"/>
      <c r="W224" s="11"/>
      <c r="X224" s="11"/>
      <c r="Y224" s="118"/>
    </row>
    <row r="225" spans="18:25">
      <c r="R225" s="11"/>
      <c r="T225" s="11"/>
      <c r="U225" s="11"/>
      <c r="V225" s="11"/>
      <c r="W225" s="11"/>
      <c r="X225" s="11"/>
      <c r="Y225" s="118"/>
    </row>
    <row r="226" spans="18:25">
      <c r="R226" s="11"/>
      <c r="T226" s="11"/>
      <c r="U226" s="11"/>
      <c r="V226" s="11"/>
      <c r="W226" s="11"/>
      <c r="X226" s="11"/>
      <c r="Y226" s="118"/>
    </row>
    <row r="227" spans="18:25">
      <c r="R227" s="11"/>
      <c r="T227" s="11"/>
      <c r="U227" s="11"/>
      <c r="V227" s="11"/>
      <c r="W227" s="11"/>
      <c r="X227" s="11"/>
      <c r="Y227" s="118"/>
    </row>
    <row r="228" spans="18:25">
      <c r="R228" s="11"/>
      <c r="T228" s="11"/>
      <c r="U228" s="11"/>
      <c r="V228" s="11"/>
      <c r="W228" s="11"/>
      <c r="X228" s="11"/>
      <c r="Y228" s="118"/>
    </row>
    <row r="229" spans="18:25">
      <c r="R229" s="11"/>
      <c r="T229" s="11"/>
      <c r="U229" s="11"/>
      <c r="V229" s="11"/>
      <c r="W229" s="11"/>
      <c r="X229" s="11"/>
      <c r="Y229" s="118"/>
    </row>
    <row r="230" spans="18:25">
      <c r="R230" s="11"/>
      <c r="T230" s="11"/>
      <c r="U230" s="11"/>
      <c r="V230" s="11"/>
      <c r="W230" s="11"/>
      <c r="X230" s="11"/>
      <c r="Y230" s="118"/>
    </row>
    <row r="231" spans="18:25">
      <c r="R231" s="11"/>
      <c r="T231" s="11"/>
      <c r="U231" s="11"/>
      <c r="V231" s="11"/>
      <c r="W231" s="11"/>
      <c r="X231" s="11"/>
      <c r="Y231" s="118"/>
    </row>
    <row r="232" spans="18:25">
      <c r="R232" s="11"/>
      <c r="T232" s="11"/>
      <c r="U232" s="11"/>
      <c r="V232" s="11"/>
      <c r="W232" s="11"/>
      <c r="X232" s="11"/>
      <c r="Y232" s="118"/>
    </row>
    <row r="233" spans="18:25">
      <c r="R233" s="11"/>
      <c r="T233" s="11"/>
      <c r="U233" s="11"/>
      <c r="V233" s="11"/>
      <c r="W233" s="11"/>
      <c r="X233" s="11"/>
      <c r="Y233" s="118"/>
    </row>
    <row r="234" spans="18:25">
      <c r="R234" s="11"/>
      <c r="T234" s="11"/>
      <c r="U234" s="11"/>
      <c r="V234" s="11"/>
      <c r="W234" s="11"/>
      <c r="X234" s="11"/>
      <c r="Y234" s="118"/>
    </row>
    <row r="235" spans="18:25">
      <c r="R235" s="11"/>
      <c r="T235" s="11"/>
      <c r="U235" s="11"/>
      <c r="V235" s="11"/>
      <c r="W235" s="11"/>
      <c r="X235" s="11"/>
      <c r="Y235" s="118"/>
    </row>
    <row r="236" spans="18:25">
      <c r="R236" s="11"/>
      <c r="T236" s="11"/>
      <c r="U236" s="11"/>
      <c r="V236" s="11"/>
      <c r="W236" s="11"/>
      <c r="X236" s="11"/>
      <c r="Y236" s="118"/>
    </row>
    <row r="237" spans="18:25">
      <c r="R237" s="11"/>
      <c r="T237" s="11"/>
      <c r="U237" s="11"/>
      <c r="V237" s="11"/>
      <c r="W237" s="11"/>
      <c r="X237" s="11"/>
      <c r="Y237" s="118"/>
    </row>
    <row r="238" spans="18:25">
      <c r="R238" s="11"/>
      <c r="T238" s="11"/>
      <c r="U238" s="11"/>
      <c r="V238" s="11"/>
      <c r="W238" s="11"/>
      <c r="X238" s="11"/>
      <c r="Y238" s="118"/>
    </row>
    <row r="239" spans="18:25">
      <c r="R239" s="11"/>
      <c r="T239" s="11"/>
      <c r="U239" s="11"/>
      <c r="V239" s="11"/>
      <c r="W239" s="11"/>
      <c r="X239" s="11"/>
      <c r="Y239" s="118"/>
    </row>
    <row r="240" spans="18:25">
      <c r="R240" s="11"/>
      <c r="T240" s="11"/>
      <c r="U240" s="11"/>
      <c r="V240" s="11"/>
      <c r="W240" s="11"/>
      <c r="X240" s="11"/>
      <c r="Y240" s="118"/>
    </row>
  </sheetData>
  <autoFilter ref="A8:AI173"/>
  <mergeCells count="36">
    <mergeCell ref="AH7:AH8"/>
    <mergeCell ref="AI7:AI8"/>
    <mergeCell ref="AJ7:AJ8"/>
    <mergeCell ref="N1:AH6"/>
    <mergeCell ref="A5:M6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4:M4"/>
    <mergeCell ref="B7:K7"/>
    <mergeCell ref="A7:A8"/>
    <mergeCell ref="L7:L8"/>
    <mergeCell ref="M7:M8"/>
    <mergeCell ref="A1:E1"/>
    <mergeCell ref="F1:K1"/>
    <mergeCell ref="L1:M1"/>
    <mergeCell ref="A2:M2"/>
    <mergeCell ref="A3:K3"/>
    <mergeCell ref="L3:M3"/>
  </mergeCells>
  <phoneticPr fontId="52" type="noConversion"/>
  <conditionalFormatting sqref="U16:V16">
    <cfRule type="cellIs" dxfId="553" priority="415" operator="equal">
      <formula>"N"</formula>
    </cfRule>
    <cfRule type="cellIs" dxfId="552" priority="416" operator="equal">
      <formula>"Y"</formula>
    </cfRule>
  </conditionalFormatting>
  <conditionalFormatting sqref="K21">
    <cfRule type="duplicateValues" dxfId="551" priority="1284"/>
  </conditionalFormatting>
  <conditionalFormatting sqref="U22:V22">
    <cfRule type="cellIs" dxfId="550" priority="258" operator="equal">
      <formula>"N"</formula>
    </cfRule>
    <cfRule type="cellIs" dxfId="549" priority="259" operator="equal">
      <formula>"Y"</formula>
    </cfRule>
  </conditionalFormatting>
  <conditionalFormatting sqref="U23:V23">
    <cfRule type="cellIs" dxfId="548" priority="256" operator="equal">
      <formula>"N"</formula>
    </cfRule>
    <cfRule type="cellIs" dxfId="547" priority="257" operator="equal">
      <formula>"Y"</formula>
    </cfRule>
  </conditionalFormatting>
  <conditionalFormatting sqref="U24:V24">
    <cfRule type="cellIs" dxfId="546" priority="254" operator="equal">
      <formula>"N"</formula>
    </cfRule>
    <cfRule type="cellIs" dxfId="545" priority="255" operator="equal">
      <formula>"Y"</formula>
    </cfRule>
  </conditionalFormatting>
  <conditionalFormatting sqref="U25:V25">
    <cfRule type="cellIs" dxfId="544" priority="252" operator="equal">
      <formula>"N"</formula>
    </cfRule>
    <cfRule type="cellIs" dxfId="543" priority="253" operator="equal">
      <formula>"Y"</formula>
    </cfRule>
  </conditionalFormatting>
  <conditionalFormatting sqref="K26">
    <cfRule type="duplicateValues" dxfId="542" priority="1637"/>
  </conditionalFormatting>
  <conditionalFormatting sqref="U26:V26">
    <cfRule type="cellIs" dxfId="541" priority="250" operator="equal">
      <formula>"N"</formula>
    </cfRule>
    <cfRule type="cellIs" dxfId="540" priority="251" operator="equal">
      <formula>"Y"</formula>
    </cfRule>
  </conditionalFormatting>
  <conditionalFormatting sqref="K27">
    <cfRule type="duplicateValues" dxfId="539" priority="1638"/>
    <cfRule type="duplicateValues" dxfId="538" priority="1639"/>
  </conditionalFormatting>
  <conditionalFormatting sqref="K28">
    <cfRule type="duplicateValues" dxfId="537" priority="4"/>
    <cfRule type="duplicateValues" dxfId="536" priority="3"/>
  </conditionalFormatting>
  <conditionalFormatting sqref="U28:V28">
    <cfRule type="cellIs" dxfId="535" priority="1" operator="equal">
      <formula>"N"</formula>
    </cfRule>
    <cfRule type="cellIs" dxfId="534" priority="2" operator="equal">
      <formula>"Y"</formula>
    </cfRule>
  </conditionalFormatting>
  <conditionalFormatting sqref="K29">
    <cfRule type="duplicateValues" dxfId="533" priority="7"/>
    <cfRule type="duplicateValues" dxfId="532" priority="8"/>
  </conditionalFormatting>
  <conditionalFormatting sqref="U29:V29">
    <cfRule type="cellIs" dxfId="531" priority="5" operator="equal">
      <formula>"N"</formula>
    </cfRule>
    <cfRule type="cellIs" dxfId="530" priority="6" operator="equal">
      <formula>"Y"</formula>
    </cfRule>
  </conditionalFormatting>
  <conditionalFormatting sqref="U30:V30">
    <cfRule type="cellIs" dxfId="529" priority="407" operator="equal">
      <formula>"N"</formula>
    </cfRule>
    <cfRule type="cellIs" dxfId="528" priority="408" operator="equal">
      <formula>"Y"</formula>
    </cfRule>
  </conditionalFormatting>
  <conditionalFormatting sqref="U31:V31">
    <cfRule type="cellIs" dxfId="527" priority="405" operator="equal">
      <formula>"N"</formula>
    </cfRule>
    <cfRule type="cellIs" dxfId="526" priority="406" operator="equal">
      <formula>"Y"</formula>
    </cfRule>
  </conditionalFormatting>
  <conditionalFormatting sqref="U33:V33">
    <cfRule type="cellIs" dxfId="525" priority="243" operator="equal">
      <formula>"N"</formula>
    </cfRule>
    <cfRule type="cellIs" dxfId="524" priority="244" operator="equal">
      <formula>"Y"</formula>
    </cfRule>
  </conditionalFormatting>
  <conditionalFormatting sqref="U34:V34">
    <cfRule type="cellIs" dxfId="523" priority="241" operator="equal">
      <formula>"N"</formula>
    </cfRule>
    <cfRule type="cellIs" dxfId="522" priority="242" operator="equal">
      <formula>"Y"</formula>
    </cfRule>
  </conditionalFormatting>
  <conditionalFormatting sqref="U35:V35">
    <cfRule type="cellIs" dxfId="521" priority="239" operator="equal">
      <formula>"N"</formula>
    </cfRule>
    <cfRule type="cellIs" dxfId="520" priority="240" operator="equal">
      <formula>"Y"</formula>
    </cfRule>
  </conditionalFormatting>
  <conditionalFormatting sqref="U36:V36">
    <cfRule type="cellIs" dxfId="519" priority="237" operator="equal">
      <formula>"N"</formula>
    </cfRule>
    <cfRule type="cellIs" dxfId="518" priority="238" operator="equal">
      <formula>"Y"</formula>
    </cfRule>
  </conditionalFormatting>
  <conditionalFormatting sqref="U38:V38">
    <cfRule type="cellIs" dxfId="517" priority="235" operator="equal">
      <formula>"N"</formula>
    </cfRule>
    <cfRule type="cellIs" dxfId="516" priority="236" operator="equal">
      <formula>"Y"</formula>
    </cfRule>
  </conditionalFormatting>
  <conditionalFormatting sqref="U39:V39">
    <cfRule type="cellIs" dxfId="515" priority="233" operator="equal">
      <formula>"N"</formula>
    </cfRule>
    <cfRule type="cellIs" dxfId="514" priority="234" operator="equal">
      <formula>"Y"</formula>
    </cfRule>
  </conditionalFormatting>
  <conditionalFormatting sqref="U40:V40">
    <cfRule type="cellIs" dxfId="513" priority="231" operator="equal">
      <formula>"N"</formula>
    </cfRule>
    <cfRule type="cellIs" dxfId="512" priority="232" operator="equal">
      <formula>"Y"</formula>
    </cfRule>
  </conditionalFormatting>
  <conditionalFormatting sqref="U41:V41">
    <cfRule type="cellIs" dxfId="511" priority="20" operator="equal">
      <formula>"N"</formula>
    </cfRule>
    <cfRule type="cellIs" dxfId="510" priority="21" operator="equal">
      <formula>"Y"</formula>
    </cfRule>
  </conditionalFormatting>
  <conditionalFormatting sqref="K42">
    <cfRule type="duplicateValues" dxfId="509" priority="248"/>
  </conditionalFormatting>
  <conditionalFormatting sqref="U42:V42">
    <cfRule type="cellIs" dxfId="508" priority="229" operator="equal">
      <formula>"N"</formula>
    </cfRule>
    <cfRule type="cellIs" dxfId="507" priority="230" operator="equal">
      <formula>"Y"</formula>
    </cfRule>
  </conditionalFormatting>
  <conditionalFormatting sqref="K43">
    <cfRule type="duplicateValues" dxfId="506" priority="224"/>
  </conditionalFormatting>
  <conditionalFormatting sqref="K49">
    <cfRule type="duplicateValues" dxfId="505" priority="221"/>
  </conditionalFormatting>
  <conditionalFormatting sqref="K58">
    <cfRule type="duplicateValues" dxfId="504" priority="1703"/>
  </conditionalFormatting>
  <conditionalFormatting sqref="K63">
    <cfRule type="duplicateValues" dxfId="503" priority="219"/>
  </conditionalFormatting>
  <conditionalFormatting sqref="U72:V72">
    <cfRule type="cellIs" dxfId="502" priority="213" operator="equal">
      <formula>"N"</formula>
    </cfRule>
    <cfRule type="cellIs" dxfId="501" priority="214" operator="equal">
      <formula>"Y"</formula>
    </cfRule>
  </conditionalFormatting>
  <conditionalFormatting sqref="U73:V73">
    <cfRule type="cellIs" dxfId="500" priority="211" operator="equal">
      <formula>"N"</formula>
    </cfRule>
    <cfRule type="cellIs" dxfId="499" priority="212" operator="equal">
      <formula>"Y"</formula>
    </cfRule>
  </conditionalFormatting>
  <conditionalFormatting sqref="U74:V74">
    <cfRule type="cellIs" dxfId="498" priority="207" operator="equal">
      <formula>"N"</formula>
    </cfRule>
    <cfRule type="cellIs" dxfId="497" priority="208" operator="equal">
      <formula>"Y"</formula>
    </cfRule>
  </conditionalFormatting>
  <conditionalFormatting sqref="U75:V75">
    <cfRule type="cellIs" dxfId="496" priority="79" operator="equal">
      <formula>"N"</formula>
    </cfRule>
    <cfRule type="cellIs" dxfId="495" priority="80" operator="equal">
      <formula>"Y"</formula>
    </cfRule>
  </conditionalFormatting>
  <conditionalFormatting sqref="U86:V86">
    <cfRule type="cellIs" dxfId="494" priority="201" operator="equal">
      <formula>"N"</formula>
    </cfRule>
    <cfRule type="cellIs" dxfId="493" priority="202" operator="equal">
      <formula>"Y"</formula>
    </cfRule>
  </conditionalFormatting>
  <conditionalFormatting sqref="K88">
    <cfRule type="duplicateValues" dxfId="492" priority="495"/>
    <cfRule type="duplicateValues" dxfId="491" priority="496"/>
    <cfRule type="duplicateValues" dxfId="490" priority="497"/>
  </conditionalFormatting>
  <conditionalFormatting sqref="U89:V89">
    <cfRule type="cellIs" dxfId="489" priority="197" operator="equal">
      <formula>"N"</formula>
    </cfRule>
    <cfRule type="cellIs" dxfId="488" priority="198" operator="equal">
      <formula>"Y"</formula>
    </cfRule>
  </conditionalFormatting>
  <conditionalFormatting sqref="U90:V90">
    <cfRule type="cellIs" dxfId="487" priority="195" operator="equal">
      <formula>"N"</formula>
    </cfRule>
    <cfRule type="cellIs" dxfId="486" priority="196" operator="equal">
      <formula>"Y"</formula>
    </cfRule>
  </conditionalFormatting>
  <conditionalFormatting sqref="U92:V92">
    <cfRule type="cellIs" dxfId="485" priority="189" operator="equal">
      <formula>"N"</formula>
    </cfRule>
    <cfRule type="cellIs" dxfId="484" priority="190" operator="equal">
      <formula>"Y"</formula>
    </cfRule>
  </conditionalFormatting>
  <conditionalFormatting sqref="U93:V93">
    <cfRule type="cellIs" dxfId="483" priority="187" operator="equal">
      <formula>"N"</formula>
    </cfRule>
    <cfRule type="cellIs" dxfId="482" priority="188" operator="equal">
      <formula>"Y"</formula>
    </cfRule>
  </conditionalFormatting>
  <conditionalFormatting sqref="U94:V94">
    <cfRule type="cellIs" dxfId="481" priority="185" operator="equal">
      <formula>"N"</formula>
    </cfRule>
    <cfRule type="cellIs" dxfId="480" priority="186" operator="equal">
      <formula>"Y"</formula>
    </cfRule>
  </conditionalFormatting>
  <conditionalFormatting sqref="U95:V95">
    <cfRule type="cellIs" dxfId="479" priority="183" operator="equal">
      <formula>"N"</formula>
    </cfRule>
    <cfRule type="cellIs" dxfId="478" priority="184" operator="equal">
      <formula>"Y"</formula>
    </cfRule>
  </conditionalFormatting>
  <conditionalFormatting sqref="U96:V96">
    <cfRule type="cellIs" dxfId="477" priority="81" operator="equal">
      <formula>"N"</formula>
    </cfRule>
    <cfRule type="cellIs" dxfId="476" priority="82" operator="equal">
      <formula>"Y"</formula>
    </cfRule>
  </conditionalFormatting>
  <conditionalFormatting sqref="U97:V97">
    <cfRule type="cellIs" dxfId="475" priority="181" operator="equal">
      <formula>"N"</formula>
    </cfRule>
    <cfRule type="cellIs" dxfId="474" priority="182" operator="equal">
      <formula>"Y"</formula>
    </cfRule>
  </conditionalFormatting>
  <conditionalFormatting sqref="U98:V98">
    <cfRule type="cellIs" dxfId="473" priority="173" operator="equal">
      <formula>"N"</formula>
    </cfRule>
    <cfRule type="cellIs" dxfId="472" priority="174" operator="equal">
      <formula>"Y"</formula>
    </cfRule>
  </conditionalFormatting>
  <conditionalFormatting sqref="U99:V99">
    <cfRule type="cellIs" dxfId="471" priority="175" operator="equal">
      <formula>"N"</formula>
    </cfRule>
    <cfRule type="cellIs" dxfId="470" priority="176" operator="equal">
      <formula>"Y"</formula>
    </cfRule>
  </conditionalFormatting>
  <conditionalFormatting sqref="U100:V100">
    <cfRule type="cellIs" dxfId="469" priority="171" operator="equal">
      <formula>"N"</formula>
    </cfRule>
    <cfRule type="cellIs" dxfId="468" priority="172" operator="equal">
      <formula>"Y"</formula>
    </cfRule>
  </conditionalFormatting>
  <conditionalFormatting sqref="U101:V101">
    <cfRule type="cellIs" dxfId="467" priority="169" operator="equal">
      <formula>"N"</formula>
    </cfRule>
    <cfRule type="cellIs" dxfId="466" priority="170" operator="equal">
      <formula>"Y"</formula>
    </cfRule>
  </conditionalFormatting>
  <conditionalFormatting sqref="U102:V102">
    <cfRule type="cellIs" dxfId="465" priority="167" operator="equal">
      <formula>"N"</formula>
    </cfRule>
    <cfRule type="cellIs" dxfId="464" priority="168" operator="equal">
      <formula>"Y"</formula>
    </cfRule>
  </conditionalFormatting>
  <conditionalFormatting sqref="U103:V103">
    <cfRule type="cellIs" dxfId="463" priority="165" operator="equal">
      <formula>"N"</formula>
    </cfRule>
    <cfRule type="cellIs" dxfId="462" priority="166" operator="equal">
      <formula>"Y"</formula>
    </cfRule>
  </conditionalFormatting>
  <conditionalFormatting sqref="U104:V104">
    <cfRule type="cellIs" dxfId="461" priority="163" operator="equal">
      <formula>"N"</formula>
    </cfRule>
    <cfRule type="cellIs" dxfId="460" priority="164" operator="equal">
      <formula>"Y"</formula>
    </cfRule>
  </conditionalFormatting>
  <conditionalFormatting sqref="U105:V105">
    <cfRule type="cellIs" dxfId="459" priority="161" operator="equal">
      <formula>"N"</formula>
    </cfRule>
    <cfRule type="cellIs" dxfId="458" priority="162" operator="equal">
      <formula>"Y"</formula>
    </cfRule>
  </conditionalFormatting>
  <conditionalFormatting sqref="U106:V106">
    <cfRule type="cellIs" dxfId="457" priority="159" operator="equal">
      <formula>"N"</formula>
    </cfRule>
    <cfRule type="cellIs" dxfId="456" priority="160" operator="equal">
      <formula>"Y"</formula>
    </cfRule>
  </conditionalFormatting>
  <conditionalFormatting sqref="U107:V107">
    <cfRule type="cellIs" dxfId="455" priority="157" operator="equal">
      <formula>"N"</formula>
    </cfRule>
    <cfRule type="cellIs" dxfId="454" priority="158" operator="equal">
      <formula>"Y"</formula>
    </cfRule>
  </conditionalFormatting>
  <conditionalFormatting sqref="U108:V108">
    <cfRule type="cellIs" dxfId="453" priority="155" operator="equal">
      <formula>"N"</formula>
    </cfRule>
    <cfRule type="cellIs" dxfId="452" priority="156" operator="equal">
      <formula>"Y"</formula>
    </cfRule>
  </conditionalFormatting>
  <conditionalFormatting sqref="U109:V109">
    <cfRule type="cellIs" dxfId="451" priority="153" operator="equal">
      <formula>"N"</formula>
    </cfRule>
    <cfRule type="cellIs" dxfId="450" priority="154" operator="equal">
      <formula>"Y"</formula>
    </cfRule>
  </conditionalFormatting>
  <conditionalFormatting sqref="U110:V110">
    <cfRule type="cellIs" dxfId="449" priority="151" operator="equal">
      <formula>"N"</formula>
    </cfRule>
    <cfRule type="cellIs" dxfId="448" priority="152" operator="equal">
      <formula>"Y"</formula>
    </cfRule>
  </conditionalFormatting>
  <conditionalFormatting sqref="U111:V111">
    <cfRule type="cellIs" dxfId="447" priority="149" operator="equal">
      <formula>"N"</formula>
    </cfRule>
    <cfRule type="cellIs" dxfId="446" priority="150" operator="equal">
      <formula>"Y"</formula>
    </cfRule>
  </conditionalFormatting>
  <conditionalFormatting sqref="U112:V112">
    <cfRule type="cellIs" dxfId="445" priority="147" operator="equal">
      <formula>"N"</formula>
    </cfRule>
    <cfRule type="cellIs" dxfId="444" priority="148" operator="equal">
      <formula>"Y"</formula>
    </cfRule>
  </conditionalFormatting>
  <conditionalFormatting sqref="U113:V113">
    <cfRule type="cellIs" dxfId="443" priority="145" operator="equal">
      <formula>"N"</formula>
    </cfRule>
    <cfRule type="cellIs" dxfId="442" priority="146" operator="equal">
      <formula>"Y"</formula>
    </cfRule>
  </conditionalFormatting>
  <conditionalFormatting sqref="U114:V114">
    <cfRule type="cellIs" dxfId="441" priority="143" operator="equal">
      <formula>"N"</formula>
    </cfRule>
    <cfRule type="cellIs" dxfId="440" priority="144" operator="equal">
      <formula>"Y"</formula>
    </cfRule>
  </conditionalFormatting>
  <conditionalFormatting sqref="U115:V115">
    <cfRule type="cellIs" dxfId="439" priority="141" operator="equal">
      <formula>"N"</formula>
    </cfRule>
    <cfRule type="cellIs" dxfId="438" priority="142" operator="equal">
      <formula>"Y"</formula>
    </cfRule>
  </conditionalFormatting>
  <conditionalFormatting sqref="U116:V116">
    <cfRule type="cellIs" dxfId="437" priority="139" operator="equal">
      <formula>"N"</formula>
    </cfRule>
    <cfRule type="cellIs" dxfId="436" priority="140" operator="equal">
      <formula>"Y"</formula>
    </cfRule>
  </conditionalFormatting>
  <conditionalFormatting sqref="U117:V117">
    <cfRule type="cellIs" dxfId="435" priority="137" operator="equal">
      <formula>"N"</formula>
    </cfRule>
    <cfRule type="cellIs" dxfId="434" priority="138" operator="equal">
      <formula>"Y"</formula>
    </cfRule>
  </conditionalFormatting>
  <conditionalFormatting sqref="U118:V118">
    <cfRule type="cellIs" dxfId="433" priority="135" operator="equal">
      <formula>"N"</formula>
    </cfRule>
    <cfRule type="cellIs" dxfId="432" priority="136" operator="equal">
      <formula>"Y"</formula>
    </cfRule>
  </conditionalFormatting>
  <conditionalFormatting sqref="U119:V119">
    <cfRule type="cellIs" dxfId="431" priority="133" operator="equal">
      <formula>"N"</formula>
    </cfRule>
    <cfRule type="cellIs" dxfId="430" priority="134" operator="equal">
      <formula>"Y"</formula>
    </cfRule>
  </conditionalFormatting>
  <conditionalFormatting sqref="U120:V120">
    <cfRule type="cellIs" dxfId="429" priority="131" operator="equal">
      <formula>"N"</formula>
    </cfRule>
    <cfRule type="cellIs" dxfId="428" priority="132" operator="equal">
      <formula>"Y"</formula>
    </cfRule>
  </conditionalFormatting>
  <conditionalFormatting sqref="U121:V121">
    <cfRule type="cellIs" dxfId="427" priority="129" operator="equal">
      <formula>"N"</formula>
    </cfRule>
    <cfRule type="cellIs" dxfId="426" priority="130" operator="equal">
      <formula>"Y"</formula>
    </cfRule>
  </conditionalFormatting>
  <conditionalFormatting sqref="U122:V122">
    <cfRule type="cellIs" dxfId="425" priority="127" operator="equal">
      <formula>"N"</formula>
    </cfRule>
    <cfRule type="cellIs" dxfId="424" priority="128" operator="equal">
      <formula>"Y"</formula>
    </cfRule>
  </conditionalFormatting>
  <conditionalFormatting sqref="U123:V123">
    <cfRule type="cellIs" dxfId="423" priority="125" operator="equal">
      <formula>"N"</formula>
    </cfRule>
    <cfRule type="cellIs" dxfId="422" priority="126" operator="equal">
      <formula>"Y"</formula>
    </cfRule>
  </conditionalFormatting>
  <conditionalFormatting sqref="U124:V124">
    <cfRule type="cellIs" dxfId="421" priority="123" operator="equal">
      <formula>"N"</formula>
    </cfRule>
    <cfRule type="cellIs" dxfId="420" priority="124" operator="equal">
      <formula>"Y"</formula>
    </cfRule>
  </conditionalFormatting>
  <conditionalFormatting sqref="U125:V125">
    <cfRule type="cellIs" dxfId="419" priority="121" operator="equal">
      <formula>"N"</formula>
    </cfRule>
    <cfRule type="cellIs" dxfId="418" priority="122" operator="equal">
      <formula>"Y"</formula>
    </cfRule>
  </conditionalFormatting>
  <conditionalFormatting sqref="U126:V126">
    <cfRule type="cellIs" dxfId="417" priority="119" operator="equal">
      <formula>"N"</formula>
    </cfRule>
    <cfRule type="cellIs" dxfId="416" priority="120" operator="equal">
      <formula>"Y"</formula>
    </cfRule>
  </conditionalFormatting>
  <conditionalFormatting sqref="U127:V127">
    <cfRule type="cellIs" dxfId="415" priority="117" operator="equal">
      <formula>"N"</formula>
    </cfRule>
    <cfRule type="cellIs" dxfId="414" priority="118" operator="equal">
      <formula>"Y"</formula>
    </cfRule>
  </conditionalFormatting>
  <conditionalFormatting sqref="U128:V128">
    <cfRule type="cellIs" dxfId="413" priority="115" operator="equal">
      <formula>"N"</formula>
    </cfRule>
    <cfRule type="cellIs" dxfId="412" priority="116" operator="equal">
      <formula>"Y"</formula>
    </cfRule>
  </conditionalFormatting>
  <conditionalFormatting sqref="U129:V129">
    <cfRule type="cellIs" dxfId="411" priority="113" operator="equal">
      <formula>"N"</formula>
    </cfRule>
    <cfRule type="cellIs" dxfId="410" priority="114" operator="equal">
      <formula>"Y"</formula>
    </cfRule>
  </conditionalFormatting>
  <conditionalFormatting sqref="U130:V130">
    <cfRule type="cellIs" dxfId="409" priority="111" operator="equal">
      <formula>"N"</formula>
    </cfRule>
    <cfRule type="cellIs" dxfId="408" priority="112" operator="equal">
      <formula>"Y"</formula>
    </cfRule>
  </conditionalFormatting>
  <conditionalFormatting sqref="U131:V131">
    <cfRule type="cellIs" dxfId="407" priority="109" operator="equal">
      <formula>"N"</formula>
    </cfRule>
    <cfRule type="cellIs" dxfId="406" priority="110" operator="equal">
      <formula>"Y"</formula>
    </cfRule>
  </conditionalFormatting>
  <conditionalFormatting sqref="U132:V132">
    <cfRule type="cellIs" dxfId="405" priority="107" operator="equal">
      <formula>"N"</formula>
    </cfRule>
    <cfRule type="cellIs" dxfId="404" priority="108" operator="equal">
      <formula>"Y"</formula>
    </cfRule>
  </conditionalFormatting>
  <conditionalFormatting sqref="U133:V133">
    <cfRule type="cellIs" dxfId="403" priority="105" operator="equal">
      <formula>"N"</formula>
    </cfRule>
    <cfRule type="cellIs" dxfId="402" priority="106" operator="equal">
      <formula>"Y"</formula>
    </cfRule>
  </conditionalFormatting>
  <conditionalFormatting sqref="U134:V134">
    <cfRule type="cellIs" dxfId="401" priority="103" operator="equal">
      <formula>"N"</formula>
    </cfRule>
    <cfRule type="cellIs" dxfId="400" priority="104" operator="equal">
      <formula>"Y"</formula>
    </cfRule>
  </conditionalFormatting>
  <conditionalFormatting sqref="U135:V135">
    <cfRule type="cellIs" dxfId="399" priority="101" operator="equal">
      <formula>"N"</formula>
    </cfRule>
    <cfRule type="cellIs" dxfId="398" priority="102" operator="equal">
      <formula>"Y"</formula>
    </cfRule>
  </conditionalFormatting>
  <conditionalFormatting sqref="U136:V136">
    <cfRule type="cellIs" dxfId="397" priority="99" operator="equal">
      <formula>"N"</formula>
    </cfRule>
    <cfRule type="cellIs" dxfId="396" priority="100" operator="equal">
      <formula>"Y"</formula>
    </cfRule>
  </conditionalFormatting>
  <conditionalFormatting sqref="U137:V137">
    <cfRule type="cellIs" dxfId="395" priority="97" operator="equal">
      <formula>"N"</formula>
    </cfRule>
    <cfRule type="cellIs" dxfId="394" priority="98" operator="equal">
      <formula>"Y"</formula>
    </cfRule>
  </conditionalFormatting>
  <conditionalFormatting sqref="U138:V138">
    <cfRule type="cellIs" dxfId="393" priority="95" operator="equal">
      <formula>"N"</formula>
    </cfRule>
    <cfRule type="cellIs" dxfId="392" priority="96" operator="equal">
      <formula>"Y"</formula>
    </cfRule>
  </conditionalFormatting>
  <conditionalFormatting sqref="U139:V139">
    <cfRule type="cellIs" dxfId="391" priority="93" operator="equal">
      <formula>"N"</formula>
    </cfRule>
    <cfRule type="cellIs" dxfId="390" priority="94" operator="equal">
      <formula>"Y"</formula>
    </cfRule>
  </conditionalFormatting>
  <conditionalFormatting sqref="U140:V140">
    <cfRule type="cellIs" dxfId="389" priority="91" operator="equal">
      <formula>"N"</formula>
    </cfRule>
    <cfRule type="cellIs" dxfId="388" priority="92" operator="equal">
      <formula>"Y"</formula>
    </cfRule>
  </conditionalFormatting>
  <conditionalFormatting sqref="U141:V141">
    <cfRule type="cellIs" dxfId="387" priority="89" operator="equal">
      <formula>"N"</formula>
    </cfRule>
    <cfRule type="cellIs" dxfId="386" priority="90" operator="equal">
      <formula>"Y"</formula>
    </cfRule>
  </conditionalFormatting>
  <conditionalFormatting sqref="U142:V142">
    <cfRule type="cellIs" dxfId="385" priority="87" operator="equal">
      <formula>"N"</formula>
    </cfRule>
    <cfRule type="cellIs" dxfId="384" priority="88" operator="equal">
      <formula>"Y"</formula>
    </cfRule>
  </conditionalFormatting>
  <conditionalFormatting sqref="U143:V143">
    <cfRule type="cellIs" dxfId="383" priority="85" operator="equal">
      <formula>"N"</formula>
    </cfRule>
    <cfRule type="cellIs" dxfId="382" priority="86" operator="equal">
      <formula>"Y"</formula>
    </cfRule>
  </conditionalFormatting>
  <conditionalFormatting sqref="U144:V144">
    <cfRule type="cellIs" dxfId="381" priority="83" operator="equal">
      <formula>"N"</formula>
    </cfRule>
    <cfRule type="cellIs" dxfId="380" priority="84" operator="equal">
      <formula>"Y"</formula>
    </cfRule>
  </conditionalFormatting>
  <conditionalFormatting sqref="K145">
    <cfRule type="duplicateValues" dxfId="379" priority="78"/>
    <cfRule type="duplicateValues" dxfId="378" priority="77"/>
  </conditionalFormatting>
  <conditionalFormatting sqref="U145:V145">
    <cfRule type="cellIs" dxfId="377" priority="75" operator="equal">
      <formula>"N"</formula>
    </cfRule>
    <cfRule type="cellIs" dxfId="376" priority="76" operator="equal">
      <formula>"Y"</formula>
    </cfRule>
  </conditionalFormatting>
  <conditionalFormatting sqref="K150">
    <cfRule type="duplicateValues" dxfId="375" priority="70"/>
    <cfRule type="duplicateValues" dxfId="374" priority="69"/>
  </conditionalFormatting>
  <conditionalFormatting sqref="U150:V150">
    <cfRule type="cellIs" dxfId="373" priority="67" operator="equal">
      <formula>"N"</formula>
    </cfRule>
    <cfRule type="cellIs" dxfId="372" priority="68" operator="equal">
      <formula>"Y"</formula>
    </cfRule>
  </conditionalFormatting>
  <conditionalFormatting sqref="K151">
    <cfRule type="duplicateValues" dxfId="371" priority="486"/>
    <cfRule type="duplicateValues" dxfId="370" priority="487"/>
    <cfRule type="duplicateValues" dxfId="369" priority="488"/>
  </conditionalFormatting>
  <conditionalFormatting sqref="U151:V151">
    <cfRule type="cellIs" dxfId="368" priority="65" operator="equal">
      <formula>"N"</formula>
    </cfRule>
    <cfRule type="cellIs" dxfId="367" priority="66" operator="equal">
      <formula>"Y"</formula>
    </cfRule>
  </conditionalFormatting>
  <conditionalFormatting sqref="K152">
    <cfRule type="duplicateValues" dxfId="366" priority="576"/>
    <cfRule type="duplicateValues" dxfId="365" priority="577"/>
  </conditionalFormatting>
  <conditionalFormatting sqref="U152:V152">
    <cfRule type="cellIs" dxfId="364" priority="63" operator="equal">
      <formula>"N"</formula>
    </cfRule>
    <cfRule type="cellIs" dxfId="363" priority="64" operator="equal">
      <formula>"Y"</formula>
    </cfRule>
  </conditionalFormatting>
  <conditionalFormatting sqref="U153:V153">
    <cfRule type="cellIs" dxfId="362" priority="57" operator="equal">
      <formula>"N"</formula>
    </cfRule>
    <cfRule type="cellIs" dxfId="361" priority="58" operator="equal">
      <formula>"Y"</formula>
    </cfRule>
  </conditionalFormatting>
  <conditionalFormatting sqref="U154:V154">
    <cfRule type="cellIs" dxfId="360" priority="51" operator="equal">
      <formula>"N"</formula>
    </cfRule>
    <cfRule type="cellIs" dxfId="359" priority="52" operator="equal">
      <formula>"Y"</formula>
    </cfRule>
  </conditionalFormatting>
  <conditionalFormatting sqref="U155:V155">
    <cfRule type="cellIs" dxfId="358" priority="49" operator="equal">
      <formula>"N"</formula>
    </cfRule>
    <cfRule type="cellIs" dxfId="357" priority="50" operator="equal">
      <formula>"Y"</formula>
    </cfRule>
  </conditionalFormatting>
  <conditionalFormatting sqref="K156">
    <cfRule type="duplicateValues" dxfId="356" priority="441"/>
    <cfRule type="duplicateValues" dxfId="355" priority="442"/>
    <cfRule type="duplicateValues" dxfId="354" priority="443"/>
  </conditionalFormatting>
  <conditionalFormatting sqref="U156:V156">
    <cfRule type="cellIs" dxfId="353" priority="47" operator="equal">
      <formula>"N"</formula>
    </cfRule>
    <cfRule type="cellIs" dxfId="352" priority="48" operator="equal">
      <formula>"Y"</formula>
    </cfRule>
  </conditionalFormatting>
  <conditionalFormatting sqref="U157:V157">
    <cfRule type="cellIs" dxfId="351" priority="11" operator="equal">
      <formula>"N"</formula>
    </cfRule>
    <cfRule type="cellIs" dxfId="350" priority="12" operator="equal">
      <formula>"Y"</formula>
    </cfRule>
  </conditionalFormatting>
  <conditionalFormatting sqref="U158:V158">
    <cfRule type="cellIs" dxfId="349" priority="9" operator="equal">
      <formula>"N"</formula>
    </cfRule>
    <cfRule type="cellIs" dxfId="348" priority="10" operator="equal">
      <formula>"Y"</formula>
    </cfRule>
  </conditionalFormatting>
  <conditionalFormatting sqref="K159">
    <cfRule type="duplicateValues" dxfId="347" priority="46"/>
    <cfRule type="duplicateValues" dxfId="346" priority="45"/>
    <cfRule type="duplicateValues" dxfId="345" priority="44"/>
  </conditionalFormatting>
  <conditionalFormatting sqref="U159:V159">
    <cfRule type="cellIs" dxfId="344" priority="42" operator="equal">
      <formula>"N"</formula>
    </cfRule>
    <cfRule type="cellIs" dxfId="343" priority="43" operator="equal">
      <formula>"Y"</formula>
    </cfRule>
  </conditionalFormatting>
  <conditionalFormatting sqref="U160:V160">
    <cfRule type="cellIs" dxfId="342" priority="37" operator="equal">
      <formula>"N"</formula>
    </cfRule>
    <cfRule type="cellIs" dxfId="341" priority="38" operator="equal">
      <formula>"Y"</formula>
    </cfRule>
  </conditionalFormatting>
  <conditionalFormatting sqref="U161:V161">
    <cfRule type="cellIs" dxfId="340" priority="35" operator="equal">
      <formula>"N"</formula>
    </cfRule>
    <cfRule type="cellIs" dxfId="339" priority="36" operator="equal">
      <formula>"Y"</formula>
    </cfRule>
  </conditionalFormatting>
  <conditionalFormatting sqref="K162">
    <cfRule type="duplicateValues" dxfId="338" priority="33"/>
    <cfRule type="duplicateValues" dxfId="337" priority="34"/>
  </conditionalFormatting>
  <conditionalFormatting sqref="U162:V162">
    <cfRule type="cellIs" dxfId="336" priority="31" operator="equal">
      <formula>"N"</formula>
    </cfRule>
    <cfRule type="cellIs" dxfId="335" priority="32" operator="equal">
      <formula>"Y"</formula>
    </cfRule>
  </conditionalFormatting>
  <conditionalFormatting sqref="U163:V163">
    <cfRule type="cellIs" dxfId="334" priority="22" operator="equal">
      <formula>"N"</formula>
    </cfRule>
    <cfRule type="cellIs" dxfId="333" priority="23" operator="equal">
      <formula>"Y"</formula>
    </cfRule>
  </conditionalFormatting>
  <conditionalFormatting sqref="K164">
    <cfRule type="duplicateValues" dxfId="332" priority="994"/>
    <cfRule type="duplicateValues" dxfId="331" priority="995"/>
  </conditionalFormatting>
  <conditionalFormatting sqref="U164:V164">
    <cfRule type="cellIs" dxfId="330" priority="900" operator="equal">
      <formula>"N"</formula>
    </cfRule>
    <cfRule type="cellIs" dxfId="329" priority="901" operator="equal">
      <formula>"Y"</formula>
    </cfRule>
  </conditionalFormatting>
  <conditionalFormatting sqref="U165:V165">
    <cfRule type="cellIs" dxfId="328" priority="478" operator="equal">
      <formula>"N"</formula>
    </cfRule>
    <cfRule type="cellIs" dxfId="327" priority="479" operator="equal">
      <formula>"Y"</formula>
    </cfRule>
  </conditionalFormatting>
  <conditionalFormatting sqref="U166:V166">
    <cfRule type="cellIs" dxfId="326" priority="476" operator="equal">
      <formula>"N"</formula>
    </cfRule>
    <cfRule type="cellIs" dxfId="325" priority="477" operator="equal">
      <formula>"Y"</formula>
    </cfRule>
  </conditionalFormatting>
  <conditionalFormatting sqref="U167:V167">
    <cfRule type="cellIs" dxfId="324" priority="474" operator="equal">
      <formula>"N"</formula>
    </cfRule>
    <cfRule type="cellIs" dxfId="323" priority="475" operator="equal">
      <formula>"Y"</formula>
    </cfRule>
  </conditionalFormatting>
  <conditionalFormatting sqref="K168">
    <cfRule type="duplicateValues" dxfId="322" priority="287"/>
    <cfRule type="duplicateValues" dxfId="321" priority="288"/>
  </conditionalFormatting>
  <conditionalFormatting sqref="U168:V168">
    <cfRule type="cellIs" dxfId="320" priority="285" operator="equal">
      <formula>"N"</formula>
    </cfRule>
    <cfRule type="cellIs" dxfId="319" priority="286" operator="equal">
      <formula>"Y"</formula>
    </cfRule>
  </conditionalFormatting>
  <conditionalFormatting sqref="K169">
    <cfRule type="duplicateValues" dxfId="318" priority="992"/>
    <cfRule type="duplicateValues" dxfId="317" priority="993"/>
  </conditionalFormatting>
  <conditionalFormatting sqref="U169:V169">
    <cfRule type="cellIs" dxfId="316" priority="295" operator="equal">
      <formula>"N"</formula>
    </cfRule>
    <cfRule type="cellIs" dxfId="315" priority="296" operator="equal">
      <formula>"Y"</formula>
    </cfRule>
  </conditionalFormatting>
  <conditionalFormatting sqref="K170">
    <cfRule type="duplicateValues" dxfId="314" priority="1414"/>
  </conditionalFormatting>
  <conditionalFormatting sqref="U170:V170">
    <cfRule type="cellIs" dxfId="313" priority="898" operator="equal">
      <formula>"N"</formula>
    </cfRule>
    <cfRule type="cellIs" dxfId="312" priority="899" operator="equal">
      <formula>"Y"</formula>
    </cfRule>
  </conditionalFormatting>
  <conditionalFormatting sqref="U171:V171">
    <cfRule type="cellIs" dxfId="311" priority="462" operator="equal">
      <formula>"N"</formula>
    </cfRule>
    <cfRule type="cellIs" dxfId="310" priority="463" operator="equal">
      <formula>"Y"</formula>
    </cfRule>
  </conditionalFormatting>
  <conditionalFormatting sqref="U172:V172">
    <cfRule type="cellIs" dxfId="309" priority="466" operator="equal">
      <formula>"N"</formula>
    </cfRule>
    <cfRule type="cellIs" dxfId="308" priority="467" operator="equal">
      <formula>"Y"</formula>
    </cfRule>
  </conditionalFormatting>
  <conditionalFormatting sqref="U173:V173">
    <cfRule type="cellIs" dxfId="307" priority="293" operator="equal">
      <formula>"N"</formula>
    </cfRule>
    <cfRule type="cellIs" dxfId="306" priority="294" operator="equal">
      <formula>"Y"</formula>
    </cfRule>
  </conditionalFormatting>
  <conditionalFormatting sqref="U174:V174">
    <cfRule type="cellIs" dxfId="305" priority="291" operator="equal">
      <formula>"N"</formula>
    </cfRule>
    <cfRule type="cellIs" dxfId="304" priority="292" operator="equal">
      <formula>"Y"</formula>
    </cfRule>
  </conditionalFormatting>
  <conditionalFormatting sqref="K22:K25">
    <cfRule type="duplicateValues" dxfId="303" priority="262"/>
  </conditionalFormatting>
  <conditionalFormatting sqref="K22:K26">
    <cfRule type="duplicateValues" dxfId="302" priority="1635"/>
  </conditionalFormatting>
  <conditionalFormatting sqref="K38:K41">
    <cfRule type="duplicateValues" dxfId="301" priority="1675"/>
  </conditionalFormatting>
  <conditionalFormatting sqref="K43:K54">
    <cfRule type="duplicateValues" dxfId="300" priority="227"/>
  </conditionalFormatting>
  <conditionalFormatting sqref="K69:K71">
    <cfRule type="duplicateValues" dxfId="299" priority="1731"/>
  </conditionalFormatting>
  <conditionalFormatting sqref="K72:K83">
    <cfRule type="duplicateValues" dxfId="298" priority="1833"/>
    <cfRule type="duplicateValues" dxfId="297" priority="1834"/>
  </conditionalFormatting>
  <conditionalFormatting sqref="K146:K149">
    <cfRule type="duplicateValues" dxfId="296" priority="1820"/>
  </conditionalFormatting>
  <conditionalFormatting sqref="K157:K158">
    <cfRule type="duplicateValues" dxfId="295" priority="15"/>
    <cfRule type="duplicateValues" dxfId="294" priority="14"/>
    <cfRule type="duplicateValues" dxfId="293" priority="13"/>
  </conditionalFormatting>
  <conditionalFormatting sqref="K160:K161">
    <cfRule type="duplicateValues" dxfId="292" priority="41"/>
    <cfRule type="duplicateValues" dxfId="291" priority="40"/>
    <cfRule type="duplicateValues" dxfId="290" priority="39"/>
  </conditionalFormatting>
  <conditionalFormatting sqref="K165:K167">
    <cfRule type="duplicateValues" dxfId="289" priority="588"/>
    <cfRule type="duplicateValues" dxfId="288" priority="589"/>
  </conditionalFormatting>
  <conditionalFormatting sqref="U9:V9 U27:V27 U32:V32 U37:V37 U43:V71 U84:V85 U146:V149 U91:V91">
    <cfRule type="cellIs" dxfId="287" priority="540" operator="equal">
      <formula>"N"</formula>
    </cfRule>
    <cfRule type="cellIs" dxfId="286" priority="541" operator="equal">
      <formula>"Y"</formula>
    </cfRule>
  </conditionalFormatting>
  <conditionalFormatting sqref="U17:V21 U10:V15">
    <cfRule type="cellIs" dxfId="285" priority="986" operator="equal">
      <formula>"N"</formula>
    </cfRule>
    <cfRule type="cellIs" dxfId="284" priority="987" operator="equal">
      <formula>"Y"</formula>
    </cfRule>
  </conditionalFormatting>
  <conditionalFormatting sqref="K153:K155 K21 K163 K170:K174 K30:K31">
    <cfRule type="duplicateValues" dxfId="283" priority="1593"/>
  </conditionalFormatting>
  <conditionalFormatting sqref="K153:K155 K163 K170:K174 K30:K31">
    <cfRule type="duplicateValues" dxfId="282" priority="1589"/>
  </conditionalFormatting>
  <conditionalFormatting sqref="K42 K32:K37">
    <cfRule type="duplicateValues" dxfId="281" priority="249"/>
  </conditionalFormatting>
  <conditionalFormatting sqref="K84:K85 K43:K54 K57:K71">
    <cfRule type="duplicateValues" dxfId="280" priority="1792"/>
  </conditionalFormatting>
  <conditionalFormatting sqref="K50:K54 K47:K48">
    <cfRule type="duplicateValues" dxfId="279" priority="223"/>
  </conditionalFormatting>
  <conditionalFormatting sqref="K50:K54 K48">
    <cfRule type="duplicateValues" dxfId="278" priority="222"/>
  </conditionalFormatting>
  <conditionalFormatting sqref="U76:V81">
    <cfRule type="cellIs" dxfId="277" priority="205" operator="equal">
      <formula>"N"</formula>
    </cfRule>
    <cfRule type="cellIs" dxfId="276" priority="206" operator="equal">
      <formula>"Y"</formula>
    </cfRule>
  </conditionalFormatting>
  <conditionalFormatting sqref="U82:V83">
    <cfRule type="cellIs" dxfId="275" priority="203" operator="equal">
      <formula>"N"</formula>
    </cfRule>
    <cfRule type="cellIs" dxfId="274" priority="204" operator="equal">
      <formula>"Y"</formula>
    </cfRule>
  </conditionalFormatting>
  <conditionalFormatting sqref="K86:K87 K89">
    <cfRule type="duplicateValues" dxfId="273" priority="592"/>
    <cfRule type="duplicateValues" dxfId="272" priority="593"/>
    <cfRule type="duplicateValues" dxfId="271" priority="594"/>
    <cfRule type="duplicateValues" dxfId="270" priority="595"/>
  </conditionalFormatting>
  <conditionalFormatting sqref="U87:V88">
    <cfRule type="cellIs" dxfId="269" priority="199" operator="equal">
      <formula>"N"</formula>
    </cfRule>
    <cfRule type="cellIs" dxfId="268" priority="200" operator="equal">
      <formula>"Y"</formula>
    </cfRule>
  </conditionalFormatting>
  <conditionalFormatting sqref="K153:K155 K163">
    <cfRule type="duplicateValues" dxfId="267" priority="1372"/>
  </conditionalFormatting>
  <dataValidations count="3">
    <dataValidation type="list" allowBlank="1" showInputMessage="1" showErrorMessage="1" sqref="Y132 AB90:AB144 AC105:AC123">
      <formula1>"镀白锌,发黑,氧化铁皮膜,电泳（ED),——,镀黑锌,热处理（调质处理）,喷漆,"</formula1>
    </dataValidation>
    <dataValidation type="list" allowBlank="1" showInputMessage="1" showErrorMessage="1" sqref="U9:V174">
      <formula1>"Y,N"</formula1>
    </dataValidation>
    <dataValidation type="list" allowBlank="1" showInputMessage="1" showErrorMessage="1" sqref="W90:W96 W98:W102 W104:W144">
      <formula1>"装配总成件,焊接总成件,面料,塑料件,钣金件,机加工件,标准件,非标件,线材件,管材件,圆钢"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75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T223"/>
  <sheetViews>
    <sheetView tabSelected="1" view="pageBreakPreview" topLeftCell="A7" zoomScale="70" zoomScaleNormal="100" zoomScaleSheetLayoutView="70" workbookViewId="0">
      <selection activeCell="AB14" sqref="AB14"/>
    </sheetView>
  </sheetViews>
  <sheetFormatPr defaultColWidth="9" defaultRowHeight="16.5" outlineLevelRow="1" outlineLevelCol="1"/>
  <cols>
    <col min="1" max="1" width="4.5" style="11" customWidth="1"/>
    <col min="2" max="11" width="2.625" style="11" customWidth="1"/>
    <col min="12" max="12" width="14.625" style="11" customWidth="1"/>
    <col min="13" max="13" width="20.5" style="14" customWidth="1"/>
    <col min="14" max="14" width="28.875" style="121" customWidth="1"/>
    <col min="15" max="15" width="19.875" style="121" customWidth="1"/>
    <col min="16" max="16" width="4.875" style="11" customWidth="1" outlineLevel="1"/>
    <col min="17" max="17" width="5.25" style="11" customWidth="1" outlineLevel="1"/>
    <col min="18" max="18" width="8.875" style="11" customWidth="1"/>
    <col min="19" max="19" width="6.125" style="13" customWidth="1" outlineLevel="1"/>
    <col min="20" max="20" width="22.5" style="14" customWidth="1" outlineLevel="1"/>
    <col min="21" max="21" width="5.75" style="14" customWidth="1" outlineLevel="1"/>
    <col min="22" max="22" width="8.375" style="13" customWidth="1" outlineLevel="1"/>
    <col min="23" max="23" width="7.625" style="13" customWidth="1"/>
    <col min="24" max="24" width="10.25" style="13" customWidth="1"/>
    <col min="25" max="25" width="16.25" style="13" customWidth="1"/>
    <col min="26" max="26" width="11.625" style="15" customWidth="1" outlineLevel="1"/>
    <col min="27" max="27" width="10.25" style="11" customWidth="1" outlineLevel="1"/>
    <col min="28" max="28" width="9.75" style="16" customWidth="1"/>
    <col min="29" max="29" width="5.875" style="11" customWidth="1"/>
    <col min="30" max="30" width="7.625" style="11" customWidth="1" outlineLevel="1"/>
    <col min="31" max="31" width="8.625" style="11" customWidth="1" outlineLevel="1"/>
    <col min="32" max="34" width="8.625" style="17" customWidth="1" outlineLevel="1"/>
    <col min="35" max="35" width="8.625" style="18" customWidth="1" outlineLevel="1"/>
    <col min="36" max="36" width="8.625" style="19" customWidth="1" outlineLevel="1"/>
    <col min="37" max="37" width="8.625" style="17" customWidth="1" outlineLevel="1"/>
    <col min="38" max="39" width="8.625" style="18" customWidth="1" outlineLevel="1"/>
    <col min="40" max="40" width="8.625" style="20" customWidth="1" outlineLevel="1"/>
    <col min="41" max="41" width="10.625" style="11" customWidth="1"/>
    <col min="42" max="42" width="14.625" style="11" customWidth="1"/>
    <col min="43" max="43" width="7.25" style="11" customWidth="1"/>
    <col min="44" max="44" width="10.625" style="21" customWidth="1"/>
    <col min="45" max="45" width="10.375" style="105" customWidth="1"/>
    <col min="46" max="16384" width="9" style="11"/>
  </cols>
  <sheetData>
    <row r="1" spans="1:45" ht="49.5" hidden="1" customHeight="1" outlineLevel="1">
      <c r="A1" s="517" t="s">
        <v>54</v>
      </c>
      <c r="B1" s="517"/>
      <c r="C1" s="517"/>
      <c r="D1" s="517"/>
      <c r="E1" s="517"/>
      <c r="F1" s="538" t="s">
        <v>55</v>
      </c>
      <c r="G1" s="517"/>
      <c r="H1" s="517"/>
      <c r="I1" s="517"/>
      <c r="J1" s="517"/>
      <c r="K1" s="517"/>
      <c r="L1" s="425"/>
      <c r="M1" s="518" t="s">
        <v>56</v>
      </c>
      <c r="N1" s="518"/>
      <c r="O1" s="530" t="s">
        <v>57</v>
      </c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1"/>
      <c r="AA1" s="530"/>
      <c r="AB1" s="532"/>
      <c r="AC1" s="530"/>
      <c r="AD1" s="530"/>
      <c r="AE1" s="530"/>
      <c r="AF1" s="545"/>
      <c r="AG1" s="545"/>
      <c r="AH1" s="545"/>
      <c r="AI1" s="546"/>
      <c r="AJ1" s="547"/>
      <c r="AK1" s="545"/>
      <c r="AL1" s="546"/>
      <c r="AM1" s="546"/>
      <c r="AN1" s="548"/>
      <c r="AO1" s="530"/>
      <c r="AP1" s="530"/>
      <c r="AQ1" s="530"/>
      <c r="AR1" s="418" t="s">
        <v>2</v>
      </c>
      <c r="AS1" s="59"/>
    </row>
    <row r="2" spans="1:45" ht="33.75" hidden="1" customHeight="1" outlineLevel="1">
      <c r="A2" s="517" t="s">
        <v>58</v>
      </c>
      <c r="B2" s="517"/>
      <c r="C2" s="517"/>
      <c r="D2" s="517"/>
      <c r="E2" s="517"/>
      <c r="F2" s="538"/>
      <c r="G2" s="517"/>
      <c r="H2" s="517"/>
      <c r="I2" s="517"/>
      <c r="J2" s="517"/>
      <c r="K2" s="517"/>
      <c r="L2" s="538"/>
      <c r="M2" s="519"/>
      <c r="N2" s="519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1"/>
      <c r="AA2" s="530"/>
      <c r="AB2" s="532"/>
      <c r="AC2" s="530"/>
      <c r="AD2" s="530"/>
      <c r="AE2" s="530"/>
      <c r="AF2" s="545"/>
      <c r="AG2" s="545"/>
      <c r="AH2" s="545"/>
      <c r="AI2" s="546"/>
      <c r="AJ2" s="547"/>
      <c r="AK2" s="545"/>
      <c r="AL2" s="546"/>
      <c r="AM2" s="546"/>
      <c r="AN2" s="548"/>
      <c r="AO2" s="530"/>
      <c r="AP2" s="530"/>
      <c r="AQ2" s="530"/>
      <c r="AR2" s="418" t="s">
        <v>59</v>
      </c>
      <c r="AS2" s="59"/>
    </row>
    <row r="3" spans="1:45" ht="21" hidden="1" outlineLevel="1">
      <c r="A3" s="520" t="s">
        <v>60</v>
      </c>
      <c r="B3" s="520"/>
      <c r="C3" s="520"/>
      <c r="D3" s="520"/>
      <c r="E3" s="520"/>
      <c r="F3" s="539"/>
      <c r="G3" s="520"/>
      <c r="H3" s="520"/>
      <c r="I3" s="520"/>
      <c r="J3" s="520"/>
      <c r="K3" s="520"/>
      <c r="L3" s="424"/>
      <c r="M3" s="518" t="s">
        <v>61</v>
      </c>
      <c r="N3" s="518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1"/>
      <c r="AA3" s="530"/>
      <c r="AB3" s="532"/>
      <c r="AC3" s="530"/>
      <c r="AD3" s="530"/>
      <c r="AE3" s="530"/>
      <c r="AF3" s="545"/>
      <c r="AG3" s="545"/>
      <c r="AH3" s="545"/>
      <c r="AI3" s="546"/>
      <c r="AJ3" s="547"/>
      <c r="AK3" s="545"/>
      <c r="AL3" s="546"/>
      <c r="AM3" s="546"/>
      <c r="AN3" s="548"/>
      <c r="AO3" s="530"/>
      <c r="AP3" s="530"/>
      <c r="AQ3" s="530"/>
      <c r="AR3" s="418" t="s">
        <v>62</v>
      </c>
      <c r="AS3" s="59"/>
    </row>
    <row r="4" spans="1:45" ht="33.75" hidden="1" customHeight="1" outlineLevel="1">
      <c r="A4" s="520" t="s">
        <v>63</v>
      </c>
      <c r="B4" s="520"/>
      <c r="C4" s="520"/>
      <c r="D4" s="520"/>
      <c r="E4" s="520"/>
      <c r="F4" s="539"/>
      <c r="G4" s="520"/>
      <c r="H4" s="520"/>
      <c r="I4" s="520"/>
      <c r="J4" s="520"/>
      <c r="K4" s="520"/>
      <c r="L4" s="539"/>
      <c r="M4" s="518"/>
      <c r="N4" s="518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1"/>
      <c r="AA4" s="530"/>
      <c r="AB4" s="532"/>
      <c r="AC4" s="530"/>
      <c r="AD4" s="530"/>
      <c r="AE4" s="530"/>
      <c r="AF4" s="545"/>
      <c r="AG4" s="545"/>
      <c r="AH4" s="545"/>
      <c r="AI4" s="546"/>
      <c r="AJ4" s="547"/>
      <c r="AK4" s="545"/>
      <c r="AL4" s="546"/>
      <c r="AM4" s="546"/>
      <c r="AN4" s="548"/>
      <c r="AO4" s="530"/>
      <c r="AP4" s="530"/>
      <c r="AQ4" s="530"/>
      <c r="AR4" s="418" t="s">
        <v>27</v>
      </c>
      <c r="AS4" s="60"/>
    </row>
    <row r="5" spans="1:45" ht="33.75" hidden="1" customHeight="1" outlineLevel="1">
      <c r="A5" s="533" t="s">
        <v>64</v>
      </c>
      <c r="B5" s="533"/>
      <c r="C5" s="533"/>
      <c r="D5" s="533"/>
      <c r="E5" s="533"/>
      <c r="F5" s="541"/>
      <c r="G5" s="533"/>
      <c r="H5" s="533"/>
      <c r="I5" s="533"/>
      <c r="J5" s="533"/>
      <c r="K5" s="533"/>
      <c r="L5" s="541"/>
      <c r="M5" s="534"/>
      <c r="N5" s="534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1"/>
      <c r="AA5" s="530"/>
      <c r="AB5" s="532"/>
      <c r="AC5" s="530"/>
      <c r="AD5" s="530"/>
      <c r="AE5" s="530"/>
      <c r="AF5" s="545"/>
      <c r="AG5" s="545"/>
      <c r="AH5" s="545"/>
      <c r="AI5" s="546"/>
      <c r="AJ5" s="547"/>
      <c r="AK5" s="545"/>
      <c r="AL5" s="546"/>
      <c r="AM5" s="546"/>
      <c r="AN5" s="548"/>
      <c r="AO5" s="530"/>
      <c r="AP5" s="530"/>
      <c r="AQ5" s="530"/>
      <c r="AR5" s="414" t="s">
        <v>65</v>
      </c>
      <c r="AS5" s="61"/>
    </row>
    <row r="6" spans="1:45" ht="33.75" hidden="1" customHeight="1" outlineLevel="1">
      <c r="A6" s="542"/>
      <c r="B6" s="542"/>
      <c r="C6" s="542"/>
      <c r="D6" s="542"/>
      <c r="E6" s="542"/>
      <c r="F6" s="543"/>
      <c r="G6" s="542"/>
      <c r="H6" s="542"/>
      <c r="I6" s="542"/>
      <c r="J6" s="542"/>
      <c r="K6" s="542"/>
      <c r="L6" s="543"/>
      <c r="M6" s="544"/>
      <c r="N6" s="544"/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49"/>
      <c r="Z6" s="550"/>
      <c r="AA6" s="549"/>
      <c r="AB6" s="551"/>
      <c r="AC6" s="549"/>
      <c r="AD6" s="549"/>
      <c r="AE6" s="549"/>
      <c r="AF6" s="552"/>
      <c r="AG6" s="552"/>
      <c r="AH6" s="552"/>
      <c r="AI6" s="553"/>
      <c r="AJ6" s="554"/>
      <c r="AK6" s="552"/>
      <c r="AL6" s="553"/>
      <c r="AM6" s="553"/>
      <c r="AN6" s="555"/>
      <c r="AO6" s="549"/>
      <c r="AP6" s="549"/>
      <c r="AQ6" s="549"/>
      <c r="AR6" s="62" t="s">
        <v>66</v>
      </c>
      <c r="AS6" s="63"/>
    </row>
    <row r="7" spans="1:45" ht="24.95" customHeight="1" collapsed="1">
      <c r="A7" s="522" t="s">
        <v>1</v>
      </c>
      <c r="B7" s="521" t="s">
        <v>67</v>
      </c>
      <c r="C7" s="521"/>
      <c r="D7" s="521"/>
      <c r="E7" s="521"/>
      <c r="F7" s="521"/>
      <c r="G7" s="521"/>
      <c r="H7" s="521"/>
      <c r="I7" s="521"/>
      <c r="J7" s="521"/>
      <c r="K7" s="521"/>
      <c r="L7" s="523" t="s">
        <v>560</v>
      </c>
      <c r="M7" s="523" t="s">
        <v>2</v>
      </c>
      <c r="N7" s="524" t="s">
        <v>59</v>
      </c>
      <c r="O7" s="524" t="s">
        <v>68</v>
      </c>
      <c r="P7" s="521" t="s">
        <v>69</v>
      </c>
      <c r="Q7" s="521" t="s">
        <v>70</v>
      </c>
      <c r="R7" s="521" t="s">
        <v>21</v>
      </c>
      <c r="S7" s="523" t="s">
        <v>71</v>
      </c>
      <c r="T7" s="523" t="s">
        <v>72</v>
      </c>
      <c r="U7" s="523" t="s">
        <v>73</v>
      </c>
      <c r="V7" s="523" t="s">
        <v>74</v>
      </c>
      <c r="W7" s="525" t="s">
        <v>75</v>
      </c>
      <c r="X7" s="525" t="s">
        <v>76</v>
      </c>
      <c r="Y7" s="525" t="s">
        <v>77</v>
      </c>
      <c r="Z7" s="536" t="s">
        <v>78</v>
      </c>
      <c r="AA7" s="521" t="s">
        <v>79</v>
      </c>
      <c r="AB7" s="537" t="s">
        <v>80</v>
      </c>
      <c r="AC7" s="521" t="s">
        <v>81</v>
      </c>
      <c r="AD7" s="556" t="s">
        <v>561</v>
      </c>
      <c r="AE7" s="557" t="s">
        <v>562</v>
      </c>
      <c r="AF7" s="558" t="s">
        <v>82</v>
      </c>
      <c r="AG7" s="558"/>
      <c r="AH7" s="558"/>
      <c r="AI7" s="559" t="s">
        <v>563</v>
      </c>
      <c r="AJ7" s="560" t="s">
        <v>564</v>
      </c>
      <c r="AK7" s="558" t="s">
        <v>565</v>
      </c>
      <c r="AL7" s="559" t="s">
        <v>566</v>
      </c>
      <c r="AM7" s="559" t="s">
        <v>567</v>
      </c>
      <c r="AN7" s="561" t="s">
        <v>568</v>
      </c>
      <c r="AO7" s="526" t="s">
        <v>86</v>
      </c>
      <c r="AP7" s="526" t="s">
        <v>569</v>
      </c>
      <c r="AQ7" s="526" t="s">
        <v>66</v>
      </c>
      <c r="AR7" s="527" t="s">
        <v>4</v>
      </c>
      <c r="AS7" s="540" t="s">
        <v>87</v>
      </c>
    </row>
    <row r="8" spans="1:45" s="1" customFormat="1" ht="24.95" customHeight="1">
      <c r="A8" s="522"/>
      <c r="B8" s="94">
        <v>0</v>
      </c>
      <c r="C8" s="94">
        <v>1</v>
      </c>
      <c r="D8" s="94">
        <v>2</v>
      </c>
      <c r="E8" s="94">
        <v>3</v>
      </c>
      <c r="F8" s="94">
        <v>4</v>
      </c>
      <c r="G8" s="94">
        <v>5</v>
      </c>
      <c r="H8" s="94">
        <v>6</v>
      </c>
      <c r="I8" s="94">
        <v>7</v>
      </c>
      <c r="J8" s="94">
        <v>8</v>
      </c>
      <c r="K8" s="55">
        <v>9</v>
      </c>
      <c r="L8" s="523"/>
      <c r="M8" s="523"/>
      <c r="N8" s="524"/>
      <c r="O8" s="524"/>
      <c r="P8" s="521"/>
      <c r="Q8" s="521"/>
      <c r="R8" s="521"/>
      <c r="S8" s="523"/>
      <c r="T8" s="523"/>
      <c r="U8" s="523"/>
      <c r="V8" s="523"/>
      <c r="W8" s="525"/>
      <c r="X8" s="525"/>
      <c r="Y8" s="525"/>
      <c r="Z8" s="536"/>
      <c r="AA8" s="521"/>
      <c r="AB8" s="537"/>
      <c r="AC8" s="521"/>
      <c r="AD8" s="562"/>
      <c r="AE8" s="557"/>
      <c r="AF8" s="563" t="s">
        <v>570</v>
      </c>
      <c r="AG8" s="563" t="s">
        <v>571</v>
      </c>
      <c r="AH8" s="563" t="s">
        <v>572</v>
      </c>
      <c r="AI8" s="559"/>
      <c r="AJ8" s="560"/>
      <c r="AK8" s="558"/>
      <c r="AL8" s="559"/>
      <c r="AM8" s="559"/>
      <c r="AN8" s="564"/>
      <c r="AO8" s="526"/>
      <c r="AP8" s="526"/>
      <c r="AQ8" s="526"/>
      <c r="AR8" s="527"/>
      <c r="AS8" s="540"/>
    </row>
    <row r="9" spans="1:45" s="1" customFormat="1" ht="50.1" customHeight="1">
      <c r="A9" s="422">
        <f>ROW()-8</f>
        <v>1</v>
      </c>
      <c r="B9" s="414">
        <v>0</v>
      </c>
      <c r="C9" s="414"/>
      <c r="D9" s="414"/>
      <c r="E9" s="414"/>
      <c r="F9" s="414"/>
      <c r="G9" s="414"/>
      <c r="H9" s="414"/>
      <c r="I9" s="414"/>
      <c r="J9" s="414"/>
      <c r="K9" s="422"/>
      <c r="L9" s="422" t="s">
        <v>573</v>
      </c>
      <c r="M9" s="25" t="s">
        <v>5</v>
      </c>
      <c r="N9" s="421" t="s">
        <v>6</v>
      </c>
      <c r="O9" s="140" t="s">
        <v>89</v>
      </c>
      <c r="P9" s="418"/>
      <c r="Q9" s="414" t="s">
        <v>90</v>
      </c>
      <c r="R9" s="418"/>
      <c r="S9" s="420" t="s">
        <v>40</v>
      </c>
      <c r="T9" s="416"/>
      <c r="U9" s="420" t="s">
        <v>40</v>
      </c>
      <c r="V9" s="420" t="s">
        <v>91</v>
      </c>
      <c r="W9" s="420" t="s">
        <v>92</v>
      </c>
      <c r="X9" s="417" t="s">
        <v>411</v>
      </c>
      <c r="Y9" s="417" t="s">
        <v>94</v>
      </c>
      <c r="Z9" s="417" t="s">
        <v>95</v>
      </c>
      <c r="AA9" s="418"/>
      <c r="AB9" s="48" t="e">
        <f>AB10+AB16+AB70*8+AB71+AB79+AB141+AB155*2+AB156+AB157+AB158+AB161</f>
        <v>#REF!</v>
      </c>
      <c r="AC9" s="418" t="s">
        <v>95</v>
      </c>
      <c r="AD9" s="565" t="s">
        <v>574</v>
      </c>
      <c r="AE9" s="565"/>
      <c r="AF9" s="566"/>
      <c r="AG9" s="566"/>
      <c r="AH9" s="566"/>
      <c r="AI9" s="567"/>
      <c r="AJ9" s="568"/>
      <c r="AK9" s="566"/>
      <c r="AL9" s="567"/>
      <c r="AM9" s="569"/>
      <c r="AN9" s="306"/>
      <c r="AO9" s="414" t="s">
        <v>575</v>
      </c>
      <c r="AP9" s="414"/>
      <c r="AQ9" s="414"/>
      <c r="AR9" s="65"/>
      <c r="AS9" s="39">
        <v>1</v>
      </c>
    </row>
    <row r="10" spans="1:45" ht="50.1" customHeight="1">
      <c r="A10" s="422">
        <f t="shared" ref="A10:A18" si="0">ROW()-8</f>
        <v>2</v>
      </c>
      <c r="B10" s="414"/>
      <c r="C10" s="416">
        <v>1</v>
      </c>
      <c r="D10" s="416"/>
      <c r="E10" s="416"/>
      <c r="F10" s="416"/>
      <c r="G10" s="122"/>
      <c r="H10" s="416"/>
      <c r="I10" s="416"/>
      <c r="J10" s="418"/>
      <c r="K10" s="418"/>
      <c r="L10" s="418"/>
      <c r="M10" s="416" t="s">
        <v>694</v>
      </c>
      <c r="N10" s="141" t="s">
        <v>695</v>
      </c>
      <c r="O10" s="142" t="s">
        <v>98</v>
      </c>
      <c r="P10" s="27"/>
      <c r="Q10" s="414" t="s">
        <v>90</v>
      </c>
      <c r="R10" s="27"/>
      <c r="S10" s="420" t="s">
        <v>40</v>
      </c>
      <c r="T10" s="27" t="s">
        <v>99</v>
      </c>
      <c r="U10" s="420" t="s">
        <v>95</v>
      </c>
      <c r="V10" s="420" t="s">
        <v>91</v>
      </c>
      <c r="W10" s="420" t="s">
        <v>92</v>
      </c>
      <c r="X10" s="417" t="s">
        <v>576</v>
      </c>
      <c r="Y10" s="417" t="s">
        <v>94</v>
      </c>
      <c r="Z10" s="417" t="s">
        <v>95</v>
      </c>
      <c r="AA10" s="418"/>
      <c r="AB10" s="49">
        <f>AB11+AB14+AB15</f>
        <v>0.75250000000000006</v>
      </c>
      <c r="AC10" s="418" t="s">
        <v>95</v>
      </c>
      <c r="AD10" s="565" t="s">
        <v>574</v>
      </c>
      <c r="AE10" s="565"/>
      <c r="AF10" s="566"/>
      <c r="AG10" s="566"/>
      <c r="AH10" s="566"/>
      <c r="AI10" s="567"/>
      <c r="AJ10" s="568"/>
      <c r="AK10" s="566"/>
      <c r="AL10" s="567"/>
      <c r="AM10" s="569"/>
      <c r="AN10" s="306"/>
      <c r="AO10" s="27" t="s">
        <v>577</v>
      </c>
      <c r="AP10" s="27"/>
      <c r="AQ10" s="27"/>
      <c r="AR10" s="66"/>
      <c r="AS10" s="39">
        <v>1</v>
      </c>
    </row>
    <row r="11" spans="1:45" ht="50.1" customHeight="1">
      <c r="A11" s="422">
        <f t="shared" si="0"/>
        <v>3</v>
      </c>
      <c r="B11" s="414"/>
      <c r="C11" s="416"/>
      <c r="D11" s="416">
        <v>2</v>
      </c>
      <c r="E11" s="416"/>
      <c r="F11" s="416"/>
      <c r="G11" s="122"/>
      <c r="H11" s="416"/>
      <c r="I11" s="416"/>
      <c r="J11" s="418"/>
      <c r="K11" s="418"/>
      <c r="L11" s="418" t="s">
        <v>578</v>
      </c>
      <c r="M11" s="27" t="s">
        <v>100</v>
      </c>
      <c r="N11" s="141" t="s">
        <v>101</v>
      </c>
      <c r="O11" s="142" t="s">
        <v>102</v>
      </c>
      <c r="P11" s="27"/>
      <c r="Q11" s="414" t="s">
        <v>90</v>
      </c>
      <c r="R11" s="27"/>
      <c r="S11" s="420" t="s">
        <v>40</v>
      </c>
      <c r="T11" s="27" t="s">
        <v>99</v>
      </c>
      <c r="U11" s="420" t="s">
        <v>95</v>
      </c>
      <c r="V11" s="420" t="s">
        <v>92</v>
      </c>
      <c r="W11" s="420" t="s">
        <v>91</v>
      </c>
      <c r="X11" s="417" t="s">
        <v>579</v>
      </c>
      <c r="Y11" s="417" t="s">
        <v>94</v>
      </c>
      <c r="Z11" s="417" t="s">
        <v>95</v>
      </c>
      <c r="AA11" s="418"/>
      <c r="AB11" s="49">
        <f>AB12+AB13</f>
        <v>0.60250000000000004</v>
      </c>
      <c r="AC11" s="418" t="s">
        <v>95</v>
      </c>
      <c r="AD11" s="570" t="s">
        <v>580</v>
      </c>
      <c r="AE11" s="570"/>
      <c r="AF11" s="571"/>
      <c r="AG11" s="571"/>
      <c r="AH11" s="571"/>
      <c r="AI11" s="572"/>
      <c r="AJ11" s="573"/>
      <c r="AK11" s="571"/>
      <c r="AL11" s="572"/>
      <c r="AM11" s="569"/>
      <c r="AN11" s="306"/>
      <c r="AO11" s="27" t="s">
        <v>581</v>
      </c>
      <c r="AP11" s="27" t="s">
        <v>582</v>
      </c>
      <c r="AQ11" s="27"/>
      <c r="AR11" s="66" t="s">
        <v>583</v>
      </c>
      <c r="AS11" s="39">
        <v>1</v>
      </c>
    </row>
    <row r="12" spans="1:45" ht="50.1" customHeight="1">
      <c r="A12" s="422">
        <f t="shared" si="0"/>
        <v>4</v>
      </c>
      <c r="B12" s="414"/>
      <c r="C12" s="416"/>
      <c r="D12" s="416"/>
      <c r="E12" s="416">
        <v>3</v>
      </c>
      <c r="F12" s="416"/>
      <c r="G12" s="122"/>
      <c r="H12" s="416"/>
      <c r="I12" s="416"/>
      <c r="J12" s="418"/>
      <c r="K12" s="418"/>
      <c r="L12" s="418"/>
      <c r="M12" s="27" t="s">
        <v>103</v>
      </c>
      <c r="N12" s="141" t="s">
        <v>104</v>
      </c>
      <c r="O12" s="142" t="s">
        <v>102</v>
      </c>
      <c r="P12" s="27"/>
      <c r="Q12" s="414" t="s">
        <v>90</v>
      </c>
      <c r="R12" s="27"/>
      <c r="S12" s="420" t="s">
        <v>40</v>
      </c>
      <c r="T12" s="27" t="s">
        <v>99</v>
      </c>
      <c r="U12" s="27" t="s">
        <v>95</v>
      </c>
      <c r="V12" s="420" t="s">
        <v>92</v>
      </c>
      <c r="W12" s="420" t="s">
        <v>91</v>
      </c>
      <c r="X12" s="27" t="s">
        <v>584</v>
      </c>
      <c r="Y12" s="27" t="s">
        <v>106</v>
      </c>
      <c r="Z12" s="27" t="s">
        <v>107</v>
      </c>
      <c r="AA12" s="418"/>
      <c r="AB12" s="49">
        <v>0.45660000000000001</v>
      </c>
      <c r="AC12" s="418" t="s">
        <v>95</v>
      </c>
      <c r="AD12" s="570" t="s">
        <v>585</v>
      </c>
      <c r="AE12" s="570"/>
      <c r="AF12" s="571">
        <f>AB12/0.617*1000+10</f>
        <v>750.03241491085907</v>
      </c>
      <c r="AG12" s="571">
        <v>10</v>
      </c>
      <c r="AH12" s="571"/>
      <c r="AI12" s="572">
        <f>AF12*0.617/1000</f>
        <v>0.46277000000000001</v>
      </c>
      <c r="AJ12" s="573">
        <f t="shared" ref="AJ12:AJ18" si="1">AB12/AI12</f>
        <v>0.9866672429068436</v>
      </c>
      <c r="AK12" s="571"/>
      <c r="AL12" s="572">
        <f>3.14*AG12*AF12/1000000</f>
        <v>2.3551017828200977E-2</v>
      </c>
      <c r="AM12" s="569"/>
      <c r="AN12" s="306"/>
      <c r="AO12" s="67"/>
      <c r="AP12" s="67"/>
      <c r="AQ12" s="27"/>
      <c r="AR12" s="66"/>
      <c r="AS12" s="39">
        <v>1</v>
      </c>
    </row>
    <row r="13" spans="1:45" ht="50.1" customHeight="1">
      <c r="A13" s="422">
        <f t="shared" si="0"/>
        <v>5</v>
      </c>
      <c r="B13" s="414"/>
      <c r="C13" s="416"/>
      <c r="D13" s="416"/>
      <c r="E13" s="416">
        <v>3</v>
      </c>
      <c r="F13" s="416"/>
      <c r="G13" s="122"/>
      <c r="H13" s="416"/>
      <c r="I13" s="416"/>
      <c r="J13" s="418"/>
      <c r="K13" s="418"/>
      <c r="L13" s="418"/>
      <c r="M13" s="27" t="s">
        <v>108</v>
      </c>
      <c r="N13" s="141" t="s">
        <v>109</v>
      </c>
      <c r="O13" s="142" t="s">
        <v>102</v>
      </c>
      <c r="P13" s="27"/>
      <c r="Q13" s="414" t="s">
        <v>90</v>
      </c>
      <c r="R13" s="27"/>
      <c r="S13" s="420" t="s">
        <v>40</v>
      </c>
      <c r="T13" s="27" t="s">
        <v>99</v>
      </c>
      <c r="U13" s="27" t="s">
        <v>95</v>
      </c>
      <c r="V13" s="420" t="s">
        <v>92</v>
      </c>
      <c r="W13" s="420" t="s">
        <v>91</v>
      </c>
      <c r="X13" s="27" t="s">
        <v>110</v>
      </c>
      <c r="Y13" s="27" t="s">
        <v>586</v>
      </c>
      <c r="Z13" s="27" t="s">
        <v>587</v>
      </c>
      <c r="AA13" s="418"/>
      <c r="AB13" s="49">
        <v>0.1459</v>
      </c>
      <c r="AC13" s="418" t="s">
        <v>95</v>
      </c>
      <c r="AD13" s="570"/>
      <c r="AE13" s="570"/>
      <c r="AF13" s="571" t="s">
        <v>588</v>
      </c>
      <c r="AG13" s="571"/>
      <c r="AH13" s="571"/>
      <c r="AI13" s="572">
        <f>AB13*1.08</f>
        <v>0.15757200000000002</v>
      </c>
      <c r="AJ13" s="573">
        <f t="shared" si="1"/>
        <v>0.92592592592592582</v>
      </c>
      <c r="AK13" s="571"/>
      <c r="AL13" s="572"/>
      <c r="AM13" s="569"/>
      <c r="AN13" s="306"/>
      <c r="AO13" s="67"/>
      <c r="AP13" s="67"/>
      <c r="AQ13" s="27"/>
      <c r="AR13" s="66"/>
      <c r="AS13" s="39">
        <v>1</v>
      </c>
    </row>
    <row r="14" spans="1:45" ht="50.1" customHeight="1">
      <c r="A14" s="422">
        <f t="shared" si="0"/>
        <v>6</v>
      </c>
      <c r="B14" s="414"/>
      <c r="C14" s="416"/>
      <c r="D14" s="416">
        <v>2</v>
      </c>
      <c r="E14" s="416"/>
      <c r="F14" s="416"/>
      <c r="G14" s="122"/>
      <c r="H14" s="416"/>
      <c r="I14" s="416"/>
      <c r="J14" s="418"/>
      <c r="K14" s="418"/>
      <c r="L14" s="416" t="s">
        <v>113</v>
      </c>
      <c r="M14" s="574" t="s">
        <v>691</v>
      </c>
      <c r="N14" s="575" t="s">
        <v>692</v>
      </c>
      <c r="O14" s="142" t="s">
        <v>98</v>
      </c>
      <c r="P14" s="27"/>
      <c r="Q14" s="414" t="s">
        <v>90</v>
      </c>
      <c r="R14" s="27"/>
      <c r="S14" s="420" t="s">
        <v>40</v>
      </c>
      <c r="T14" s="27" t="s">
        <v>99</v>
      </c>
      <c r="U14" s="27" t="s">
        <v>95</v>
      </c>
      <c r="V14" s="420" t="s">
        <v>91</v>
      </c>
      <c r="W14" s="420" t="s">
        <v>92</v>
      </c>
      <c r="X14" s="416" t="s">
        <v>589</v>
      </c>
      <c r="Y14" s="416" t="s">
        <v>94</v>
      </c>
      <c r="Z14" s="27" t="s">
        <v>95</v>
      </c>
      <c r="AA14" s="422"/>
      <c r="AB14" s="49">
        <v>0.05</v>
      </c>
      <c r="AC14" s="418" t="s">
        <v>95</v>
      </c>
      <c r="AD14" s="27" t="s">
        <v>590</v>
      </c>
      <c r="AE14" s="27"/>
      <c r="AF14" s="576"/>
      <c r="AG14" s="576"/>
      <c r="AH14" s="576"/>
      <c r="AI14" s="569"/>
      <c r="AJ14" s="577"/>
      <c r="AK14" s="576"/>
      <c r="AL14" s="569"/>
      <c r="AM14" s="569"/>
      <c r="AN14" s="306"/>
      <c r="AO14" s="27" t="s">
        <v>581</v>
      </c>
      <c r="AP14" s="27"/>
      <c r="AQ14" s="27"/>
      <c r="AR14" s="66"/>
      <c r="AS14" s="39">
        <v>1</v>
      </c>
    </row>
    <row r="15" spans="1:45" ht="50.1" customHeight="1">
      <c r="A15" s="422">
        <f t="shared" si="0"/>
        <v>7</v>
      </c>
      <c r="B15" s="414"/>
      <c r="C15" s="416"/>
      <c r="D15" s="416">
        <v>2</v>
      </c>
      <c r="E15" s="416"/>
      <c r="F15" s="416"/>
      <c r="G15" s="122"/>
      <c r="H15" s="416"/>
      <c r="I15" s="416"/>
      <c r="J15" s="418"/>
      <c r="K15" s="418"/>
      <c r="L15" s="416" t="s">
        <v>115</v>
      </c>
      <c r="M15" s="416" t="s">
        <v>115</v>
      </c>
      <c r="N15" s="141" t="s">
        <v>116</v>
      </c>
      <c r="O15" s="142" t="s">
        <v>117</v>
      </c>
      <c r="P15" s="27"/>
      <c r="Q15" s="414" t="s">
        <v>90</v>
      </c>
      <c r="R15" s="27"/>
      <c r="S15" s="420" t="s">
        <v>40</v>
      </c>
      <c r="T15" s="27" t="s">
        <v>99</v>
      </c>
      <c r="U15" s="27"/>
      <c r="V15" s="420" t="s">
        <v>91</v>
      </c>
      <c r="W15" s="420" t="s">
        <v>92</v>
      </c>
      <c r="X15" s="416" t="s">
        <v>589</v>
      </c>
      <c r="Y15" s="416" t="s">
        <v>94</v>
      </c>
      <c r="Z15" s="27"/>
      <c r="AA15" s="422"/>
      <c r="AB15" s="49">
        <v>0.1</v>
      </c>
      <c r="AC15" s="418"/>
      <c r="AD15" s="27" t="s">
        <v>590</v>
      </c>
      <c r="AE15" s="27"/>
      <c r="AF15" s="576"/>
      <c r="AG15" s="576"/>
      <c r="AH15" s="576"/>
      <c r="AI15" s="569"/>
      <c r="AJ15" s="577"/>
      <c r="AK15" s="576"/>
      <c r="AL15" s="569"/>
      <c r="AM15" s="569"/>
      <c r="AN15" s="306"/>
      <c r="AO15" s="27" t="s">
        <v>581</v>
      </c>
      <c r="AP15" s="27"/>
      <c r="AQ15" s="27"/>
      <c r="AR15" s="66"/>
      <c r="AS15" s="39">
        <v>1</v>
      </c>
    </row>
    <row r="16" spans="1:45" s="2" customFormat="1" ht="50.1" customHeight="1">
      <c r="A16" s="422">
        <f t="shared" si="0"/>
        <v>8</v>
      </c>
      <c r="B16" s="414"/>
      <c r="C16" s="416">
        <v>1</v>
      </c>
      <c r="D16" s="416"/>
      <c r="E16" s="416"/>
      <c r="F16" s="416"/>
      <c r="G16" s="122"/>
      <c r="H16" s="416"/>
      <c r="I16" s="416"/>
      <c r="J16" s="418"/>
      <c r="K16" s="418"/>
      <c r="L16" s="418"/>
      <c r="M16" s="416" t="s">
        <v>118</v>
      </c>
      <c r="N16" s="141" t="s">
        <v>119</v>
      </c>
      <c r="O16" s="142" t="s">
        <v>120</v>
      </c>
      <c r="P16" s="27"/>
      <c r="Q16" s="414" t="s">
        <v>90</v>
      </c>
      <c r="R16" s="422"/>
      <c r="S16" s="420" t="s">
        <v>40</v>
      </c>
      <c r="T16" s="27" t="s">
        <v>99</v>
      </c>
      <c r="U16" s="27" t="s">
        <v>95</v>
      </c>
      <c r="V16" s="420" t="s">
        <v>91</v>
      </c>
      <c r="W16" s="420" t="s">
        <v>92</v>
      </c>
      <c r="X16" s="417" t="s">
        <v>576</v>
      </c>
      <c r="Y16" s="416" t="s">
        <v>94</v>
      </c>
      <c r="Z16" s="27" t="s">
        <v>95</v>
      </c>
      <c r="AA16" s="422"/>
      <c r="AB16" s="49" t="e">
        <f>AB17+AB18+AB26+AB27+AB68+AB69*4</f>
        <v>#REF!</v>
      </c>
      <c r="AC16" s="418" t="s">
        <v>95</v>
      </c>
      <c r="AD16" s="565" t="s">
        <v>574</v>
      </c>
      <c r="AE16" s="422"/>
      <c r="AF16" s="578"/>
      <c r="AG16" s="578"/>
      <c r="AH16" s="578"/>
      <c r="AI16" s="579"/>
      <c r="AJ16" s="580"/>
      <c r="AK16" s="578"/>
      <c r="AL16" s="579"/>
      <c r="AM16" s="579"/>
      <c r="AN16" s="581"/>
      <c r="AO16" s="68" t="s">
        <v>577</v>
      </c>
      <c r="AP16" s="68"/>
      <c r="AQ16" s="68"/>
      <c r="AR16" s="65"/>
      <c r="AS16" s="39">
        <v>1</v>
      </c>
    </row>
    <row r="17" spans="1:45" s="1" customFormat="1" ht="50.1" customHeight="1">
      <c r="A17" s="422">
        <f t="shared" si="0"/>
        <v>9</v>
      </c>
      <c r="B17" s="37"/>
      <c r="C17" s="416"/>
      <c r="D17" s="416">
        <v>2</v>
      </c>
      <c r="E17" s="416"/>
      <c r="F17" s="416"/>
      <c r="G17" s="416"/>
      <c r="H17" s="416"/>
      <c r="I17" s="416"/>
      <c r="J17" s="37"/>
      <c r="K17" s="37"/>
      <c r="L17" s="37" t="s">
        <v>121</v>
      </c>
      <c r="M17" s="27" t="s">
        <v>696</v>
      </c>
      <c r="N17" s="141" t="s">
        <v>698</v>
      </c>
      <c r="O17" s="143" t="s">
        <v>123</v>
      </c>
      <c r="P17" s="422"/>
      <c r="Q17" s="414" t="s">
        <v>90</v>
      </c>
      <c r="R17" s="422"/>
      <c r="S17" s="420" t="s">
        <v>40</v>
      </c>
      <c r="T17" s="27" t="s">
        <v>99</v>
      </c>
      <c r="U17" s="27" t="s">
        <v>95</v>
      </c>
      <c r="V17" s="420" t="s">
        <v>92</v>
      </c>
      <c r="W17" s="420" t="s">
        <v>91</v>
      </c>
      <c r="X17" s="416" t="s">
        <v>124</v>
      </c>
      <c r="Y17" s="27" t="s">
        <v>95</v>
      </c>
      <c r="Z17" s="422" t="s">
        <v>95</v>
      </c>
      <c r="AA17" s="422"/>
      <c r="AB17" s="50">
        <v>1.6E-2</v>
      </c>
      <c r="AC17" s="418" t="s">
        <v>95</v>
      </c>
      <c r="AD17" s="582" t="s">
        <v>591</v>
      </c>
      <c r="AE17" s="582"/>
      <c r="AF17" s="571" t="s">
        <v>592</v>
      </c>
      <c r="AG17" s="583"/>
      <c r="AH17" s="583"/>
      <c r="AI17" s="572">
        <f>AB17*1.02</f>
        <v>1.6320000000000001E-2</v>
      </c>
      <c r="AJ17" s="573">
        <f t="shared" si="1"/>
        <v>0.98039215686274506</v>
      </c>
      <c r="AK17" s="578"/>
      <c r="AL17" s="579"/>
      <c r="AM17" s="579"/>
      <c r="AN17" s="581"/>
      <c r="AO17" s="27" t="s">
        <v>581</v>
      </c>
      <c r="AP17" s="68" t="s">
        <v>593</v>
      </c>
      <c r="AQ17" s="68"/>
      <c r="AR17" s="66" t="s">
        <v>583</v>
      </c>
      <c r="AS17" s="39">
        <v>1</v>
      </c>
    </row>
    <row r="18" spans="1:45" s="1" customFormat="1" ht="50.1" customHeight="1">
      <c r="A18" s="422">
        <f t="shared" si="0"/>
        <v>10</v>
      </c>
      <c r="B18" s="37"/>
      <c r="C18" s="416"/>
      <c r="D18" s="416">
        <v>2</v>
      </c>
      <c r="E18" s="416"/>
      <c r="F18" s="416"/>
      <c r="G18" s="416"/>
      <c r="H18" s="416"/>
      <c r="I18" s="416"/>
      <c r="J18" s="37"/>
      <c r="K18" s="37"/>
      <c r="L18" s="37" t="s">
        <v>125</v>
      </c>
      <c r="M18" s="27" t="s">
        <v>697</v>
      </c>
      <c r="N18" s="141" t="s">
        <v>699</v>
      </c>
      <c r="O18" s="143" t="s">
        <v>123</v>
      </c>
      <c r="P18" s="422"/>
      <c r="Q18" s="414" t="s">
        <v>90</v>
      </c>
      <c r="R18" s="422"/>
      <c r="S18" s="420" t="s">
        <v>40</v>
      </c>
      <c r="T18" s="27" t="s">
        <v>99</v>
      </c>
      <c r="U18" s="27" t="s">
        <v>95</v>
      </c>
      <c r="V18" s="420" t="s">
        <v>92</v>
      </c>
      <c r="W18" s="420" t="s">
        <v>91</v>
      </c>
      <c r="X18" s="416" t="s">
        <v>124</v>
      </c>
      <c r="Y18" s="27" t="s">
        <v>95</v>
      </c>
      <c r="Z18" s="422" t="s">
        <v>95</v>
      </c>
      <c r="AA18" s="422"/>
      <c r="AB18" s="50">
        <v>1.4999999999999999E-2</v>
      </c>
      <c r="AC18" s="418" t="s">
        <v>95</v>
      </c>
      <c r="AD18" s="582" t="s">
        <v>591</v>
      </c>
      <c r="AE18" s="582"/>
      <c r="AF18" s="571" t="s">
        <v>592</v>
      </c>
      <c r="AG18" s="583"/>
      <c r="AH18" s="583"/>
      <c r="AI18" s="572">
        <f>AB18*1.02</f>
        <v>1.5299999999999999E-2</v>
      </c>
      <c r="AJ18" s="573">
        <f t="shared" si="1"/>
        <v>0.98039215686274506</v>
      </c>
      <c r="AK18" s="578"/>
      <c r="AL18" s="579"/>
      <c r="AM18" s="579"/>
      <c r="AN18" s="581"/>
      <c r="AO18" s="27" t="s">
        <v>581</v>
      </c>
      <c r="AP18" s="68" t="s">
        <v>593</v>
      </c>
      <c r="AQ18" s="68"/>
      <c r="AR18" s="66" t="s">
        <v>583</v>
      </c>
      <c r="AS18" s="39">
        <v>1</v>
      </c>
    </row>
    <row r="19" spans="1:45" ht="50.1" customHeight="1">
      <c r="A19" s="422">
        <f t="shared" ref="A19:A40" si="2">ROW()-8</f>
        <v>11</v>
      </c>
      <c r="B19" s="37"/>
      <c r="C19" s="416"/>
      <c r="D19" s="416">
        <v>2</v>
      </c>
      <c r="E19" s="416"/>
      <c r="F19" s="416"/>
      <c r="G19" s="416"/>
      <c r="H19" s="416"/>
      <c r="I19" s="422"/>
      <c r="J19" s="422"/>
      <c r="K19" s="422"/>
      <c r="L19" s="422" t="s">
        <v>700</v>
      </c>
      <c r="M19" s="53" t="s">
        <v>130</v>
      </c>
      <c r="N19" s="141" t="s">
        <v>701</v>
      </c>
      <c r="O19" s="142" t="s">
        <v>132</v>
      </c>
      <c r="P19" s="422"/>
      <c r="Q19" s="414" t="s">
        <v>90</v>
      </c>
      <c r="R19" s="37"/>
      <c r="S19" s="420" t="s">
        <v>40</v>
      </c>
      <c r="T19" s="27" t="s">
        <v>99</v>
      </c>
      <c r="U19" s="27" t="s">
        <v>95</v>
      </c>
      <c r="V19" s="420" t="s">
        <v>92</v>
      </c>
      <c r="W19" s="420" t="s">
        <v>91</v>
      </c>
      <c r="X19" s="416" t="s">
        <v>579</v>
      </c>
      <c r="Y19" s="416" t="s">
        <v>94</v>
      </c>
      <c r="Z19" s="27" t="s">
        <v>95</v>
      </c>
      <c r="AA19" s="422"/>
      <c r="AB19" s="50">
        <f>AB20+AB21+AB22*AS22+AB23</f>
        <v>0.95900000000000007</v>
      </c>
      <c r="AC19" s="418" t="s">
        <v>95</v>
      </c>
      <c r="AD19" s="68" t="s">
        <v>580</v>
      </c>
      <c r="AE19" s="68"/>
      <c r="AF19" s="578"/>
      <c r="AG19" s="578"/>
      <c r="AH19" s="578"/>
      <c r="AI19" s="579"/>
      <c r="AJ19" s="580"/>
      <c r="AK19" s="578"/>
      <c r="AL19" s="579"/>
      <c r="AM19" s="579"/>
      <c r="AN19" s="581"/>
      <c r="AO19" s="68" t="s">
        <v>362</v>
      </c>
      <c r="AP19" s="68" t="s">
        <v>594</v>
      </c>
      <c r="AQ19" s="68"/>
      <c r="AR19" s="65"/>
      <c r="AS19" s="39">
        <v>1</v>
      </c>
    </row>
    <row r="20" spans="1:45" ht="50.1" customHeight="1">
      <c r="A20" s="422">
        <f t="shared" si="2"/>
        <v>12</v>
      </c>
      <c r="B20" s="414"/>
      <c r="C20" s="416"/>
      <c r="D20" s="416"/>
      <c r="E20" s="416">
        <v>3</v>
      </c>
      <c r="F20" s="416"/>
      <c r="G20" s="416"/>
      <c r="H20" s="416"/>
      <c r="I20" s="418"/>
      <c r="J20" s="418"/>
      <c r="K20" s="99"/>
      <c r="L20" s="422"/>
      <c r="M20" s="53" t="s">
        <v>134</v>
      </c>
      <c r="N20" s="141" t="s">
        <v>135</v>
      </c>
      <c r="O20" s="142" t="s">
        <v>132</v>
      </c>
      <c r="P20" s="422"/>
      <c r="Q20" s="414" t="s">
        <v>90</v>
      </c>
      <c r="R20" s="420"/>
      <c r="S20" s="420" t="s">
        <v>40</v>
      </c>
      <c r="T20" s="27" t="s">
        <v>99</v>
      </c>
      <c r="U20" s="27" t="s">
        <v>95</v>
      </c>
      <c r="V20" s="420" t="s">
        <v>92</v>
      </c>
      <c r="W20" s="420" t="s">
        <v>91</v>
      </c>
      <c r="X20" s="416" t="s">
        <v>110</v>
      </c>
      <c r="Y20" s="416" t="s">
        <v>595</v>
      </c>
      <c r="Z20" s="416" t="s">
        <v>596</v>
      </c>
      <c r="AA20" s="414"/>
      <c r="AB20" s="50">
        <v>0.90400000000000003</v>
      </c>
      <c r="AC20" s="418" t="s">
        <v>95</v>
      </c>
      <c r="AD20" s="414"/>
      <c r="AE20" s="414"/>
      <c r="AF20" s="584"/>
      <c r="AG20" s="584"/>
      <c r="AH20" s="584"/>
      <c r="AI20" s="419">
        <v>1.2</v>
      </c>
      <c r="AJ20" s="585"/>
      <c r="AK20" s="584"/>
      <c r="AL20" s="419"/>
      <c r="AM20" s="419"/>
      <c r="AN20" s="586"/>
      <c r="AO20" s="68" t="s">
        <v>577</v>
      </c>
      <c r="AP20" s="68"/>
      <c r="AQ20" s="68"/>
      <c r="AR20" s="65"/>
      <c r="AS20" s="39">
        <v>1</v>
      </c>
    </row>
    <row r="21" spans="1:45" s="3" customFormat="1" ht="50.1" customHeight="1">
      <c r="A21" s="422">
        <f t="shared" si="2"/>
        <v>13</v>
      </c>
      <c r="B21" s="38"/>
      <c r="C21" s="40"/>
      <c r="D21" s="40"/>
      <c r="E21" s="40">
        <v>3</v>
      </c>
      <c r="F21" s="40"/>
      <c r="G21" s="40"/>
      <c r="H21" s="40"/>
      <c r="I21" s="39"/>
      <c r="J21" s="39"/>
      <c r="K21" s="29"/>
      <c r="L21" s="53" t="s">
        <v>597</v>
      </c>
      <c r="M21" s="53" t="s">
        <v>597</v>
      </c>
      <c r="N21" s="147" t="s">
        <v>598</v>
      </c>
      <c r="O21" s="148"/>
      <c r="P21" s="30" t="s">
        <v>47</v>
      </c>
      <c r="Q21" s="38" t="s">
        <v>90</v>
      </c>
      <c r="R21" s="80"/>
      <c r="S21" s="80" t="s">
        <v>140</v>
      </c>
      <c r="T21" s="57" t="s">
        <v>138</v>
      </c>
      <c r="U21" s="39" t="s">
        <v>140</v>
      </c>
      <c r="V21" s="420" t="s">
        <v>92</v>
      </c>
      <c r="W21" s="420" t="s">
        <v>91</v>
      </c>
      <c r="X21" s="40" t="s">
        <v>599</v>
      </c>
      <c r="Y21" s="40" t="s">
        <v>600</v>
      </c>
      <c r="Z21" s="38" t="s">
        <v>142</v>
      </c>
      <c r="AA21" s="94" t="s">
        <v>143</v>
      </c>
      <c r="AB21" s="58">
        <v>8.0000000000000002E-3</v>
      </c>
      <c r="AC21" s="39" t="s">
        <v>143</v>
      </c>
      <c r="AD21" s="570" t="s">
        <v>585</v>
      </c>
      <c r="AE21" s="570"/>
      <c r="AF21" s="566"/>
      <c r="AG21" s="566"/>
      <c r="AH21" s="587"/>
      <c r="AI21" s="588">
        <f t="shared" ref="AI21:AI23" si="3">AB21</f>
        <v>8.0000000000000002E-3</v>
      </c>
      <c r="AJ21" s="589"/>
      <c r="AK21" s="587"/>
      <c r="AL21" s="588"/>
      <c r="AM21" s="588"/>
      <c r="AN21" s="590"/>
      <c r="AO21" s="69" t="s">
        <v>601</v>
      </c>
      <c r="AP21" s="69" t="s">
        <v>602</v>
      </c>
      <c r="AQ21" s="69"/>
      <c r="AR21" s="70"/>
      <c r="AS21" s="40">
        <v>1</v>
      </c>
    </row>
    <row r="22" spans="1:45" s="3" customFormat="1" ht="50.1" customHeight="1">
      <c r="A22" s="422">
        <f t="shared" si="2"/>
        <v>14</v>
      </c>
      <c r="B22" s="38"/>
      <c r="C22" s="40"/>
      <c r="D22" s="40"/>
      <c r="E22" s="40">
        <v>3</v>
      </c>
      <c r="F22" s="40"/>
      <c r="G22" s="40"/>
      <c r="H22" s="40"/>
      <c r="I22" s="39"/>
      <c r="J22" s="39"/>
      <c r="K22" s="29"/>
      <c r="L22" s="53" t="s">
        <v>603</v>
      </c>
      <c r="M22" s="53" t="s">
        <v>603</v>
      </c>
      <c r="N22" s="147" t="s">
        <v>604</v>
      </c>
      <c r="O22" s="148"/>
      <c r="P22" s="30" t="s">
        <v>47</v>
      </c>
      <c r="Q22" s="38" t="s">
        <v>90</v>
      </c>
      <c r="R22" s="80"/>
      <c r="S22" s="80" t="s">
        <v>140</v>
      </c>
      <c r="T22" s="57" t="s">
        <v>144</v>
      </c>
      <c r="U22" s="39" t="s">
        <v>140</v>
      </c>
      <c r="V22" s="420" t="s">
        <v>92</v>
      </c>
      <c r="W22" s="420" t="s">
        <v>91</v>
      </c>
      <c r="X22" s="40" t="s">
        <v>599</v>
      </c>
      <c r="Y22" s="40" t="s">
        <v>600</v>
      </c>
      <c r="Z22" s="38" t="s">
        <v>142</v>
      </c>
      <c r="AA22" s="94" t="s">
        <v>143</v>
      </c>
      <c r="AB22" s="58">
        <v>8.9999999999999993E-3</v>
      </c>
      <c r="AC22" s="39" t="s">
        <v>143</v>
      </c>
      <c r="AD22" s="570" t="s">
        <v>585</v>
      </c>
      <c r="AE22" s="570"/>
      <c r="AF22" s="566"/>
      <c r="AG22" s="566"/>
      <c r="AH22" s="587"/>
      <c r="AI22" s="588">
        <f t="shared" si="3"/>
        <v>8.9999999999999993E-3</v>
      </c>
      <c r="AJ22" s="589"/>
      <c r="AK22" s="587"/>
      <c r="AL22" s="588"/>
      <c r="AM22" s="588"/>
      <c r="AN22" s="590"/>
      <c r="AO22" s="69" t="s">
        <v>601</v>
      </c>
      <c r="AP22" s="69" t="s">
        <v>602</v>
      </c>
      <c r="AQ22" s="69"/>
      <c r="AR22" s="70"/>
      <c r="AS22" s="40">
        <v>4</v>
      </c>
    </row>
    <row r="23" spans="1:45" s="3" customFormat="1" ht="50.1" customHeight="1">
      <c r="A23" s="422">
        <f t="shared" si="2"/>
        <v>15</v>
      </c>
      <c r="B23" s="38"/>
      <c r="C23" s="40"/>
      <c r="D23" s="40"/>
      <c r="E23" s="40">
        <v>3</v>
      </c>
      <c r="F23" s="40"/>
      <c r="G23" s="40"/>
      <c r="H23" s="40"/>
      <c r="I23" s="39"/>
      <c r="J23" s="39"/>
      <c r="K23" s="29"/>
      <c r="L23" s="53" t="s">
        <v>605</v>
      </c>
      <c r="M23" s="53" t="s">
        <v>605</v>
      </c>
      <c r="N23" s="147" t="s">
        <v>606</v>
      </c>
      <c r="O23" s="148"/>
      <c r="P23" s="30" t="s">
        <v>47</v>
      </c>
      <c r="Q23" s="38" t="s">
        <v>90</v>
      </c>
      <c r="R23" s="80"/>
      <c r="S23" s="80" t="s">
        <v>140</v>
      </c>
      <c r="T23" s="57" t="s">
        <v>146</v>
      </c>
      <c r="U23" s="39" t="s">
        <v>140</v>
      </c>
      <c r="V23" s="420" t="s">
        <v>92</v>
      </c>
      <c r="W23" s="420" t="s">
        <v>91</v>
      </c>
      <c r="X23" s="40" t="s">
        <v>599</v>
      </c>
      <c r="Y23" s="40" t="s">
        <v>600</v>
      </c>
      <c r="Z23" s="38" t="s">
        <v>142</v>
      </c>
      <c r="AA23" s="94" t="s">
        <v>143</v>
      </c>
      <c r="AB23" s="58">
        <v>1.0999999999999999E-2</v>
      </c>
      <c r="AC23" s="39" t="s">
        <v>143</v>
      </c>
      <c r="AD23" s="570" t="s">
        <v>585</v>
      </c>
      <c r="AE23" s="570"/>
      <c r="AF23" s="566"/>
      <c r="AG23" s="566"/>
      <c r="AH23" s="587"/>
      <c r="AI23" s="588">
        <f t="shared" si="3"/>
        <v>1.0999999999999999E-2</v>
      </c>
      <c r="AJ23" s="589"/>
      <c r="AK23" s="587"/>
      <c r="AL23" s="588"/>
      <c r="AM23" s="588"/>
      <c r="AN23" s="590"/>
      <c r="AO23" s="69" t="s">
        <v>601</v>
      </c>
      <c r="AP23" s="69" t="s">
        <v>602</v>
      </c>
      <c r="AQ23" s="69"/>
      <c r="AR23" s="70"/>
      <c r="AS23" s="40">
        <v>1</v>
      </c>
    </row>
    <row r="24" spans="1:45" ht="50.1" customHeight="1">
      <c r="A24" s="422">
        <f t="shared" si="2"/>
        <v>16</v>
      </c>
      <c r="B24" s="414"/>
      <c r="C24" s="416"/>
      <c r="D24" s="31">
        <v>2</v>
      </c>
      <c r="E24" s="31"/>
      <c r="F24" s="416"/>
      <c r="G24" s="416"/>
      <c r="H24" s="416"/>
      <c r="I24" s="416"/>
      <c r="J24" s="418"/>
      <c r="K24" s="421"/>
      <c r="L24" s="416" t="s">
        <v>154</v>
      </c>
      <c r="M24" s="416" t="s">
        <v>154</v>
      </c>
      <c r="N24" s="141" t="s">
        <v>155</v>
      </c>
      <c r="O24" s="142" t="s">
        <v>156</v>
      </c>
      <c r="P24" s="31"/>
      <c r="Q24" s="414" t="s">
        <v>90</v>
      </c>
      <c r="R24" s="420"/>
      <c r="S24" s="420" t="s">
        <v>40</v>
      </c>
      <c r="T24" s="27" t="s">
        <v>99</v>
      </c>
      <c r="U24" s="414" t="s">
        <v>95</v>
      </c>
      <c r="V24" s="420" t="s">
        <v>91</v>
      </c>
      <c r="W24" s="420" t="s">
        <v>92</v>
      </c>
      <c r="X24" s="416" t="s">
        <v>589</v>
      </c>
      <c r="Y24" s="416" t="s">
        <v>94</v>
      </c>
      <c r="Z24" s="414" t="s">
        <v>95</v>
      </c>
      <c r="AA24" s="414"/>
      <c r="AB24" s="50">
        <v>0.3</v>
      </c>
      <c r="AC24" s="418" t="s">
        <v>95</v>
      </c>
      <c r="AD24" s="570" t="s">
        <v>590</v>
      </c>
      <c r="AE24" s="570"/>
      <c r="AF24" s="566"/>
      <c r="AG24" s="566"/>
      <c r="AH24" s="584"/>
      <c r="AI24" s="419"/>
      <c r="AJ24" s="585"/>
      <c r="AK24" s="584"/>
      <c r="AL24" s="419"/>
      <c r="AM24" s="419"/>
      <c r="AN24" s="586"/>
      <c r="AO24" s="27" t="s">
        <v>581</v>
      </c>
      <c r="AP24" s="68"/>
      <c r="AQ24" s="68"/>
      <c r="AR24" s="65"/>
      <c r="AS24" s="40">
        <v>1</v>
      </c>
    </row>
    <row r="25" spans="1:45" s="3" customFormat="1" ht="50.1" customHeight="1">
      <c r="A25" s="422">
        <f t="shared" si="2"/>
        <v>17</v>
      </c>
      <c r="B25" s="38"/>
      <c r="C25" s="40"/>
      <c r="D25" s="40">
        <v>2</v>
      </c>
      <c r="E25" s="23"/>
      <c r="F25" s="71"/>
      <c r="G25" s="40"/>
      <c r="H25" s="40"/>
      <c r="I25" s="40"/>
      <c r="J25" s="39"/>
      <c r="K25" s="32"/>
      <c r="L25" s="53" t="s">
        <v>160</v>
      </c>
      <c r="M25" s="53" t="s">
        <v>160</v>
      </c>
      <c r="N25" s="147" t="s">
        <v>161</v>
      </c>
      <c r="O25" s="152" t="s">
        <v>120</v>
      </c>
      <c r="P25" s="71" t="s">
        <v>47</v>
      </c>
      <c r="Q25" s="38" t="s">
        <v>90</v>
      </c>
      <c r="R25" s="44"/>
      <c r="S25" s="80" t="s">
        <v>43</v>
      </c>
      <c r="T25" s="57" t="s">
        <v>99</v>
      </c>
      <c r="U25" s="38" t="s">
        <v>143</v>
      </c>
      <c r="V25" s="81" t="s">
        <v>91</v>
      </c>
      <c r="W25" s="41" t="s">
        <v>92</v>
      </c>
      <c r="X25" s="416" t="s">
        <v>589</v>
      </c>
      <c r="Y25" s="40"/>
      <c r="Z25" s="57"/>
      <c r="AA25" s="94"/>
      <c r="AB25" s="58">
        <v>0.1</v>
      </c>
      <c r="AC25" s="39"/>
      <c r="AD25" s="570" t="s">
        <v>590</v>
      </c>
      <c r="AE25" s="39"/>
      <c r="AF25" s="587"/>
      <c r="AG25" s="587"/>
      <c r="AH25" s="587"/>
      <c r="AI25" s="588"/>
      <c r="AJ25" s="589"/>
      <c r="AK25" s="587"/>
      <c r="AL25" s="588"/>
      <c r="AM25" s="588"/>
      <c r="AN25" s="590"/>
      <c r="AO25" s="27" t="s">
        <v>581</v>
      </c>
      <c r="AP25" s="69"/>
      <c r="AQ25" s="69"/>
      <c r="AR25" s="70"/>
      <c r="AS25" s="40">
        <v>1</v>
      </c>
    </row>
    <row r="26" spans="1:45" ht="50.1" customHeight="1">
      <c r="A26" s="422">
        <f t="shared" si="2"/>
        <v>18</v>
      </c>
      <c r="B26" s="414"/>
      <c r="C26" s="416"/>
      <c r="D26" s="31">
        <v>2</v>
      </c>
      <c r="E26" s="31"/>
      <c r="F26" s="416"/>
      <c r="G26" s="416"/>
      <c r="H26" s="416"/>
      <c r="I26" s="416"/>
      <c r="J26" s="418"/>
      <c r="K26" s="421"/>
      <c r="L26" s="418" t="s">
        <v>607</v>
      </c>
      <c r="M26" s="27" t="s">
        <v>157</v>
      </c>
      <c r="N26" s="141" t="s">
        <v>158</v>
      </c>
      <c r="O26" s="151" t="s">
        <v>159</v>
      </c>
      <c r="P26" s="31"/>
      <c r="Q26" s="414" t="s">
        <v>90</v>
      </c>
      <c r="R26" s="27" t="s">
        <v>95</v>
      </c>
      <c r="S26" s="420" t="s">
        <v>40</v>
      </c>
      <c r="T26" s="27" t="s">
        <v>99</v>
      </c>
      <c r="U26" s="27" t="s">
        <v>95</v>
      </c>
      <c r="V26" s="420" t="s">
        <v>92</v>
      </c>
      <c r="W26" s="420" t="s">
        <v>91</v>
      </c>
      <c r="X26" s="414" t="s">
        <v>159</v>
      </c>
      <c r="Y26" s="414" t="s">
        <v>95</v>
      </c>
      <c r="Z26" s="414" t="s">
        <v>95</v>
      </c>
      <c r="AA26" s="414"/>
      <c r="AB26" s="50">
        <v>1E-3</v>
      </c>
      <c r="AC26" s="418" t="s">
        <v>95</v>
      </c>
      <c r="AD26" s="418"/>
      <c r="AE26" s="418"/>
      <c r="AF26" s="584"/>
      <c r="AG26" s="584"/>
      <c r="AH26" s="584"/>
      <c r="AI26" s="419"/>
      <c r="AJ26" s="585"/>
      <c r="AK26" s="584"/>
      <c r="AL26" s="419"/>
      <c r="AM26" s="419"/>
      <c r="AN26" s="586"/>
      <c r="AO26" s="27" t="s">
        <v>581</v>
      </c>
      <c r="AP26" s="68"/>
      <c r="AQ26" s="68"/>
      <c r="AR26" s="65"/>
      <c r="AS26" s="40">
        <v>1</v>
      </c>
    </row>
    <row r="27" spans="1:45" ht="50.1" customHeight="1">
      <c r="A27" s="422">
        <f t="shared" si="2"/>
        <v>19</v>
      </c>
      <c r="B27" s="414"/>
      <c r="C27" s="416"/>
      <c r="D27" s="416">
        <v>2</v>
      </c>
      <c r="E27" s="128"/>
      <c r="F27" s="31"/>
      <c r="G27" s="416"/>
      <c r="H27" s="416"/>
      <c r="I27" s="416"/>
      <c r="J27" s="418"/>
      <c r="K27" s="421"/>
      <c r="L27" s="416" t="s">
        <v>162</v>
      </c>
      <c r="M27" s="416" t="s">
        <v>162</v>
      </c>
      <c r="N27" s="141" t="s">
        <v>163</v>
      </c>
      <c r="O27" s="142" t="s">
        <v>164</v>
      </c>
      <c r="P27" s="31"/>
      <c r="Q27" s="414" t="s">
        <v>90</v>
      </c>
      <c r="R27" s="42"/>
      <c r="S27" s="420" t="s">
        <v>40</v>
      </c>
      <c r="T27" s="416"/>
      <c r="U27" s="414" t="s">
        <v>40</v>
      </c>
      <c r="V27" s="420" t="s">
        <v>92</v>
      </c>
      <c r="W27" s="420" t="s">
        <v>92</v>
      </c>
      <c r="X27" s="416" t="s">
        <v>360</v>
      </c>
      <c r="Y27" s="27" t="s">
        <v>94</v>
      </c>
      <c r="Z27" s="414" t="s">
        <v>95</v>
      </c>
      <c r="AA27" s="414"/>
      <c r="AB27" s="50" t="e">
        <f>AB28+AB68+AB69*4</f>
        <v>#REF!</v>
      </c>
      <c r="AC27" s="418" t="s">
        <v>95</v>
      </c>
      <c r="AD27" s="418" t="s">
        <v>608</v>
      </c>
      <c r="AE27" s="418"/>
      <c r="AF27" s="584"/>
      <c r="AG27" s="584"/>
      <c r="AH27" s="584"/>
      <c r="AI27" s="419"/>
      <c r="AJ27" s="585"/>
      <c r="AK27" s="584"/>
      <c r="AL27" s="419"/>
      <c r="AM27" s="419"/>
      <c r="AN27" s="586"/>
      <c r="AO27" s="68" t="s">
        <v>362</v>
      </c>
      <c r="AP27" s="68" t="s">
        <v>363</v>
      </c>
      <c r="AQ27" s="68"/>
      <c r="AR27" s="65"/>
      <c r="AS27" s="40">
        <v>1</v>
      </c>
    </row>
    <row r="28" spans="1:45" ht="50.1" customHeight="1">
      <c r="A28" s="422">
        <f t="shared" si="2"/>
        <v>20</v>
      </c>
      <c r="B28" s="414"/>
      <c r="C28" s="416"/>
      <c r="D28" s="416"/>
      <c r="E28" s="31">
        <v>3</v>
      </c>
      <c r="F28" s="31"/>
      <c r="G28" s="416"/>
      <c r="H28" s="416"/>
      <c r="I28" s="416"/>
      <c r="J28" s="418"/>
      <c r="K28" s="421"/>
      <c r="L28" s="418"/>
      <c r="M28" s="416" t="s">
        <v>165</v>
      </c>
      <c r="N28" s="141" t="s">
        <v>166</v>
      </c>
      <c r="O28" s="142" t="s">
        <v>164</v>
      </c>
      <c r="P28" s="31"/>
      <c r="Q28" s="414" t="s">
        <v>90</v>
      </c>
      <c r="R28" s="42"/>
      <c r="S28" s="420" t="s">
        <v>40</v>
      </c>
      <c r="T28" s="27" t="s">
        <v>99</v>
      </c>
      <c r="U28" s="414" t="s">
        <v>40</v>
      </c>
      <c r="V28" s="420" t="s">
        <v>92</v>
      </c>
      <c r="W28" s="420" t="s">
        <v>91</v>
      </c>
      <c r="X28" s="416" t="s">
        <v>609</v>
      </c>
      <c r="Y28" s="27" t="s">
        <v>94</v>
      </c>
      <c r="Z28" s="27" t="s">
        <v>95</v>
      </c>
      <c r="AA28" s="27"/>
      <c r="AB28" s="50" t="e">
        <f>#REF!+#REF!+AB33+#REF!+#REF!+AB34++AB64+AB47+AB48+AB61+AB67</f>
        <v>#REF!</v>
      </c>
      <c r="AC28" s="418" t="s">
        <v>95</v>
      </c>
      <c r="AD28" s="418" t="s">
        <v>608</v>
      </c>
      <c r="AE28" s="418"/>
      <c r="AF28" s="584"/>
      <c r="AG28" s="584"/>
      <c r="AH28" s="584"/>
      <c r="AI28" s="419"/>
      <c r="AJ28" s="585"/>
      <c r="AK28" s="584"/>
      <c r="AL28" s="419"/>
      <c r="AM28" s="419"/>
      <c r="AN28" s="586"/>
      <c r="AO28" s="68" t="s">
        <v>577</v>
      </c>
      <c r="AP28" s="68"/>
      <c r="AQ28" s="68"/>
      <c r="AR28" s="65"/>
      <c r="AS28" s="39">
        <v>1</v>
      </c>
    </row>
    <row r="29" spans="1:45" s="3" customFormat="1" ht="50.1" customHeight="1">
      <c r="A29" s="422">
        <f t="shared" si="2"/>
        <v>21</v>
      </c>
      <c r="B29" s="38"/>
      <c r="C29" s="40"/>
      <c r="D29" s="40"/>
      <c r="E29" s="23"/>
      <c r="F29" s="40">
        <v>4</v>
      </c>
      <c r="G29" s="40"/>
      <c r="H29" s="40"/>
      <c r="I29" s="39"/>
      <c r="J29" s="39"/>
      <c r="K29" s="32"/>
      <c r="L29" s="39" t="s">
        <v>610</v>
      </c>
      <c r="M29" s="53" t="s">
        <v>209</v>
      </c>
      <c r="N29" s="147" t="s">
        <v>210</v>
      </c>
      <c r="O29" s="152" t="s">
        <v>211</v>
      </c>
      <c r="P29" s="71" t="s">
        <v>47</v>
      </c>
      <c r="Q29" s="38" t="s">
        <v>90</v>
      </c>
      <c r="R29" s="44"/>
      <c r="S29" s="80" t="s">
        <v>40</v>
      </c>
      <c r="T29" s="57" t="s">
        <v>209</v>
      </c>
      <c r="U29" s="39" t="s">
        <v>40</v>
      </c>
      <c r="V29" s="81" t="s">
        <v>92</v>
      </c>
      <c r="W29" s="41" t="s">
        <v>91</v>
      </c>
      <c r="X29" s="40" t="s">
        <v>611</v>
      </c>
      <c r="Y29" s="57" t="s">
        <v>94</v>
      </c>
      <c r="Z29" s="57" t="s">
        <v>143</v>
      </c>
      <c r="AA29" s="53" t="s">
        <v>143</v>
      </c>
      <c r="AB29" s="54">
        <f>AB30+AB31</f>
        <v>1.522</v>
      </c>
      <c r="AC29" s="39" t="s">
        <v>143</v>
      </c>
      <c r="AD29" s="565" t="s">
        <v>612</v>
      </c>
      <c r="AE29" s="565"/>
      <c r="AF29" s="566"/>
      <c r="AG29" s="566"/>
      <c r="AH29" s="566"/>
      <c r="AI29" s="567"/>
      <c r="AJ29" s="568"/>
      <c r="AK29" s="566"/>
      <c r="AL29" s="588"/>
      <c r="AM29" s="588"/>
      <c r="AN29" s="590"/>
      <c r="AO29" s="69" t="s">
        <v>362</v>
      </c>
      <c r="AP29" s="69" t="s">
        <v>613</v>
      </c>
      <c r="AQ29" s="69"/>
      <c r="AR29" s="70"/>
      <c r="AS29" s="40">
        <v>1</v>
      </c>
    </row>
    <row r="30" spans="1:45" s="3" customFormat="1" ht="50.1" customHeight="1">
      <c r="A30" s="422">
        <f t="shared" si="2"/>
        <v>22</v>
      </c>
      <c r="B30" s="38"/>
      <c r="C30" s="40"/>
      <c r="D30" s="40"/>
      <c r="E30" s="23"/>
      <c r="F30" s="40"/>
      <c r="G30" s="40">
        <v>5</v>
      </c>
      <c r="H30" s="40"/>
      <c r="I30" s="39"/>
      <c r="J30" s="39"/>
      <c r="K30" s="32"/>
      <c r="L30" s="39"/>
      <c r="M30" s="53" t="s">
        <v>212</v>
      </c>
      <c r="N30" s="147" t="s">
        <v>213</v>
      </c>
      <c r="O30" s="152" t="s">
        <v>102</v>
      </c>
      <c r="P30" s="71" t="s">
        <v>47</v>
      </c>
      <c r="Q30" s="38" t="s">
        <v>90</v>
      </c>
      <c r="R30" s="44"/>
      <c r="S30" s="80" t="s">
        <v>40</v>
      </c>
      <c r="T30" s="57" t="s">
        <v>212</v>
      </c>
      <c r="U30" s="39" t="s">
        <v>40</v>
      </c>
      <c r="V30" s="81" t="s">
        <v>92</v>
      </c>
      <c r="W30" s="41" t="s">
        <v>91</v>
      </c>
      <c r="X30" s="38" t="s">
        <v>614</v>
      </c>
      <c r="Y30" s="40" t="s">
        <v>215</v>
      </c>
      <c r="Z30" s="57" t="s">
        <v>216</v>
      </c>
      <c r="AA30" s="53" t="s">
        <v>217</v>
      </c>
      <c r="AB30" s="94">
        <v>1.3380000000000001</v>
      </c>
      <c r="AC30" s="39" t="s">
        <v>143</v>
      </c>
      <c r="AD30" s="570"/>
      <c r="AE30" s="570"/>
      <c r="AF30" s="571">
        <f>AB30/1.134*1000+10</f>
        <v>1189.8941798941801</v>
      </c>
      <c r="AG30" s="571">
        <v>25</v>
      </c>
      <c r="AH30" s="571">
        <v>2</v>
      </c>
      <c r="AI30" s="572">
        <f>AF30*1.134/1000</f>
        <v>1.3493400000000002</v>
      </c>
      <c r="AJ30" s="573">
        <f t="shared" ref="AJ30:AJ32" si="4">AB30/AI30</f>
        <v>0.99159589132464754</v>
      </c>
      <c r="AK30" s="566"/>
      <c r="AL30" s="588"/>
      <c r="AM30" s="588"/>
      <c r="AN30" s="590"/>
      <c r="AO30" s="67"/>
      <c r="AP30" s="67"/>
      <c r="AQ30" s="69"/>
      <c r="AR30" s="70"/>
      <c r="AS30" s="40">
        <v>1</v>
      </c>
    </row>
    <row r="31" spans="1:45" s="3" customFormat="1" ht="50.1" customHeight="1">
      <c r="A31" s="422">
        <f t="shared" si="2"/>
        <v>23</v>
      </c>
      <c r="B31" s="38"/>
      <c r="C31" s="40"/>
      <c r="D31" s="40"/>
      <c r="E31" s="23"/>
      <c r="F31" s="40"/>
      <c r="G31" s="40">
        <v>5</v>
      </c>
      <c r="H31" s="40"/>
      <c r="I31" s="39"/>
      <c r="J31" s="39"/>
      <c r="K31" s="32"/>
      <c r="L31" s="39"/>
      <c r="M31" s="53" t="s">
        <v>218</v>
      </c>
      <c r="N31" s="147" t="s">
        <v>219</v>
      </c>
      <c r="O31" s="152" t="s">
        <v>102</v>
      </c>
      <c r="P31" s="71" t="s">
        <v>47</v>
      </c>
      <c r="Q31" s="38" t="s">
        <v>90</v>
      </c>
      <c r="R31" s="44"/>
      <c r="S31" s="80" t="s">
        <v>40</v>
      </c>
      <c r="T31" s="57" t="s">
        <v>218</v>
      </c>
      <c r="U31" s="39" t="s">
        <v>40</v>
      </c>
      <c r="V31" s="81" t="s">
        <v>92</v>
      </c>
      <c r="W31" s="41" t="s">
        <v>91</v>
      </c>
      <c r="X31" s="38" t="s">
        <v>614</v>
      </c>
      <c r="Y31" s="40" t="s">
        <v>220</v>
      </c>
      <c r="Z31" s="57" t="s">
        <v>216</v>
      </c>
      <c r="AA31" s="94" t="s">
        <v>221</v>
      </c>
      <c r="AB31" s="58">
        <v>0.184</v>
      </c>
      <c r="AC31" s="39" t="s">
        <v>143</v>
      </c>
      <c r="AD31" s="570"/>
      <c r="AE31" s="570"/>
      <c r="AF31" s="571">
        <f>AB31/0.684*1000+10</f>
        <v>279.00584795321635</v>
      </c>
      <c r="AG31" s="571">
        <v>20</v>
      </c>
      <c r="AH31" s="571">
        <v>1.5</v>
      </c>
      <c r="AI31" s="572">
        <f>AF31*0.684/1000</f>
        <v>0.19084000000000001</v>
      </c>
      <c r="AJ31" s="573">
        <f t="shared" si="4"/>
        <v>0.96415845734646821</v>
      </c>
      <c r="AK31" s="566"/>
      <c r="AL31" s="588"/>
      <c r="AM31" s="588"/>
      <c r="AN31" s="590"/>
      <c r="AO31" s="67"/>
      <c r="AP31" s="67"/>
      <c r="AQ31" s="69"/>
      <c r="AR31" s="70"/>
      <c r="AS31" s="40">
        <v>1</v>
      </c>
    </row>
    <row r="32" spans="1:45" s="4" customFormat="1" ht="50.1" customHeight="1">
      <c r="A32" s="422">
        <f t="shared" si="2"/>
        <v>24</v>
      </c>
      <c r="B32" s="38"/>
      <c r="C32" s="40"/>
      <c r="D32" s="40"/>
      <c r="E32" s="23"/>
      <c r="F32" s="40">
        <v>4</v>
      </c>
      <c r="G32" s="40"/>
      <c r="H32" s="40"/>
      <c r="I32" s="40"/>
      <c r="J32" s="39"/>
      <c r="K32" s="32"/>
      <c r="L32" s="39" t="s">
        <v>615</v>
      </c>
      <c r="M32" s="53" t="s">
        <v>222</v>
      </c>
      <c r="N32" s="167" t="s">
        <v>223</v>
      </c>
      <c r="O32" s="152" t="s">
        <v>224</v>
      </c>
      <c r="P32" s="71" t="s">
        <v>47</v>
      </c>
      <c r="Q32" s="38" t="s">
        <v>90</v>
      </c>
      <c r="R32" s="44"/>
      <c r="S32" s="80" t="s">
        <v>40</v>
      </c>
      <c r="T32" s="57" t="s">
        <v>222</v>
      </c>
      <c r="U32" s="39" t="s">
        <v>40</v>
      </c>
      <c r="V32" s="81" t="s">
        <v>92</v>
      </c>
      <c r="W32" s="41" t="s">
        <v>91</v>
      </c>
      <c r="X32" s="414" t="s">
        <v>159</v>
      </c>
      <c r="Y32" s="40" t="s">
        <v>226</v>
      </c>
      <c r="Z32" s="57" t="s">
        <v>142</v>
      </c>
      <c r="AA32" s="55" t="s">
        <v>227</v>
      </c>
      <c r="AB32" s="58">
        <v>1.8100000000000002E-2</v>
      </c>
      <c r="AC32" s="39"/>
      <c r="AD32" s="591" t="s">
        <v>616</v>
      </c>
      <c r="AE32" s="591"/>
      <c r="AF32" s="592">
        <v>22</v>
      </c>
      <c r="AG32" s="592">
        <v>12</v>
      </c>
      <c r="AH32" s="592"/>
      <c r="AI32" s="593">
        <f>3.14*AG32/2*AG32/2*AF32*7860/1000000000</f>
        <v>1.9546876799999998E-2</v>
      </c>
      <c r="AJ32" s="594">
        <f t="shared" si="4"/>
        <v>0.92597913135667809</v>
      </c>
      <c r="AK32" s="592"/>
      <c r="AL32" s="593"/>
      <c r="AM32" s="588"/>
      <c r="AN32" s="590"/>
      <c r="AO32" s="69" t="s">
        <v>601</v>
      </c>
      <c r="AP32" s="69" t="s">
        <v>617</v>
      </c>
      <c r="AQ32" s="69"/>
      <c r="AR32" s="70"/>
      <c r="AS32" s="40">
        <v>1</v>
      </c>
    </row>
    <row r="33" spans="1:45" s="5" customFormat="1" ht="50.1" customHeight="1">
      <c r="A33" s="422">
        <f t="shared" si="2"/>
        <v>25</v>
      </c>
      <c r="B33" s="40"/>
      <c r="C33" s="40"/>
      <c r="D33" s="40"/>
      <c r="E33" s="40"/>
      <c r="F33" s="40">
        <v>4</v>
      </c>
      <c r="G33" s="40"/>
      <c r="H33" s="40"/>
      <c r="I33" s="40"/>
      <c r="J33" s="43"/>
      <c r="K33" s="43"/>
      <c r="L33" s="37" t="s">
        <v>618</v>
      </c>
      <c r="M33" s="53" t="s">
        <v>250</v>
      </c>
      <c r="N33" s="147" t="s">
        <v>251</v>
      </c>
      <c r="O33" s="152" t="s">
        <v>252</v>
      </c>
      <c r="P33" s="71" t="s">
        <v>47</v>
      </c>
      <c r="Q33" s="38" t="s">
        <v>90</v>
      </c>
      <c r="R33" s="43"/>
      <c r="S33" s="80" t="s">
        <v>140</v>
      </c>
      <c r="T33" s="57" t="s">
        <v>99</v>
      </c>
      <c r="U33" s="57" t="s">
        <v>143</v>
      </c>
      <c r="V33" s="81" t="s">
        <v>92</v>
      </c>
      <c r="W33" s="41" t="s">
        <v>91</v>
      </c>
      <c r="X33" s="38" t="s">
        <v>614</v>
      </c>
      <c r="Y33" s="40" t="s">
        <v>253</v>
      </c>
      <c r="Z33" s="57" t="s">
        <v>254</v>
      </c>
      <c r="AA33" s="55" t="s">
        <v>255</v>
      </c>
      <c r="AB33" s="58">
        <v>5.0299999999999997E-2</v>
      </c>
      <c r="AC33" s="39" t="s">
        <v>143</v>
      </c>
      <c r="AD33" s="69" t="s">
        <v>619</v>
      </c>
      <c r="AE33" s="69"/>
      <c r="AF33" s="595"/>
      <c r="AG33" s="595"/>
      <c r="AH33" s="595"/>
      <c r="AI33" s="596"/>
      <c r="AJ33" s="597"/>
      <c r="AK33" s="595"/>
      <c r="AL33" s="596"/>
      <c r="AM33" s="596"/>
      <c r="AN33" s="598"/>
      <c r="AO33" s="69" t="s">
        <v>601</v>
      </c>
      <c r="AP33" s="69" t="s">
        <v>620</v>
      </c>
      <c r="AQ33" s="69"/>
      <c r="AR33" s="70"/>
      <c r="AS33" s="40">
        <v>2</v>
      </c>
    </row>
    <row r="34" spans="1:45" s="3" customFormat="1" ht="50.1" customHeight="1">
      <c r="A34" s="422">
        <f t="shared" si="2"/>
        <v>26</v>
      </c>
      <c r="B34" s="38"/>
      <c r="C34" s="40"/>
      <c r="D34" s="40"/>
      <c r="E34" s="23"/>
      <c r="F34" s="71">
        <v>4</v>
      </c>
      <c r="G34" s="40"/>
      <c r="H34" s="40"/>
      <c r="I34" s="40"/>
      <c r="J34" s="39"/>
      <c r="K34" s="32"/>
      <c r="L34" s="39" t="s">
        <v>621</v>
      </c>
      <c r="M34" s="53" t="s">
        <v>258</v>
      </c>
      <c r="N34" s="147" t="s">
        <v>259</v>
      </c>
      <c r="O34" s="152" t="s">
        <v>102</v>
      </c>
      <c r="P34" s="71" t="s">
        <v>47</v>
      </c>
      <c r="Q34" s="38" t="s">
        <v>90</v>
      </c>
      <c r="R34" s="44"/>
      <c r="S34" s="80" t="s">
        <v>140</v>
      </c>
      <c r="T34" s="57" t="s">
        <v>258</v>
      </c>
      <c r="U34" s="39" t="s">
        <v>140</v>
      </c>
      <c r="V34" s="81" t="s">
        <v>92</v>
      </c>
      <c r="W34" s="41" t="s">
        <v>91</v>
      </c>
      <c r="X34" s="38" t="s">
        <v>614</v>
      </c>
      <c r="Y34" s="40" t="s">
        <v>260</v>
      </c>
      <c r="Z34" s="57" t="s">
        <v>216</v>
      </c>
      <c r="AA34" s="94" t="s">
        <v>261</v>
      </c>
      <c r="AB34" s="58">
        <v>0.3634</v>
      </c>
      <c r="AC34" s="39" t="s">
        <v>143</v>
      </c>
      <c r="AD34" s="565" t="s">
        <v>612</v>
      </c>
      <c r="AE34" s="565"/>
      <c r="AF34" s="571">
        <f>AB34/0.684*1000+10</f>
        <v>541.28654970760226</v>
      </c>
      <c r="AG34" s="571">
        <v>20</v>
      </c>
      <c r="AH34" s="571">
        <v>1.5</v>
      </c>
      <c r="AI34" s="572">
        <f>AF34*0.684/1000</f>
        <v>0.37023999999999996</v>
      </c>
      <c r="AJ34" s="573">
        <f t="shared" ref="AJ34:AJ38" si="5">AB34/AI34</f>
        <v>0.9815254969749353</v>
      </c>
      <c r="AK34" s="587"/>
      <c r="AL34" s="588"/>
      <c r="AM34" s="588"/>
      <c r="AN34" s="590"/>
      <c r="AO34" s="69" t="s">
        <v>362</v>
      </c>
      <c r="AP34" s="69" t="s">
        <v>613</v>
      </c>
      <c r="AQ34" s="69"/>
      <c r="AR34" s="70"/>
      <c r="AS34" s="40">
        <v>1</v>
      </c>
    </row>
    <row r="35" spans="1:45" s="3" customFormat="1" ht="50.1" customHeight="1">
      <c r="A35" s="422">
        <f t="shared" si="2"/>
        <v>27</v>
      </c>
      <c r="B35" s="38"/>
      <c r="C35" s="40"/>
      <c r="D35" s="40"/>
      <c r="E35" s="23"/>
      <c r="F35" s="40">
        <v>4</v>
      </c>
      <c r="G35" s="40"/>
      <c r="H35" s="40"/>
      <c r="I35" s="39"/>
      <c r="J35" s="39"/>
      <c r="K35" s="32"/>
      <c r="L35" s="39"/>
      <c r="M35" s="53" t="s">
        <v>171</v>
      </c>
      <c r="N35" s="147" t="s">
        <v>172</v>
      </c>
      <c r="O35" s="152" t="s">
        <v>102</v>
      </c>
      <c r="P35" s="71" t="s">
        <v>47</v>
      </c>
      <c r="Q35" s="38" t="s">
        <v>90</v>
      </c>
      <c r="R35" s="44"/>
      <c r="S35" s="80" t="s">
        <v>43</v>
      </c>
      <c r="T35" s="57" t="s">
        <v>171</v>
      </c>
      <c r="U35" s="39" t="s">
        <v>43</v>
      </c>
      <c r="V35" s="420" t="s">
        <v>92</v>
      </c>
      <c r="W35" s="420" t="s">
        <v>91</v>
      </c>
      <c r="X35" s="40" t="s">
        <v>609</v>
      </c>
      <c r="Y35" s="57" t="s">
        <v>94</v>
      </c>
      <c r="Z35" s="57" t="s">
        <v>143</v>
      </c>
      <c r="AA35" s="53" t="s">
        <v>143</v>
      </c>
      <c r="AB35" s="56">
        <f>AB36+AB37+AB38</f>
        <v>0.32289999999999996</v>
      </c>
      <c r="AC35" s="39" t="s">
        <v>143</v>
      </c>
      <c r="AD35" s="599" t="s">
        <v>608</v>
      </c>
      <c r="AE35" s="599"/>
      <c r="AF35" s="566"/>
      <c r="AG35" s="566"/>
      <c r="AH35" s="566"/>
      <c r="AI35" s="567"/>
      <c r="AJ35" s="568"/>
      <c r="AK35" s="566">
        <v>5</v>
      </c>
      <c r="AL35" s="588"/>
      <c r="AM35" s="588"/>
      <c r="AN35" s="590"/>
      <c r="AO35" s="68" t="s">
        <v>577</v>
      </c>
      <c r="AP35" s="69"/>
      <c r="AQ35" s="69"/>
      <c r="AR35" s="70"/>
      <c r="AS35" s="40">
        <v>1</v>
      </c>
    </row>
    <row r="36" spans="1:45" s="3" customFormat="1" ht="50.1" customHeight="1">
      <c r="A36" s="422">
        <f t="shared" si="2"/>
        <v>28</v>
      </c>
      <c r="B36" s="38"/>
      <c r="C36" s="40"/>
      <c r="D36" s="40"/>
      <c r="E36" s="23"/>
      <c r="F36" s="40"/>
      <c r="G36" s="40">
        <v>5</v>
      </c>
      <c r="H36" s="40"/>
      <c r="I36" s="39"/>
      <c r="J36" s="39"/>
      <c r="K36" s="32"/>
      <c r="L36" s="39" t="s">
        <v>622</v>
      </c>
      <c r="M36" s="53" t="s">
        <v>173</v>
      </c>
      <c r="N36" s="147" t="s">
        <v>174</v>
      </c>
      <c r="O36" s="152" t="s">
        <v>102</v>
      </c>
      <c r="P36" s="71" t="s">
        <v>47</v>
      </c>
      <c r="Q36" s="38" t="s">
        <v>90</v>
      </c>
      <c r="R36" s="44"/>
      <c r="S36" s="80" t="s">
        <v>43</v>
      </c>
      <c r="T36" s="57" t="s">
        <v>173</v>
      </c>
      <c r="U36" s="39" t="s">
        <v>43</v>
      </c>
      <c r="V36" s="420" t="s">
        <v>92</v>
      </c>
      <c r="W36" s="420" t="s">
        <v>91</v>
      </c>
      <c r="X36" s="38" t="s">
        <v>175</v>
      </c>
      <c r="Y36" s="40" t="s">
        <v>176</v>
      </c>
      <c r="Z36" s="57" t="s">
        <v>177</v>
      </c>
      <c r="AA36" s="94" t="s">
        <v>178</v>
      </c>
      <c r="AB36" s="58">
        <v>0.2944</v>
      </c>
      <c r="AC36" s="39" t="s">
        <v>143</v>
      </c>
      <c r="AD36" s="591" t="s">
        <v>623</v>
      </c>
      <c r="AE36" s="591" t="s">
        <v>624</v>
      </c>
      <c r="AF36" s="566">
        <f>276+7</f>
        <v>283</v>
      </c>
      <c r="AG36" s="566">
        <f>80+3</f>
        <v>83</v>
      </c>
      <c r="AH36" s="566">
        <v>2.5</v>
      </c>
      <c r="AI36" s="600">
        <f t="shared" ref="AI36:AI37" si="6">AF36*AG36*AH36*7860/1000000000</f>
        <v>0.46155885000000002</v>
      </c>
      <c r="AJ36" s="601">
        <f t="shared" si="5"/>
        <v>0.63783849015136418</v>
      </c>
      <c r="AK36" s="566"/>
      <c r="AL36" s="588"/>
      <c r="AM36" s="588"/>
      <c r="AN36" s="590"/>
      <c r="AO36" s="69" t="s">
        <v>601</v>
      </c>
      <c r="AP36" s="69" t="s">
        <v>625</v>
      </c>
      <c r="AQ36" s="69"/>
      <c r="AR36" s="70"/>
      <c r="AS36" s="40">
        <v>1</v>
      </c>
    </row>
    <row r="37" spans="1:45" s="3" customFormat="1" ht="50.1" customHeight="1">
      <c r="A37" s="422">
        <f t="shared" si="2"/>
        <v>29</v>
      </c>
      <c r="B37" s="38"/>
      <c r="C37" s="40"/>
      <c r="D37" s="40"/>
      <c r="E37" s="23"/>
      <c r="F37" s="40"/>
      <c r="G37" s="40">
        <v>5</v>
      </c>
      <c r="H37" s="40"/>
      <c r="I37" s="39"/>
      <c r="J37" s="39"/>
      <c r="K37" s="32"/>
      <c r="L37" s="39" t="s">
        <v>626</v>
      </c>
      <c r="M37" s="53" t="s">
        <v>179</v>
      </c>
      <c r="N37" s="147" t="s">
        <v>180</v>
      </c>
      <c r="O37" s="152" t="s">
        <v>102</v>
      </c>
      <c r="P37" s="71" t="s">
        <v>47</v>
      </c>
      <c r="Q37" s="38" t="s">
        <v>90</v>
      </c>
      <c r="R37" s="44"/>
      <c r="S37" s="80" t="s">
        <v>43</v>
      </c>
      <c r="T37" s="57" t="s">
        <v>179</v>
      </c>
      <c r="U37" s="39" t="s">
        <v>43</v>
      </c>
      <c r="V37" s="420" t="s">
        <v>92</v>
      </c>
      <c r="W37" s="420" t="s">
        <v>91</v>
      </c>
      <c r="X37" s="38" t="s">
        <v>175</v>
      </c>
      <c r="Y37" s="40" t="s">
        <v>181</v>
      </c>
      <c r="Z37" s="57" t="s">
        <v>177</v>
      </c>
      <c r="AA37" s="94" t="s">
        <v>182</v>
      </c>
      <c r="AB37" s="58">
        <v>1.5699999999999999E-2</v>
      </c>
      <c r="AC37" s="39" t="s">
        <v>143</v>
      </c>
      <c r="AD37" s="591" t="s">
        <v>623</v>
      </c>
      <c r="AE37" s="591" t="s">
        <v>627</v>
      </c>
      <c r="AF37" s="566">
        <f>32+7</f>
        <v>39</v>
      </c>
      <c r="AG37" s="566">
        <f>31+3</f>
        <v>34</v>
      </c>
      <c r="AH37" s="566">
        <v>3</v>
      </c>
      <c r="AI37" s="600">
        <f t="shared" si="6"/>
        <v>3.1267080000000003E-2</v>
      </c>
      <c r="AJ37" s="601">
        <f t="shared" si="5"/>
        <v>0.50212555825488014</v>
      </c>
      <c r="AK37" s="566"/>
      <c r="AL37" s="588"/>
      <c r="AM37" s="588"/>
      <c r="AN37" s="590"/>
      <c r="AO37" s="69" t="s">
        <v>601</v>
      </c>
      <c r="AP37" s="69" t="s">
        <v>628</v>
      </c>
      <c r="AQ37" s="69"/>
      <c r="AR37" s="70"/>
      <c r="AS37" s="40">
        <v>1</v>
      </c>
    </row>
    <row r="38" spans="1:45" s="3" customFormat="1" ht="50.1" customHeight="1">
      <c r="A38" s="422">
        <f t="shared" si="2"/>
        <v>30</v>
      </c>
      <c r="B38" s="38"/>
      <c r="C38" s="40"/>
      <c r="D38" s="40"/>
      <c r="E38" s="23"/>
      <c r="F38" s="40"/>
      <c r="G38" s="40">
        <v>5</v>
      </c>
      <c r="H38" s="40"/>
      <c r="I38" s="39"/>
      <c r="J38" s="39"/>
      <c r="K38" s="32"/>
      <c r="L38" s="53" t="s">
        <v>183</v>
      </c>
      <c r="M38" s="53" t="s">
        <v>183</v>
      </c>
      <c r="N38" s="147" t="s">
        <v>184</v>
      </c>
      <c r="O38" s="152" t="s">
        <v>102</v>
      </c>
      <c r="P38" s="71" t="s">
        <v>47</v>
      </c>
      <c r="Q38" s="38" t="s">
        <v>90</v>
      </c>
      <c r="R38" s="44"/>
      <c r="S38" s="80" t="s">
        <v>40</v>
      </c>
      <c r="T38" s="57" t="s">
        <v>183</v>
      </c>
      <c r="U38" s="39" t="s">
        <v>40</v>
      </c>
      <c r="V38" s="420" t="s">
        <v>92</v>
      </c>
      <c r="W38" s="420" t="s">
        <v>91</v>
      </c>
      <c r="X38" s="38" t="s">
        <v>175</v>
      </c>
      <c r="Y38" s="40" t="s">
        <v>181</v>
      </c>
      <c r="Z38" s="57" t="s">
        <v>177</v>
      </c>
      <c r="AA38" s="94" t="s">
        <v>185</v>
      </c>
      <c r="AB38" s="58">
        <v>1.2800000000000001E-2</v>
      </c>
      <c r="AC38" s="39" t="s">
        <v>143</v>
      </c>
      <c r="AD38" s="591" t="s">
        <v>623</v>
      </c>
      <c r="AE38" s="591" t="s">
        <v>629</v>
      </c>
      <c r="AF38" s="566">
        <f>31+7</f>
        <v>38</v>
      </c>
      <c r="AG38" s="566">
        <f>21+3</f>
        <v>24</v>
      </c>
      <c r="AH38" s="566">
        <v>3</v>
      </c>
      <c r="AI38" s="600">
        <f>AF38*AG38*AH38*7860/1000000000</f>
        <v>2.150496E-2</v>
      </c>
      <c r="AJ38" s="601">
        <f t="shared" si="5"/>
        <v>0.59521152329509097</v>
      </c>
      <c r="AK38" s="566"/>
      <c r="AL38" s="588"/>
      <c r="AM38" s="588"/>
      <c r="AN38" s="590"/>
      <c r="AO38" s="69" t="s">
        <v>601</v>
      </c>
      <c r="AP38" s="69" t="s">
        <v>628</v>
      </c>
      <c r="AQ38" s="69"/>
      <c r="AR38" s="70"/>
      <c r="AS38" s="40">
        <v>1</v>
      </c>
    </row>
    <row r="39" spans="1:45" s="6" customFormat="1" ht="50.1" customHeight="1">
      <c r="A39" s="422">
        <f t="shared" si="2"/>
        <v>31</v>
      </c>
      <c r="B39" s="38"/>
      <c r="C39" s="40"/>
      <c r="D39" s="40"/>
      <c r="E39" s="23"/>
      <c r="F39" s="71"/>
      <c r="G39" s="40">
        <v>5</v>
      </c>
      <c r="H39" s="40"/>
      <c r="I39" s="39"/>
      <c r="J39" s="39"/>
      <c r="K39" s="32"/>
      <c r="L39" s="39" t="s">
        <v>630</v>
      </c>
      <c r="M39" s="53" t="s">
        <v>205</v>
      </c>
      <c r="N39" s="147" t="s">
        <v>206</v>
      </c>
      <c r="O39" s="152" t="s">
        <v>102</v>
      </c>
      <c r="P39" s="71" t="s">
        <v>47</v>
      </c>
      <c r="Q39" s="38" t="s">
        <v>90</v>
      </c>
      <c r="R39" s="44"/>
      <c r="S39" s="80" t="s">
        <v>43</v>
      </c>
      <c r="T39" s="57" t="s">
        <v>205</v>
      </c>
      <c r="U39" s="39" t="s">
        <v>43</v>
      </c>
      <c r="V39" s="420" t="s">
        <v>92</v>
      </c>
      <c r="W39" s="420" t="s">
        <v>91</v>
      </c>
      <c r="X39" s="40" t="s">
        <v>631</v>
      </c>
      <c r="Y39" s="40" t="s">
        <v>94</v>
      </c>
      <c r="Z39" s="57" t="s">
        <v>143</v>
      </c>
      <c r="AA39" s="53" t="s">
        <v>143</v>
      </c>
      <c r="AB39" s="58">
        <v>0.22989999999999999</v>
      </c>
      <c r="AC39" s="39" t="s">
        <v>143</v>
      </c>
      <c r="AD39" s="39"/>
      <c r="AE39" s="39"/>
      <c r="AF39" s="587"/>
      <c r="AG39" s="587"/>
      <c r="AH39" s="587"/>
      <c r="AI39" s="588"/>
      <c r="AJ39" s="589"/>
      <c r="AK39" s="587"/>
      <c r="AL39" s="588"/>
      <c r="AM39" s="588"/>
      <c r="AN39" s="590"/>
      <c r="AO39" s="69" t="s">
        <v>601</v>
      </c>
      <c r="AP39" s="69" t="s">
        <v>632</v>
      </c>
      <c r="AQ39" s="69"/>
      <c r="AR39" s="70"/>
      <c r="AS39" s="40">
        <v>1</v>
      </c>
    </row>
    <row r="40" spans="1:45" s="7" customFormat="1" ht="50.1" customHeight="1">
      <c r="A40" s="422">
        <f t="shared" si="2"/>
        <v>32</v>
      </c>
      <c r="B40" s="38"/>
      <c r="C40" s="40"/>
      <c r="D40" s="40"/>
      <c r="E40" s="71"/>
      <c r="F40" s="71">
        <v>4</v>
      </c>
      <c r="G40" s="40"/>
      <c r="H40" s="40"/>
      <c r="I40" s="40"/>
      <c r="J40" s="39"/>
      <c r="K40" s="32"/>
      <c r="L40" s="39" t="s">
        <v>633</v>
      </c>
      <c r="M40" s="53" t="s">
        <v>262</v>
      </c>
      <c r="N40" s="147" t="s">
        <v>263</v>
      </c>
      <c r="O40" s="152" t="s">
        <v>102</v>
      </c>
      <c r="P40" s="71" t="s">
        <v>47</v>
      </c>
      <c r="Q40" s="38" t="s">
        <v>90</v>
      </c>
      <c r="R40" s="44"/>
      <c r="S40" s="80" t="s">
        <v>140</v>
      </c>
      <c r="T40" s="57" t="s">
        <v>264</v>
      </c>
      <c r="U40" s="39" t="s">
        <v>140</v>
      </c>
      <c r="V40" s="81" t="s">
        <v>92</v>
      </c>
      <c r="W40" s="41" t="s">
        <v>91</v>
      </c>
      <c r="X40" s="40" t="s">
        <v>609</v>
      </c>
      <c r="Y40" s="40" t="s">
        <v>94</v>
      </c>
      <c r="Z40" s="57" t="s">
        <v>143</v>
      </c>
      <c r="AA40" s="94" t="s">
        <v>143</v>
      </c>
      <c r="AB40" s="58">
        <f>AB41+AB42+AB43+AB44+AB45</f>
        <v>0.28810000000000002</v>
      </c>
      <c r="AC40" s="39" t="s">
        <v>143</v>
      </c>
      <c r="AD40" s="39" t="s">
        <v>608</v>
      </c>
      <c r="AE40" s="39"/>
      <c r="AF40" s="587"/>
      <c r="AG40" s="587"/>
      <c r="AH40" s="587"/>
      <c r="AI40" s="588"/>
      <c r="AJ40" s="589"/>
      <c r="AK40" s="587"/>
      <c r="AL40" s="588"/>
      <c r="AM40" s="588"/>
      <c r="AN40" s="590"/>
      <c r="AO40" s="69" t="s">
        <v>601</v>
      </c>
      <c r="AP40" s="69" t="s">
        <v>634</v>
      </c>
      <c r="AQ40" s="69"/>
      <c r="AR40" s="70"/>
      <c r="AS40" s="40">
        <v>1</v>
      </c>
    </row>
    <row r="41" spans="1:45" s="3" customFormat="1" ht="50.1" customHeight="1">
      <c r="A41" s="422">
        <f t="shared" ref="A41:A46" si="7">ROW()-8</f>
        <v>33</v>
      </c>
      <c r="B41" s="38"/>
      <c r="C41" s="40"/>
      <c r="D41" s="40"/>
      <c r="E41" s="23"/>
      <c r="F41" s="71"/>
      <c r="G41" s="40">
        <v>5</v>
      </c>
      <c r="H41" s="40"/>
      <c r="I41" s="40"/>
      <c r="J41" s="39"/>
      <c r="K41" s="32"/>
      <c r="L41" s="39"/>
      <c r="M41" s="53" t="s">
        <v>265</v>
      </c>
      <c r="N41" s="147" t="s">
        <v>266</v>
      </c>
      <c r="O41" s="152" t="s">
        <v>102</v>
      </c>
      <c r="P41" s="71" t="s">
        <v>47</v>
      </c>
      <c r="Q41" s="38" t="s">
        <v>90</v>
      </c>
      <c r="R41" s="44"/>
      <c r="S41" s="80" t="s">
        <v>140</v>
      </c>
      <c r="T41" s="57" t="s">
        <v>265</v>
      </c>
      <c r="U41" s="39" t="s">
        <v>140</v>
      </c>
      <c r="V41" s="81" t="s">
        <v>92</v>
      </c>
      <c r="W41" s="41" t="s">
        <v>91</v>
      </c>
      <c r="X41" s="38" t="s">
        <v>599</v>
      </c>
      <c r="Y41" s="40" t="s">
        <v>267</v>
      </c>
      <c r="Z41" s="57" t="s">
        <v>107</v>
      </c>
      <c r="AA41" s="53" t="s">
        <v>268</v>
      </c>
      <c r="AB41" s="58">
        <v>6.08E-2</v>
      </c>
      <c r="AC41" s="39" t="s">
        <v>143</v>
      </c>
      <c r="AD41" s="570" t="s">
        <v>585</v>
      </c>
      <c r="AE41" s="570"/>
      <c r="AF41" s="566">
        <f t="shared" ref="AF41:AF45" si="8">AB41/0.154*1000</f>
        <v>394.80519480519484</v>
      </c>
      <c r="AG41" s="566">
        <v>5</v>
      </c>
      <c r="AH41" s="566"/>
      <c r="AI41" s="572">
        <f t="shared" ref="AI41:AI45" si="9">AF41*0.154/1000</f>
        <v>6.0800000000000007E-2</v>
      </c>
      <c r="AJ41" s="573">
        <f t="shared" ref="AJ41:AJ45" si="10">AB41/AI41</f>
        <v>0.99999999999999989</v>
      </c>
      <c r="AK41" s="587"/>
      <c r="AL41" s="588"/>
      <c r="AM41" s="588"/>
      <c r="AN41" s="590"/>
      <c r="AO41" s="67"/>
      <c r="AP41" s="67"/>
      <c r="AQ41" s="69"/>
      <c r="AR41" s="70"/>
      <c r="AS41" s="40">
        <v>1</v>
      </c>
    </row>
    <row r="42" spans="1:45" s="3" customFormat="1" ht="50.1" customHeight="1">
      <c r="A42" s="422">
        <f t="shared" si="7"/>
        <v>34</v>
      </c>
      <c r="B42" s="38"/>
      <c r="C42" s="40"/>
      <c r="D42" s="40"/>
      <c r="E42" s="23"/>
      <c r="F42" s="71"/>
      <c r="G42" s="40">
        <v>5</v>
      </c>
      <c r="H42" s="40"/>
      <c r="I42" s="40"/>
      <c r="J42" s="39"/>
      <c r="K42" s="32"/>
      <c r="L42" s="39"/>
      <c r="M42" s="53" t="s">
        <v>269</v>
      </c>
      <c r="N42" s="147" t="s">
        <v>270</v>
      </c>
      <c r="O42" s="152" t="s">
        <v>102</v>
      </c>
      <c r="P42" s="71" t="s">
        <v>47</v>
      </c>
      <c r="Q42" s="38" t="s">
        <v>90</v>
      </c>
      <c r="R42" s="44"/>
      <c r="S42" s="80" t="s">
        <v>140</v>
      </c>
      <c r="T42" s="57" t="s">
        <v>269</v>
      </c>
      <c r="U42" s="39" t="s">
        <v>140</v>
      </c>
      <c r="V42" s="81" t="s">
        <v>92</v>
      </c>
      <c r="W42" s="41" t="s">
        <v>91</v>
      </c>
      <c r="X42" s="38" t="s">
        <v>599</v>
      </c>
      <c r="Y42" s="40" t="s">
        <v>267</v>
      </c>
      <c r="Z42" s="57" t="s">
        <v>107</v>
      </c>
      <c r="AA42" s="53" t="s">
        <v>271</v>
      </c>
      <c r="AB42" s="58">
        <v>6.8900000000000003E-2</v>
      </c>
      <c r="AC42" s="39" t="s">
        <v>143</v>
      </c>
      <c r="AD42" s="570" t="s">
        <v>585</v>
      </c>
      <c r="AE42" s="570"/>
      <c r="AF42" s="566">
        <f t="shared" si="8"/>
        <v>447.40259740259739</v>
      </c>
      <c r="AG42" s="566">
        <v>5</v>
      </c>
      <c r="AH42" s="566"/>
      <c r="AI42" s="572">
        <f t="shared" si="9"/>
        <v>6.8899999999999989E-2</v>
      </c>
      <c r="AJ42" s="573">
        <f t="shared" si="10"/>
        <v>1.0000000000000002</v>
      </c>
      <c r="AK42" s="587"/>
      <c r="AL42" s="588"/>
      <c r="AM42" s="588"/>
      <c r="AN42" s="590"/>
      <c r="AO42" s="67"/>
      <c r="AP42" s="67"/>
      <c r="AQ42" s="69"/>
      <c r="AR42" s="70"/>
      <c r="AS42" s="40">
        <v>1</v>
      </c>
    </row>
    <row r="43" spans="1:45" s="3" customFormat="1" ht="50.1" customHeight="1">
      <c r="A43" s="422">
        <f t="shared" si="7"/>
        <v>35</v>
      </c>
      <c r="B43" s="38"/>
      <c r="C43" s="40"/>
      <c r="D43" s="40"/>
      <c r="E43" s="23"/>
      <c r="F43" s="71"/>
      <c r="G43" s="40">
        <v>5</v>
      </c>
      <c r="H43" s="40"/>
      <c r="I43" s="40"/>
      <c r="J43" s="39"/>
      <c r="K43" s="32"/>
      <c r="L43" s="39"/>
      <c r="M43" s="53" t="s">
        <v>272</v>
      </c>
      <c r="N43" s="147" t="s">
        <v>273</v>
      </c>
      <c r="O43" s="152" t="s">
        <v>102</v>
      </c>
      <c r="P43" s="71" t="s">
        <v>47</v>
      </c>
      <c r="Q43" s="38" t="s">
        <v>90</v>
      </c>
      <c r="R43" s="44"/>
      <c r="S43" s="80" t="s">
        <v>140</v>
      </c>
      <c r="T43" s="57" t="s">
        <v>274</v>
      </c>
      <c r="U43" s="39" t="s">
        <v>140</v>
      </c>
      <c r="V43" s="81" t="s">
        <v>92</v>
      </c>
      <c r="W43" s="41" t="s">
        <v>91</v>
      </c>
      <c r="X43" s="38" t="s">
        <v>599</v>
      </c>
      <c r="Y43" s="40" t="s">
        <v>267</v>
      </c>
      <c r="Z43" s="57" t="s">
        <v>107</v>
      </c>
      <c r="AA43" s="53" t="s">
        <v>271</v>
      </c>
      <c r="AB43" s="58">
        <v>6.8900000000000003E-2</v>
      </c>
      <c r="AC43" s="39" t="s">
        <v>143</v>
      </c>
      <c r="AD43" s="570" t="s">
        <v>585</v>
      </c>
      <c r="AE43" s="570"/>
      <c r="AF43" s="566">
        <f t="shared" si="8"/>
        <v>447.40259740259739</v>
      </c>
      <c r="AG43" s="566">
        <v>5</v>
      </c>
      <c r="AH43" s="566"/>
      <c r="AI43" s="572">
        <f t="shared" si="9"/>
        <v>6.8899999999999989E-2</v>
      </c>
      <c r="AJ43" s="573">
        <f t="shared" si="10"/>
        <v>1.0000000000000002</v>
      </c>
      <c r="AK43" s="587"/>
      <c r="AL43" s="588"/>
      <c r="AM43" s="588"/>
      <c r="AN43" s="590"/>
      <c r="AO43" s="67"/>
      <c r="AP43" s="67"/>
      <c r="AQ43" s="69"/>
      <c r="AR43" s="70"/>
      <c r="AS43" s="40">
        <v>1</v>
      </c>
    </row>
    <row r="44" spans="1:45" s="3" customFormat="1" ht="50.1" customHeight="1">
      <c r="A44" s="422">
        <f t="shared" si="7"/>
        <v>36</v>
      </c>
      <c r="B44" s="38"/>
      <c r="C44" s="40"/>
      <c r="D44" s="40"/>
      <c r="E44" s="23"/>
      <c r="F44" s="71"/>
      <c r="G44" s="40">
        <v>5</v>
      </c>
      <c r="H44" s="40"/>
      <c r="I44" s="40"/>
      <c r="J44" s="39"/>
      <c r="K44" s="32"/>
      <c r="L44" s="39"/>
      <c r="M44" s="53" t="s">
        <v>275</v>
      </c>
      <c r="N44" s="147" t="s">
        <v>276</v>
      </c>
      <c r="O44" s="152" t="s">
        <v>102</v>
      </c>
      <c r="P44" s="71" t="s">
        <v>47</v>
      </c>
      <c r="Q44" s="38" t="s">
        <v>90</v>
      </c>
      <c r="R44" s="44"/>
      <c r="S44" s="80" t="s">
        <v>140</v>
      </c>
      <c r="T44" s="57" t="s">
        <v>275</v>
      </c>
      <c r="U44" s="39" t="s">
        <v>140</v>
      </c>
      <c r="V44" s="81" t="s">
        <v>92</v>
      </c>
      <c r="W44" s="41" t="s">
        <v>91</v>
      </c>
      <c r="X44" s="38" t="s">
        <v>599</v>
      </c>
      <c r="Y44" s="40" t="s">
        <v>267</v>
      </c>
      <c r="Z44" s="57" t="s">
        <v>107</v>
      </c>
      <c r="AA44" s="53" t="s">
        <v>277</v>
      </c>
      <c r="AB44" s="58">
        <v>6.54E-2</v>
      </c>
      <c r="AC44" s="39" t="s">
        <v>143</v>
      </c>
      <c r="AD44" s="570" t="s">
        <v>585</v>
      </c>
      <c r="AE44" s="570"/>
      <c r="AF44" s="566">
        <f t="shared" si="8"/>
        <v>424.6753246753247</v>
      </c>
      <c r="AG44" s="566">
        <v>5</v>
      </c>
      <c r="AH44" s="566"/>
      <c r="AI44" s="572">
        <f>AF44*0.154/1000</f>
        <v>6.54E-2</v>
      </c>
      <c r="AJ44" s="573">
        <f t="shared" si="10"/>
        <v>1</v>
      </c>
      <c r="AK44" s="587"/>
      <c r="AL44" s="588"/>
      <c r="AM44" s="588"/>
      <c r="AN44" s="590"/>
      <c r="AO44" s="67"/>
      <c r="AP44" s="67"/>
      <c r="AQ44" s="69"/>
      <c r="AR44" s="70"/>
      <c r="AS44" s="40">
        <v>1</v>
      </c>
    </row>
    <row r="45" spans="1:45" s="3" customFormat="1" ht="50.1" customHeight="1">
      <c r="A45" s="422">
        <f t="shared" si="7"/>
        <v>37</v>
      </c>
      <c r="B45" s="38"/>
      <c r="C45" s="40"/>
      <c r="D45" s="40"/>
      <c r="E45" s="71"/>
      <c r="F45" s="71"/>
      <c r="G45" s="40">
        <v>5</v>
      </c>
      <c r="H45" s="40"/>
      <c r="I45" s="40"/>
      <c r="J45" s="39"/>
      <c r="K45" s="32"/>
      <c r="L45" s="39"/>
      <c r="M45" s="53" t="s">
        <v>278</v>
      </c>
      <c r="N45" s="147" t="s">
        <v>279</v>
      </c>
      <c r="O45" s="152" t="s">
        <v>102</v>
      </c>
      <c r="P45" s="71" t="s">
        <v>47</v>
      </c>
      <c r="Q45" s="38" t="s">
        <v>90</v>
      </c>
      <c r="R45" s="44"/>
      <c r="S45" s="80" t="s">
        <v>140</v>
      </c>
      <c r="T45" s="57" t="s">
        <v>278</v>
      </c>
      <c r="U45" s="39" t="s">
        <v>140</v>
      </c>
      <c r="V45" s="81" t="s">
        <v>92</v>
      </c>
      <c r="W45" s="41" t="s">
        <v>91</v>
      </c>
      <c r="X45" s="38" t="s">
        <v>599</v>
      </c>
      <c r="Y45" s="40" t="s">
        <v>267</v>
      </c>
      <c r="Z45" s="57" t="s">
        <v>107</v>
      </c>
      <c r="AA45" s="94" t="s">
        <v>280</v>
      </c>
      <c r="AB45" s="58">
        <v>2.41E-2</v>
      </c>
      <c r="AC45" s="39" t="s">
        <v>143</v>
      </c>
      <c r="AD45" s="570" t="s">
        <v>585</v>
      </c>
      <c r="AE45" s="570"/>
      <c r="AF45" s="566">
        <f t="shared" si="8"/>
        <v>156.49350649350649</v>
      </c>
      <c r="AG45" s="566">
        <v>5</v>
      </c>
      <c r="AH45" s="566"/>
      <c r="AI45" s="572">
        <f t="shared" si="9"/>
        <v>2.4099999999999996E-2</v>
      </c>
      <c r="AJ45" s="573">
        <f t="shared" si="10"/>
        <v>1.0000000000000002</v>
      </c>
      <c r="AK45" s="587"/>
      <c r="AL45" s="588"/>
      <c r="AM45" s="588"/>
      <c r="AN45" s="590"/>
      <c r="AO45" s="67"/>
      <c r="AP45" s="67"/>
      <c r="AQ45" s="69"/>
      <c r="AR45" s="70"/>
      <c r="AS45" s="40">
        <v>1</v>
      </c>
    </row>
    <row r="46" spans="1:45" s="3" customFormat="1" ht="50.1" customHeight="1">
      <c r="A46" s="422">
        <f t="shared" si="7"/>
        <v>38</v>
      </c>
      <c r="B46" s="38"/>
      <c r="C46" s="40"/>
      <c r="D46" s="40"/>
      <c r="E46" s="71"/>
      <c r="F46" s="71">
        <v>4</v>
      </c>
      <c r="G46" s="40"/>
      <c r="H46" s="40"/>
      <c r="I46" s="40"/>
      <c r="J46" s="39"/>
      <c r="K46" s="32"/>
      <c r="L46" s="39" t="s">
        <v>635</v>
      </c>
      <c r="M46" s="53" t="s">
        <v>281</v>
      </c>
      <c r="N46" s="53" t="s">
        <v>282</v>
      </c>
      <c r="O46" s="53" t="s">
        <v>102</v>
      </c>
      <c r="P46" s="53" t="s">
        <v>47</v>
      </c>
      <c r="Q46" s="53" t="s">
        <v>90</v>
      </c>
      <c r="R46" s="53"/>
      <c r="S46" s="53" t="s">
        <v>140</v>
      </c>
      <c r="T46" s="53" t="s">
        <v>281</v>
      </c>
      <c r="U46" s="53" t="s">
        <v>140</v>
      </c>
      <c r="V46" s="53" t="s">
        <v>92</v>
      </c>
      <c r="W46" s="53" t="s">
        <v>91</v>
      </c>
      <c r="X46" s="53" t="s">
        <v>105</v>
      </c>
      <c r="Y46" s="53" t="s">
        <v>267</v>
      </c>
      <c r="Z46" s="53" t="s">
        <v>107</v>
      </c>
      <c r="AA46" s="53" t="s">
        <v>283</v>
      </c>
      <c r="AB46" s="53">
        <v>6.6100000000000006E-2</v>
      </c>
      <c r="AC46" s="53"/>
      <c r="AD46" s="570"/>
      <c r="AE46" s="570"/>
      <c r="AF46" s="566"/>
      <c r="AG46" s="566"/>
      <c r="AH46" s="566"/>
      <c r="AI46" s="572"/>
      <c r="AJ46" s="573"/>
      <c r="AK46" s="587"/>
      <c r="AL46" s="588"/>
      <c r="AM46" s="588"/>
      <c r="AN46" s="590"/>
      <c r="AO46" s="69" t="s">
        <v>601</v>
      </c>
      <c r="AP46" s="69" t="s">
        <v>634</v>
      </c>
      <c r="AQ46" s="69"/>
      <c r="AR46" s="70"/>
      <c r="AS46" s="40">
        <v>1</v>
      </c>
    </row>
    <row r="47" spans="1:45" s="3" customFormat="1" ht="50.1" customHeight="1">
      <c r="A47" s="422">
        <f t="shared" ref="A47:A50" si="11">ROW()-8</f>
        <v>39</v>
      </c>
      <c r="B47" s="38"/>
      <c r="C47" s="40"/>
      <c r="D47" s="40"/>
      <c r="E47" s="23"/>
      <c r="F47" s="71">
        <v>4</v>
      </c>
      <c r="G47" s="40"/>
      <c r="H47" s="40"/>
      <c r="I47" s="40"/>
      <c r="J47" s="39"/>
      <c r="K47" s="32"/>
      <c r="L47" s="39" t="s">
        <v>636</v>
      </c>
      <c r="M47" s="53" t="s">
        <v>287</v>
      </c>
      <c r="N47" s="147" t="s">
        <v>288</v>
      </c>
      <c r="O47" s="152" t="s">
        <v>120</v>
      </c>
      <c r="P47" s="71" t="s">
        <v>47</v>
      </c>
      <c r="Q47" s="38" t="s">
        <v>90</v>
      </c>
      <c r="R47" s="44"/>
      <c r="S47" s="80" t="s">
        <v>140</v>
      </c>
      <c r="T47" s="57" t="s">
        <v>287</v>
      </c>
      <c r="U47" s="39" t="s">
        <v>140</v>
      </c>
      <c r="V47" s="81" t="s">
        <v>92</v>
      </c>
      <c r="W47" s="41" t="s">
        <v>91</v>
      </c>
      <c r="X47" s="38" t="s">
        <v>599</v>
      </c>
      <c r="Y47" s="40" t="s">
        <v>289</v>
      </c>
      <c r="Z47" s="57" t="s">
        <v>107</v>
      </c>
      <c r="AA47" s="53" t="s">
        <v>290</v>
      </c>
      <c r="AB47" s="58">
        <v>7.0999999999999994E-2</v>
      </c>
      <c r="AC47" s="39" t="s">
        <v>143</v>
      </c>
      <c r="AD47" s="570" t="s">
        <v>585</v>
      </c>
      <c r="AE47" s="570"/>
      <c r="AF47" s="566">
        <f>AB47/0.2219*1000</f>
        <v>319.96394772420007</v>
      </c>
      <c r="AG47" s="566">
        <v>6</v>
      </c>
      <c r="AH47" s="566"/>
      <c r="AI47" s="572">
        <f>AF47*0.2219/1000</f>
        <v>7.099999999999998E-2</v>
      </c>
      <c r="AJ47" s="573">
        <f t="shared" ref="AJ47:AJ54" si="12">AB47/AI47</f>
        <v>1.0000000000000002</v>
      </c>
      <c r="AK47" s="587"/>
      <c r="AL47" s="588"/>
      <c r="AM47" s="588"/>
      <c r="AN47" s="590"/>
      <c r="AO47" s="69" t="s">
        <v>601</v>
      </c>
      <c r="AP47" s="69" t="s">
        <v>634</v>
      </c>
      <c r="AQ47" s="69"/>
      <c r="AR47" s="70"/>
      <c r="AS47" s="40">
        <v>1</v>
      </c>
    </row>
    <row r="48" spans="1:45" s="3" customFormat="1" ht="50.1" customHeight="1">
      <c r="A48" s="422">
        <f t="shared" si="11"/>
        <v>40</v>
      </c>
      <c r="B48" s="38"/>
      <c r="C48" s="40"/>
      <c r="D48" s="40"/>
      <c r="E48" s="23"/>
      <c r="F48" s="71">
        <v>4</v>
      </c>
      <c r="G48" s="40"/>
      <c r="H48" s="40"/>
      <c r="I48" s="40"/>
      <c r="J48" s="39"/>
      <c r="K48" s="32"/>
      <c r="L48" s="39" t="s">
        <v>637</v>
      </c>
      <c r="M48" s="53" t="s">
        <v>291</v>
      </c>
      <c r="N48" s="147" t="s">
        <v>292</v>
      </c>
      <c r="O48" s="152" t="s">
        <v>120</v>
      </c>
      <c r="P48" s="71" t="s">
        <v>47</v>
      </c>
      <c r="Q48" s="38" t="s">
        <v>90</v>
      </c>
      <c r="R48" s="44"/>
      <c r="S48" s="80" t="s">
        <v>140</v>
      </c>
      <c r="T48" s="57" t="s">
        <v>291</v>
      </c>
      <c r="U48" s="39" t="s">
        <v>140</v>
      </c>
      <c r="V48" s="81" t="s">
        <v>92</v>
      </c>
      <c r="W48" s="41" t="s">
        <v>91</v>
      </c>
      <c r="X48" s="38" t="s">
        <v>599</v>
      </c>
      <c r="Y48" s="40" t="s">
        <v>289</v>
      </c>
      <c r="Z48" s="57" t="s">
        <v>107</v>
      </c>
      <c r="AA48" s="53" t="s">
        <v>293</v>
      </c>
      <c r="AB48" s="58">
        <v>7.4700000000000003E-2</v>
      </c>
      <c r="AC48" s="39" t="s">
        <v>143</v>
      </c>
      <c r="AD48" s="570" t="s">
        <v>585</v>
      </c>
      <c r="AE48" s="570"/>
      <c r="AF48" s="566">
        <f>AB48/0.2219*1000</f>
        <v>336.6381252816584</v>
      </c>
      <c r="AG48" s="566">
        <v>6</v>
      </c>
      <c r="AH48" s="566"/>
      <c r="AI48" s="572">
        <f>AF48*0.2219/1000</f>
        <v>7.4699999999999989E-2</v>
      </c>
      <c r="AJ48" s="573">
        <f t="shared" si="12"/>
        <v>1.0000000000000002</v>
      </c>
      <c r="AK48" s="587"/>
      <c r="AL48" s="588"/>
      <c r="AM48" s="588"/>
      <c r="AN48" s="590"/>
      <c r="AO48" s="69" t="s">
        <v>601</v>
      </c>
      <c r="AP48" s="69" t="s">
        <v>634</v>
      </c>
      <c r="AQ48" s="69"/>
      <c r="AR48" s="70"/>
      <c r="AS48" s="40">
        <v>1</v>
      </c>
    </row>
    <row r="49" spans="1:45" s="6" customFormat="1" ht="50.1" customHeight="1">
      <c r="A49" s="422">
        <f t="shared" si="11"/>
        <v>41</v>
      </c>
      <c r="B49" s="38"/>
      <c r="C49" s="40"/>
      <c r="D49" s="40"/>
      <c r="E49" s="23"/>
      <c r="F49" s="71">
        <v>4</v>
      </c>
      <c r="G49" s="40"/>
      <c r="H49" s="40"/>
      <c r="I49" s="39"/>
      <c r="J49" s="39"/>
      <c r="K49" s="32"/>
      <c r="L49" s="39"/>
      <c r="M49" s="53"/>
      <c r="N49" s="147" t="s">
        <v>638</v>
      </c>
      <c r="O49" s="152"/>
      <c r="P49" s="71"/>
      <c r="Q49" s="38"/>
      <c r="R49" s="44"/>
      <c r="S49" s="80"/>
      <c r="T49" s="57"/>
      <c r="U49" s="39"/>
      <c r="V49" s="420"/>
      <c r="W49" s="41" t="s">
        <v>92</v>
      </c>
      <c r="X49" s="40" t="s">
        <v>387</v>
      </c>
      <c r="Y49" s="40" t="s">
        <v>94</v>
      </c>
      <c r="Z49" s="57"/>
      <c r="AA49" s="53"/>
      <c r="AB49" s="58"/>
      <c r="AC49" s="39"/>
      <c r="AD49" s="39" t="s">
        <v>343</v>
      </c>
      <c r="AE49" s="39"/>
      <c r="AF49" s="587"/>
      <c r="AG49" s="587"/>
      <c r="AH49" s="587"/>
      <c r="AI49" s="588"/>
      <c r="AJ49" s="589"/>
      <c r="AK49" s="587"/>
      <c r="AL49" s="588"/>
      <c r="AM49" s="588"/>
      <c r="AN49" s="590"/>
      <c r="AO49" s="69" t="s">
        <v>362</v>
      </c>
      <c r="AP49" s="69" t="s">
        <v>639</v>
      </c>
      <c r="AQ49" s="69"/>
      <c r="AR49" s="70"/>
      <c r="AS49" s="40">
        <v>1</v>
      </c>
    </row>
    <row r="50" spans="1:45" s="6" customFormat="1" ht="50.1" customHeight="1">
      <c r="A50" s="422">
        <f t="shared" si="11"/>
        <v>42</v>
      </c>
      <c r="B50" s="38"/>
      <c r="C50" s="40"/>
      <c r="D50" s="40"/>
      <c r="E50" s="23"/>
      <c r="F50" s="71"/>
      <c r="G50" s="40">
        <v>5</v>
      </c>
      <c r="H50" s="40"/>
      <c r="I50" s="39"/>
      <c r="J50" s="39"/>
      <c r="K50" s="32"/>
      <c r="L50" s="39"/>
      <c r="M50" s="53"/>
      <c r="N50" s="147" t="s">
        <v>640</v>
      </c>
      <c r="O50" s="152"/>
      <c r="P50" s="71"/>
      <c r="Q50" s="38"/>
      <c r="R50" s="44"/>
      <c r="S50" s="80"/>
      <c r="T50" s="57"/>
      <c r="U50" s="39"/>
      <c r="V50" s="420"/>
      <c r="W50" s="41" t="s">
        <v>92</v>
      </c>
      <c r="X50" s="40" t="s">
        <v>609</v>
      </c>
      <c r="Y50" s="40" t="s">
        <v>94</v>
      </c>
      <c r="Z50" s="57"/>
      <c r="AA50" s="53"/>
      <c r="AB50" s="58"/>
      <c r="AC50" s="39"/>
      <c r="AD50" s="39" t="s">
        <v>608</v>
      </c>
      <c r="AE50" s="39"/>
      <c r="AF50" s="587"/>
      <c r="AG50" s="587"/>
      <c r="AH50" s="587"/>
      <c r="AI50" s="588"/>
      <c r="AJ50" s="589"/>
      <c r="AK50" s="587"/>
      <c r="AL50" s="588"/>
      <c r="AM50" s="588"/>
      <c r="AN50" s="590"/>
      <c r="AO50" s="69" t="s">
        <v>362</v>
      </c>
      <c r="AP50" s="69" t="s">
        <v>363</v>
      </c>
      <c r="AQ50" s="69"/>
      <c r="AR50" s="70"/>
      <c r="AS50" s="40">
        <v>1</v>
      </c>
    </row>
    <row r="51" spans="1:45" s="3" customFormat="1" ht="50.1" customHeight="1">
      <c r="A51" s="422">
        <f t="shared" ref="A51:A66" si="13">ROW()-8</f>
        <v>43</v>
      </c>
      <c r="B51" s="38"/>
      <c r="C51" s="40"/>
      <c r="D51" s="40"/>
      <c r="E51" s="23"/>
      <c r="F51" s="71"/>
      <c r="G51" s="71"/>
      <c r="H51" s="40">
        <v>6</v>
      </c>
      <c r="I51" s="40"/>
      <c r="J51" s="39"/>
      <c r="K51" s="39"/>
      <c r="L51" s="53" t="s">
        <v>187</v>
      </c>
      <c r="M51" s="53" t="s">
        <v>187</v>
      </c>
      <c r="N51" s="147" t="s">
        <v>188</v>
      </c>
      <c r="O51" s="152" t="s">
        <v>189</v>
      </c>
      <c r="P51" s="71" t="s">
        <v>47</v>
      </c>
      <c r="Q51" s="38" t="s">
        <v>90</v>
      </c>
      <c r="R51" s="44"/>
      <c r="S51" s="80" t="s">
        <v>43</v>
      </c>
      <c r="T51" s="57" t="s">
        <v>190</v>
      </c>
      <c r="U51" s="39" t="s">
        <v>43</v>
      </c>
      <c r="V51" s="81" t="s">
        <v>91</v>
      </c>
      <c r="W51" s="41" t="s">
        <v>92</v>
      </c>
      <c r="X51" s="40" t="s">
        <v>609</v>
      </c>
      <c r="Y51" s="40" t="s">
        <v>94</v>
      </c>
      <c r="Z51" s="57" t="s">
        <v>143</v>
      </c>
      <c r="AA51" s="53" t="s">
        <v>143</v>
      </c>
      <c r="AB51" s="58">
        <f>AB52+AB53+AB54+AB55</f>
        <v>0.96930000000000005</v>
      </c>
      <c r="AC51" s="39" t="s">
        <v>143</v>
      </c>
      <c r="AD51" s="39" t="s">
        <v>608</v>
      </c>
      <c r="AE51" s="39"/>
      <c r="AF51" s="587"/>
      <c r="AG51" s="587"/>
      <c r="AH51" s="587"/>
      <c r="AI51" s="588"/>
      <c r="AJ51" s="589"/>
      <c r="AK51" s="587"/>
      <c r="AL51" s="588"/>
      <c r="AM51" s="588"/>
      <c r="AN51" s="590"/>
      <c r="AO51" s="69" t="s">
        <v>601</v>
      </c>
      <c r="AP51" s="69"/>
      <c r="AQ51" s="69"/>
      <c r="AR51" s="70"/>
      <c r="AS51" s="40">
        <v>1</v>
      </c>
    </row>
    <row r="52" spans="1:45" s="3" customFormat="1" ht="50.1" customHeight="1">
      <c r="A52" s="422">
        <f t="shared" si="13"/>
        <v>44</v>
      </c>
      <c r="B52" s="38"/>
      <c r="C52" s="40"/>
      <c r="D52" s="40"/>
      <c r="E52" s="71"/>
      <c r="F52" s="71"/>
      <c r="G52" s="71"/>
      <c r="H52" s="40"/>
      <c r="I52" s="40">
        <v>7</v>
      </c>
      <c r="J52" s="40"/>
      <c r="K52" s="39"/>
      <c r="L52" s="602"/>
      <c r="M52" s="602" t="s">
        <v>191</v>
      </c>
      <c r="N52" s="147" t="s">
        <v>192</v>
      </c>
      <c r="O52" s="152" t="s">
        <v>193</v>
      </c>
      <c r="P52" s="71" t="s">
        <v>47</v>
      </c>
      <c r="Q52" s="38" t="s">
        <v>90</v>
      </c>
      <c r="R52" s="44"/>
      <c r="S52" s="46" t="s">
        <v>43</v>
      </c>
      <c r="T52" s="47" t="s">
        <v>194</v>
      </c>
      <c r="U52" s="39" t="s">
        <v>43</v>
      </c>
      <c r="V52" s="420" t="s">
        <v>91</v>
      </c>
      <c r="W52" s="420" t="s">
        <v>92</v>
      </c>
      <c r="X52" s="38" t="s">
        <v>175</v>
      </c>
      <c r="Y52" s="40" t="s">
        <v>195</v>
      </c>
      <c r="Z52" s="57" t="s">
        <v>177</v>
      </c>
      <c r="AA52" s="94" t="s">
        <v>196</v>
      </c>
      <c r="AB52" s="58">
        <v>0.84650000000000003</v>
      </c>
      <c r="AC52" s="39" t="s">
        <v>143</v>
      </c>
      <c r="AD52" s="603" t="s">
        <v>623</v>
      </c>
      <c r="AE52" s="566"/>
      <c r="AF52" s="566">
        <v>295</v>
      </c>
      <c r="AG52" s="566">
        <v>164</v>
      </c>
      <c r="AH52" s="566">
        <v>3.5</v>
      </c>
      <c r="AI52" s="604">
        <f t="shared" ref="AI52:AI54" si="14">AF52*AG52*AH52*7860/1000000000</f>
        <v>1.3309337999999999</v>
      </c>
      <c r="AJ52" s="573">
        <f t="shared" si="12"/>
        <v>0.63601961269598839</v>
      </c>
      <c r="AK52" s="605"/>
      <c r="AL52" s="604"/>
      <c r="AM52" s="588"/>
      <c r="AN52" s="590"/>
      <c r="AO52" s="67"/>
      <c r="AP52" s="67"/>
      <c r="AQ52" s="69"/>
      <c r="AR52" s="70"/>
      <c r="AS52" s="40">
        <v>1</v>
      </c>
    </row>
    <row r="53" spans="1:45" s="3" customFormat="1" ht="50.1" customHeight="1">
      <c r="A53" s="422">
        <f t="shared" si="13"/>
        <v>45</v>
      </c>
      <c r="B53" s="38"/>
      <c r="C53" s="40"/>
      <c r="D53" s="40"/>
      <c r="E53" s="71"/>
      <c r="F53" s="71"/>
      <c r="G53" s="71"/>
      <c r="H53" s="40"/>
      <c r="I53" s="40">
        <v>7</v>
      </c>
      <c r="J53" s="40"/>
      <c r="K53" s="39"/>
      <c r="L53" s="39"/>
      <c r="M53" s="117" t="s">
        <v>197</v>
      </c>
      <c r="N53" s="147" t="s">
        <v>198</v>
      </c>
      <c r="O53" s="152" t="s">
        <v>102</v>
      </c>
      <c r="P53" s="71" t="s">
        <v>47</v>
      </c>
      <c r="Q53" s="38" t="s">
        <v>90</v>
      </c>
      <c r="R53" s="44"/>
      <c r="S53" s="46" t="s">
        <v>43</v>
      </c>
      <c r="T53" s="40" t="s">
        <v>197</v>
      </c>
      <c r="U53" s="39" t="s">
        <v>43</v>
      </c>
      <c r="V53" s="420" t="s">
        <v>92</v>
      </c>
      <c r="W53" s="420" t="s">
        <v>91</v>
      </c>
      <c r="X53" s="38" t="s">
        <v>175</v>
      </c>
      <c r="Y53" s="40" t="s">
        <v>199</v>
      </c>
      <c r="Z53" s="57" t="s">
        <v>177</v>
      </c>
      <c r="AA53" s="94" t="s">
        <v>200</v>
      </c>
      <c r="AB53" s="58">
        <v>3.5900000000000001E-2</v>
      </c>
      <c r="AC53" s="39" t="s">
        <v>143</v>
      </c>
      <c r="AD53" s="603" t="s">
        <v>623</v>
      </c>
      <c r="AE53" s="605"/>
      <c r="AF53" s="605">
        <v>61</v>
      </c>
      <c r="AG53" s="605">
        <v>32</v>
      </c>
      <c r="AH53" s="605">
        <v>4</v>
      </c>
      <c r="AI53" s="604">
        <f t="shared" si="14"/>
        <v>6.1370880000000003E-2</v>
      </c>
      <c r="AJ53" s="573">
        <f t="shared" si="12"/>
        <v>0.58496798481625156</v>
      </c>
      <c r="AK53" s="605"/>
      <c r="AL53" s="604"/>
      <c r="AM53" s="588"/>
      <c r="AN53" s="590"/>
      <c r="AO53" s="67"/>
      <c r="AP53" s="67"/>
      <c r="AQ53" s="69"/>
      <c r="AR53" s="70"/>
      <c r="AS53" s="40">
        <v>1</v>
      </c>
    </row>
    <row r="54" spans="1:45" s="3" customFormat="1" ht="50.1" customHeight="1">
      <c r="A54" s="422">
        <f t="shared" si="13"/>
        <v>46</v>
      </c>
      <c r="B54" s="38"/>
      <c r="C54" s="40"/>
      <c r="D54" s="40"/>
      <c r="E54" s="71"/>
      <c r="F54" s="71"/>
      <c r="G54" s="71"/>
      <c r="H54" s="40"/>
      <c r="I54" s="40">
        <v>7</v>
      </c>
      <c r="J54" s="40"/>
      <c r="K54" s="39"/>
      <c r="L54" s="39"/>
      <c r="M54" s="117" t="s">
        <v>201</v>
      </c>
      <c r="N54" s="147" t="s">
        <v>202</v>
      </c>
      <c r="O54" s="152" t="s">
        <v>102</v>
      </c>
      <c r="P54" s="71" t="s">
        <v>47</v>
      </c>
      <c r="Q54" s="38" t="s">
        <v>90</v>
      </c>
      <c r="R54" s="44"/>
      <c r="S54" s="46" t="s">
        <v>140</v>
      </c>
      <c r="T54" s="40" t="s">
        <v>201</v>
      </c>
      <c r="U54" s="39" t="s">
        <v>140</v>
      </c>
      <c r="V54" s="420" t="s">
        <v>92</v>
      </c>
      <c r="W54" s="420" t="s">
        <v>91</v>
      </c>
      <c r="X54" s="38" t="s">
        <v>175</v>
      </c>
      <c r="Y54" s="40" t="s">
        <v>176</v>
      </c>
      <c r="Z54" s="57" t="s">
        <v>177</v>
      </c>
      <c r="AA54" s="53" t="s">
        <v>143</v>
      </c>
      <c r="AB54" s="58">
        <v>7.6499999999999999E-2</v>
      </c>
      <c r="AC54" s="39" t="s">
        <v>143</v>
      </c>
      <c r="AD54" s="603" t="s">
        <v>623</v>
      </c>
      <c r="AE54" s="605"/>
      <c r="AF54" s="605">
        <v>89</v>
      </c>
      <c r="AG54" s="605">
        <v>78</v>
      </c>
      <c r="AH54" s="605">
        <v>2.5</v>
      </c>
      <c r="AI54" s="604">
        <f t="shared" si="14"/>
        <v>0.13641030000000001</v>
      </c>
      <c r="AJ54" s="573">
        <f t="shared" si="12"/>
        <v>0.56080809147109856</v>
      </c>
      <c r="AK54" s="605"/>
      <c r="AL54" s="604"/>
      <c r="AM54" s="588"/>
      <c r="AN54" s="590"/>
      <c r="AO54" s="67"/>
      <c r="AP54" s="67"/>
      <c r="AQ54" s="69"/>
      <c r="AR54" s="70"/>
      <c r="AS54" s="40">
        <v>1</v>
      </c>
    </row>
    <row r="55" spans="1:45" s="3" customFormat="1" ht="50.1" customHeight="1">
      <c r="A55" s="422">
        <f t="shared" si="13"/>
        <v>47</v>
      </c>
      <c r="B55" s="38"/>
      <c r="C55" s="40"/>
      <c r="D55" s="40"/>
      <c r="E55" s="71"/>
      <c r="F55" s="71"/>
      <c r="G55" s="71"/>
      <c r="H55" s="40"/>
      <c r="I55" s="40">
        <v>7</v>
      </c>
      <c r="J55" s="40"/>
      <c r="K55" s="39"/>
      <c r="L55" s="39"/>
      <c r="M55" s="53" t="s">
        <v>203</v>
      </c>
      <c r="N55" s="147" t="s">
        <v>204</v>
      </c>
      <c r="O55" s="152" t="s">
        <v>102</v>
      </c>
      <c r="P55" s="71" t="s">
        <v>47</v>
      </c>
      <c r="Q55" s="38" t="s">
        <v>90</v>
      </c>
      <c r="R55" s="44"/>
      <c r="S55" s="80" t="s">
        <v>40</v>
      </c>
      <c r="T55" s="57" t="s">
        <v>99</v>
      </c>
      <c r="U55" s="57" t="s">
        <v>143</v>
      </c>
      <c r="V55" s="81" t="s">
        <v>92</v>
      </c>
      <c r="W55" s="41" t="s">
        <v>91</v>
      </c>
      <c r="X55" s="38" t="s">
        <v>159</v>
      </c>
      <c r="Y55" s="57" t="s">
        <v>641</v>
      </c>
      <c r="Z55" s="57" t="s">
        <v>143</v>
      </c>
      <c r="AA55" s="53" t="s">
        <v>143</v>
      </c>
      <c r="AB55" s="58">
        <v>1.04E-2</v>
      </c>
      <c r="AC55" s="39" t="s">
        <v>143</v>
      </c>
      <c r="AD55" s="39"/>
      <c r="AE55" s="39"/>
      <c r="AF55" s="587"/>
      <c r="AG55" s="587"/>
      <c r="AH55" s="587"/>
      <c r="AI55" s="588"/>
      <c r="AJ55" s="589"/>
      <c r="AK55" s="587"/>
      <c r="AL55" s="588"/>
      <c r="AM55" s="588"/>
      <c r="AN55" s="590"/>
      <c r="AO55" s="67"/>
      <c r="AP55" s="67"/>
      <c r="AQ55" s="69"/>
      <c r="AR55" s="70"/>
      <c r="AS55" s="40">
        <v>1</v>
      </c>
    </row>
    <row r="56" spans="1:45" s="3" customFormat="1" ht="50.1" customHeight="1">
      <c r="A56" s="422">
        <f t="shared" si="13"/>
        <v>48</v>
      </c>
      <c r="B56" s="38"/>
      <c r="C56" s="40"/>
      <c r="D56" s="40"/>
      <c r="E56" s="23"/>
      <c r="F56" s="71"/>
      <c r="G56" s="71"/>
      <c r="H56" s="40">
        <v>6</v>
      </c>
      <c r="I56" s="40"/>
      <c r="J56" s="40"/>
      <c r="K56" s="39"/>
      <c r="L56" s="53" t="s">
        <v>228</v>
      </c>
      <c r="M56" s="53" t="s">
        <v>228</v>
      </c>
      <c r="N56" s="147" t="s">
        <v>229</v>
      </c>
      <c r="O56" s="152" t="s">
        <v>169</v>
      </c>
      <c r="P56" s="71" t="s">
        <v>47</v>
      </c>
      <c r="Q56" s="38" t="s">
        <v>90</v>
      </c>
      <c r="R56" s="44"/>
      <c r="S56" s="80" t="s">
        <v>47</v>
      </c>
      <c r="T56" s="57" t="s">
        <v>230</v>
      </c>
      <c r="U56" s="39" t="s">
        <v>47</v>
      </c>
      <c r="V56" s="81" t="s">
        <v>91</v>
      </c>
      <c r="W56" s="41" t="s">
        <v>92</v>
      </c>
      <c r="X56" s="40" t="s">
        <v>609</v>
      </c>
      <c r="Y56" s="40" t="s">
        <v>94</v>
      </c>
      <c r="Z56" s="57" t="s">
        <v>143</v>
      </c>
      <c r="AA56" s="53" t="s">
        <v>143</v>
      </c>
      <c r="AB56" s="58">
        <f>AB57+AB58+AB60</f>
        <v>0.65639999999999998</v>
      </c>
      <c r="AC56" s="39" t="s">
        <v>143</v>
      </c>
      <c r="AD56" s="39" t="s">
        <v>608</v>
      </c>
      <c r="AE56" s="39"/>
      <c r="AF56" s="587"/>
      <c r="AG56" s="587"/>
      <c r="AH56" s="587"/>
      <c r="AI56" s="588"/>
      <c r="AJ56" s="589"/>
      <c r="AK56" s="587"/>
      <c r="AL56" s="588"/>
      <c r="AM56" s="588"/>
      <c r="AN56" s="590"/>
      <c r="AO56" s="69" t="s">
        <v>601</v>
      </c>
      <c r="AP56" s="69"/>
      <c r="AQ56" s="69"/>
      <c r="AR56" s="70"/>
      <c r="AS56" s="40">
        <v>1</v>
      </c>
    </row>
    <row r="57" spans="1:45" s="3" customFormat="1" ht="50.1" customHeight="1">
      <c r="A57" s="422">
        <f t="shared" si="13"/>
        <v>49</v>
      </c>
      <c r="B57" s="38"/>
      <c r="C57" s="40"/>
      <c r="D57" s="40"/>
      <c r="E57" s="23"/>
      <c r="F57" s="71"/>
      <c r="G57" s="71"/>
      <c r="H57" s="40"/>
      <c r="I57" s="40">
        <v>7</v>
      </c>
      <c r="J57" s="40"/>
      <c r="K57" s="39"/>
      <c r="L57" s="39"/>
      <c r="M57" s="53" t="s">
        <v>231</v>
      </c>
      <c r="N57" s="147" t="s">
        <v>232</v>
      </c>
      <c r="O57" s="152" t="s">
        <v>233</v>
      </c>
      <c r="P57" s="71" t="s">
        <v>47</v>
      </c>
      <c r="Q57" s="38" t="s">
        <v>90</v>
      </c>
      <c r="R57" s="44"/>
      <c r="S57" s="80" t="s">
        <v>40</v>
      </c>
      <c r="T57" s="57" t="s">
        <v>231</v>
      </c>
      <c r="U57" s="39" t="s">
        <v>40</v>
      </c>
      <c r="V57" s="81" t="s">
        <v>92</v>
      </c>
      <c r="W57" s="41" t="s">
        <v>91</v>
      </c>
      <c r="X57" s="38" t="s">
        <v>159</v>
      </c>
      <c r="Y57" s="40" t="s">
        <v>234</v>
      </c>
      <c r="Z57" s="57" t="s">
        <v>143</v>
      </c>
      <c r="AA57" s="94" t="s">
        <v>235</v>
      </c>
      <c r="AB57" s="58">
        <v>2.0000000000000001E-4</v>
      </c>
      <c r="AC57" s="39" t="s">
        <v>143</v>
      </c>
      <c r="AD57" s="39"/>
      <c r="AE57" s="39"/>
      <c r="AF57" s="587"/>
      <c r="AG57" s="587"/>
      <c r="AH57" s="587"/>
      <c r="AI57" s="588"/>
      <c r="AJ57" s="589"/>
      <c r="AK57" s="587"/>
      <c r="AL57" s="588"/>
      <c r="AM57" s="588"/>
      <c r="AN57" s="590"/>
      <c r="AO57" s="67"/>
      <c r="AP57" s="67"/>
      <c r="AQ57" s="69"/>
      <c r="AR57" s="70"/>
      <c r="AS57" s="40">
        <v>1</v>
      </c>
    </row>
    <row r="58" spans="1:45" s="3" customFormat="1" ht="50.1" customHeight="1">
      <c r="A58" s="422">
        <f t="shared" si="13"/>
        <v>50</v>
      </c>
      <c r="B58" s="38"/>
      <c r="C58" s="40"/>
      <c r="D58" s="40"/>
      <c r="E58" s="23"/>
      <c r="F58" s="71"/>
      <c r="G58" s="71"/>
      <c r="H58" s="40"/>
      <c r="I58" s="40">
        <v>7</v>
      </c>
      <c r="J58" s="40"/>
      <c r="K58" s="39"/>
      <c r="L58" s="53"/>
      <c r="M58" s="53" t="s">
        <v>236</v>
      </c>
      <c r="N58" s="147" t="s">
        <v>237</v>
      </c>
      <c r="O58" s="152" t="s">
        <v>120</v>
      </c>
      <c r="P58" s="71" t="s">
        <v>47</v>
      </c>
      <c r="Q58" s="38" t="s">
        <v>90</v>
      </c>
      <c r="R58" s="44"/>
      <c r="S58" s="80" t="s">
        <v>43</v>
      </c>
      <c r="T58" s="57" t="s">
        <v>238</v>
      </c>
      <c r="U58" s="39" t="s">
        <v>40</v>
      </c>
      <c r="V58" s="81" t="s">
        <v>91</v>
      </c>
      <c r="W58" s="41" t="s">
        <v>92</v>
      </c>
      <c r="X58" s="38" t="s">
        <v>175</v>
      </c>
      <c r="Y58" s="40" t="s">
        <v>176</v>
      </c>
      <c r="Z58" s="57" t="s">
        <v>177</v>
      </c>
      <c r="AA58" s="94" t="s">
        <v>239</v>
      </c>
      <c r="AB58" s="58">
        <v>0.64580000000000004</v>
      </c>
      <c r="AC58" s="39" t="s">
        <v>143</v>
      </c>
      <c r="AD58" s="603" t="s">
        <v>623</v>
      </c>
      <c r="AE58" s="39"/>
      <c r="AF58" s="606">
        <v>267</v>
      </c>
      <c r="AG58" s="606">
        <v>148</v>
      </c>
      <c r="AH58" s="606">
        <v>2.5</v>
      </c>
      <c r="AI58" s="607">
        <v>0.7764894</v>
      </c>
      <c r="AJ58" s="608">
        <v>0.62718177479306203</v>
      </c>
      <c r="AK58" s="587"/>
      <c r="AL58" s="588"/>
      <c r="AM58" s="588"/>
      <c r="AN58" s="590"/>
      <c r="AO58" s="67"/>
      <c r="AP58" s="67"/>
      <c r="AQ58" s="69"/>
      <c r="AR58" s="70"/>
      <c r="AS58" s="40">
        <v>1</v>
      </c>
    </row>
    <row r="59" spans="1:45" s="3" customFormat="1" ht="50.1" customHeight="1">
      <c r="A59" s="422">
        <f t="shared" si="13"/>
        <v>51</v>
      </c>
      <c r="B59" s="38"/>
      <c r="C59" s="40"/>
      <c r="D59" s="40"/>
      <c r="E59" s="23"/>
      <c r="F59" s="71"/>
      <c r="G59" s="71"/>
      <c r="H59" s="40"/>
      <c r="I59" s="40">
        <v>7</v>
      </c>
      <c r="J59" s="40"/>
      <c r="K59" s="39"/>
      <c r="L59" s="53"/>
      <c r="M59" s="53" t="s">
        <v>240</v>
      </c>
      <c r="N59" s="147" t="s">
        <v>241</v>
      </c>
      <c r="O59" s="152" t="s">
        <v>120</v>
      </c>
      <c r="P59" s="71" t="s">
        <v>47</v>
      </c>
      <c r="Q59" s="38" t="s">
        <v>90</v>
      </c>
      <c r="R59" s="44"/>
      <c r="S59" s="80" t="s">
        <v>43</v>
      </c>
      <c r="T59" s="57" t="s">
        <v>238</v>
      </c>
      <c r="U59" s="39" t="s">
        <v>40</v>
      </c>
      <c r="V59" s="81" t="s">
        <v>91</v>
      </c>
      <c r="W59" s="41" t="s">
        <v>92</v>
      </c>
      <c r="X59" s="38" t="s">
        <v>175</v>
      </c>
      <c r="Y59" s="40" t="s">
        <v>176</v>
      </c>
      <c r="Z59" s="57" t="s">
        <v>177</v>
      </c>
      <c r="AA59" s="94"/>
      <c r="AB59" s="58">
        <v>7.0000000000000007E-2</v>
      </c>
      <c r="AC59" s="39"/>
      <c r="AD59" s="603" t="s">
        <v>623</v>
      </c>
      <c r="AE59" s="39"/>
      <c r="AF59" s="606">
        <v>60.3</v>
      </c>
      <c r="AG59" s="606">
        <v>62.8</v>
      </c>
      <c r="AH59" s="606">
        <v>2.5</v>
      </c>
      <c r="AI59" s="607">
        <v>7.7600000000000002E-2</v>
      </c>
      <c r="AJ59" s="608">
        <v>0.96020000000000005</v>
      </c>
      <c r="AK59" s="587"/>
      <c r="AL59" s="588"/>
      <c r="AM59" s="588"/>
      <c r="AN59" s="590"/>
      <c r="AO59" s="67"/>
      <c r="AP59" s="67"/>
      <c r="AQ59" s="69"/>
      <c r="AR59" s="70"/>
      <c r="AS59" s="40">
        <v>1</v>
      </c>
    </row>
    <row r="60" spans="1:45" s="3" customFormat="1" ht="50.1" customHeight="1">
      <c r="A60" s="422">
        <f t="shared" si="13"/>
        <v>52</v>
      </c>
      <c r="B60" s="38"/>
      <c r="C60" s="40"/>
      <c r="D60" s="40"/>
      <c r="E60" s="23"/>
      <c r="F60" s="71"/>
      <c r="G60" s="71"/>
      <c r="H60" s="40"/>
      <c r="I60" s="40">
        <v>7</v>
      </c>
      <c r="J60" s="40"/>
      <c r="K60" s="39"/>
      <c r="L60" s="39"/>
      <c r="M60" s="53" t="s">
        <v>203</v>
      </c>
      <c r="N60" s="147" t="s">
        <v>204</v>
      </c>
      <c r="O60" s="152" t="s">
        <v>102</v>
      </c>
      <c r="P60" s="71" t="s">
        <v>47</v>
      </c>
      <c r="Q60" s="38" t="s">
        <v>90</v>
      </c>
      <c r="R60" s="44"/>
      <c r="S60" s="80" t="s">
        <v>40</v>
      </c>
      <c r="T60" s="57" t="s">
        <v>99</v>
      </c>
      <c r="U60" s="57" t="s">
        <v>143</v>
      </c>
      <c r="V60" s="81" t="s">
        <v>92</v>
      </c>
      <c r="W60" s="41" t="s">
        <v>91</v>
      </c>
      <c r="X60" s="38" t="s">
        <v>159</v>
      </c>
      <c r="Y60" s="57" t="s">
        <v>641</v>
      </c>
      <c r="Z60" s="57" t="s">
        <v>143</v>
      </c>
      <c r="AA60" s="53" t="s">
        <v>143</v>
      </c>
      <c r="AB60" s="58">
        <v>1.04E-2</v>
      </c>
      <c r="AC60" s="39" t="s">
        <v>143</v>
      </c>
      <c r="AD60" s="39"/>
      <c r="AE60" s="39"/>
      <c r="AF60" s="587"/>
      <c r="AG60" s="587"/>
      <c r="AH60" s="587"/>
      <c r="AI60" s="588"/>
      <c r="AJ60" s="589"/>
      <c r="AK60" s="587"/>
      <c r="AL60" s="588"/>
      <c r="AM60" s="588"/>
      <c r="AN60" s="590"/>
      <c r="AO60" s="67"/>
      <c r="AP60" s="67"/>
      <c r="AQ60" s="69"/>
      <c r="AR60" s="70"/>
      <c r="AS60" s="40">
        <v>1</v>
      </c>
    </row>
    <row r="61" spans="1:45" s="3" customFormat="1" ht="50.1" customHeight="1">
      <c r="A61" s="422">
        <f t="shared" si="13"/>
        <v>53</v>
      </c>
      <c r="B61" s="38"/>
      <c r="C61" s="40"/>
      <c r="D61" s="40"/>
      <c r="E61" s="23"/>
      <c r="F61" s="71"/>
      <c r="G61" s="40"/>
      <c r="H61" s="71">
        <v>6</v>
      </c>
      <c r="I61" s="40"/>
      <c r="J61" s="40"/>
      <c r="K61" s="40"/>
      <c r="L61" s="40"/>
      <c r="M61" s="53" t="s">
        <v>294</v>
      </c>
      <c r="N61" s="147" t="s">
        <v>295</v>
      </c>
      <c r="O61" s="152" t="s">
        <v>133</v>
      </c>
      <c r="P61" s="71" t="s">
        <v>47</v>
      </c>
      <c r="Q61" s="38" t="s">
        <v>90</v>
      </c>
      <c r="R61" s="44"/>
      <c r="S61" s="80" t="s">
        <v>43</v>
      </c>
      <c r="T61" s="57" t="s">
        <v>296</v>
      </c>
      <c r="U61" s="39" t="s">
        <v>43</v>
      </c>
      <c r="V61" s="81" t="s">
        <v>91</v>
      </c>
      <c r="W61" s="41" t="s">
        <v>92</v>
      </c>
      <c r="X61" s="38" t="s">
        <v>609</v>
      </c>
      <c r="Y61" s="40" t="s">
        <v>94</v>
      </c>
      <c r="Z61" s="57" t="s">
        <v>143</v>
      </c>
      <c r="AA61" s="53" t="s">
        <v>143</v>
      </c>
      <c r="AB61" s="58">
        <f>AB62+AB63*2</f>
        <v>0.42559999999999998</v>
      </c>
      <c r="AC61" s="39" t="s">
        <v>143</v>
      </c>
      <c r="AD61" s="39" t="s">
        <v>608</v>
      </c>
      <c r="AE61" s="39"/>
      <c r="AF61" s="587"/>
      <c r="AG61" s="587"/>
      <c r="AH61" s="587"/>
      <c r="AI61" s="588"/>
      <c r="AJ61" s="589"/>
      <c r="AK61" s="587"/>
      <c r="AL61" s="588"/>
      <c r="AM61" s="588"/>
      <c r="AN61" s="590"/>
      <c r="AO61" s="69" t="s">
        <v>577</v>
      </c>
      <c r="AP61" s="69" t="s">
        <v>363</v>
      </c>
      <c r="AQ61" s="69"/>
      <c r="AR61" s="70"/>
      <c r="AS61" s="40">
        <v>1</v>
      </c>
    </row>
    <row r="62" spans="1:45" s="3" customFormat="1" ht="50.1" customHeight="1">
      <c r="A62" s="422">
        <f t="shared" si="13"/>
        <v>54</v>
      </c>
      <c r="B62" s="38"/>
      <c r="C62" s="40"/>
      <c r="D62" s="40"/>
      <c r="E62" s="23"/>
      <c r="F62" s="71"/>
      <c r="G62" s="40"/>
      <c r="H62" s="71"/>
      <c r="I62" s="40">
        <v>7</v>
      </c>
      <c r="J62" s="40"/>
      <c r="K62" s="40"/>
      <c r="L62" s="53" t="s">
        <v>297</v>
      </c>
      <c r="M62" s="53" t="s">
        <v>297</v>
      </c>
      <c r="N62" s="147" t="s">
        <v>298</v>
      </c>
      <c r="O62" s="152" t="s">
        <v>120</v>
      </c>
      <c r="P62" s="71" t="s">
        <v>47</v>
      </c>
      <c r="Q62" s="38" t="s">
        <v>90</v>
      </c>
      <c r="R62" s="44"/>
      <c r="S62" s="80" t="s">
        <v>140</v>
      </c>
      <c r="T62" s="57" t="s">
        <v>299</v>
      </c>
      <c r="U62" s="39" t="s">
        <v>140</v>
      </c>
      <c r="V62" s="81" t="s">
        <v>91</v>
      </c>
      <c r="W62" s="41" t="s">
        <v>92</v>
      </c>
      <c r="X62" s="38" t="s">
        <v>614</v>
      </c>
      <c r="Y62" s="40" t="s">
        <v>300</v>
      </c>
      <c r="Z62" s="57" t="s">
        <v>254</v>
      </c>
      <c r="AA62" s="94" t="s">
        <v>301</v>
      </c>
      <c r="AB62" s="58">
        <v>0.3508</v>
      </c>
      <c r="AC62" s="39" t="s">
        <v>143</v>
      </c>
      <c r="AD62" s="39" t="s">
        <v>612</v>
      </c>
      <c r="AE62" s="39"/>
      <c r="AF62" s="587"/>
      <c r="AG62" s="587"/>
      <c r="AH62" s="587"/>
      <c r="AI62" s="588"/>
      <c r="AJ62" s="589"/>
      <c r="AK62" s="587"/>
      <c r="AL62" s="588"/>
      <c r="AM62" s="588"/>
      <c r="AN62" s="590"/>
      <c r="AO62" s="69" t="s">
        <v>362</v>
      </c>
      <c r="AP62" s="69" t="s">
        <v>613</v>
      </c>
      <c r="AQ62" s="69"/>
      <c r="AR62" s="70"/>
      <c r="AS62" s="40">
        <v>1</v>
      </c>
    </row>
    <row r="63" spans="1:45" s="3" customFormat="1" ht="50.1" customHeight="1">
      <c r="A63" s="422">
        <f t="shared" si="13"/>
        <v>55</v>
      </c>
      <c r="B63" s="38"/>
      <c r="C63" s="40"/>
      <c r="D63" s="40"/>
      <c r="E63" s="23"/>
      <c r="F63" s="71"/>
      <c r="G63" s="40"/>
      <c r="H63" s="71"/>
      <c r="I63" s="40">
        <v>7</v>
      </c>
      <c r="J63" s="40"/>
      <c r="K63" s="40"/>
      <c r="L63" s="53" t="s">
        <v>302</v>
      </c>
      <c r="M63" s="53" t="s">
        <v>302</v>
      </c>
      <c r="N63" s="147" t="s">
        <v>303</v>
      </c>
      <c r="O63" s="152" t="s">
        <v>120</v>
      </c>
      <c r="P63" s="71" t="s">
        <v>47</v>
      </c>
      <c r="Q63" s="38" t="s">
        <v>90</v>
      </c>
      <c r="R63" s="44"/>
      <c r="S63" s="80" t="s">
        <v>140</v>
      </c>
      <c r="T63" s="57" t="s">
        <v>304</v>
      </c>
      <c r="U63" s="39" t="s">
        <v>140</v>
      </c>
      <c r="V63" s="81" t="s">
        <v>91</v>
      </c>
      <c r="W63" s="41" t="s">
        <v>92</v>
      </c>
      <c r="X63" s="38" t="s">
        <v>175</v>
      </c>
      <c r="Y63" s="40" t="s">
        <v>305</v>
      </c>
      <c r="Z63" s="57" t="s">
        <v>177</v>
      </c>
      <c r="AA63" s="94" t="s">
        <v>306</v>
      </c>
      <c r="AB63" s="58">
        <v>3.7400000000000003E-2</v>
      </c>
      <c r="AC63" s="39" t="s">
        <v>143</v>
      </c>
      <c r="AD63" s="39" t="s">
        <v>623</v>
      </c>
      <c r="AE63" s="39"/>
      <c r="AF63" s="606">
        <v>72</v>
      </c>
      <c r="AG63" s="606">
        <v>70</v>
      </c>
      <c r="AH63" s="606">
        <v>2</v>
      </c>
      <c r="AI63" s="607">
        <v>7.1020799999999995E-2</v>
      </c>
      <c r="AJ63" s="608">
        <v>0.52660628998828496</v>
      </c>
      <c r="AK63" s="587"/>
      <c r="AL63" s="588"/>
      <c r="AM63" s="588"/>
      <c r="AN63" s="590"/>
      <c r="AO63" s="69" t="s">
        <v>601</v>
      </c>
      <c r="AP63" s="69"/>
      <c r="AQ63" s="69"/>
      <c r="AR63" s="70"/>
      <c r="AS63" s="40">
        <v>2</v>
      </c>
    </row>
    <row r="64" spans="1:45" s="3" customFormat="1" ht="50.1" customHeight="1">
      <c r="A64" s="422">
        <f t="shared" si="13"/>
        <v>56</v>
      </c>
      <c r="B64" s="38"/>
      <c r="C64" s="40"/>
      <c r="D64" s="40"/>
      <c r="E64" s="23"/>
      <c r="F64" s="71">
        <v>4</v>
      </c>
      <c r="G64" s="40"/>
      <c r="H64" s="40"/>
      <c r="I64" s="40"/>
      <c r="J64" s="39"/>
      <c r="K64" s="32"/>
      <c r="L64" s="53" t="s">
        <v>284</v>
      </c>
      <c r="M64" s="53" t="s">
        <v>284</v>
      </c>
      <c r="N64" s="147" t="s">
        <v>285</v>
      </c>
      <c r="O64" s="152" t="s">
        <v>120</v>
      </c>
      <c r="P64" s="71" t="s">
        <v>47</v>
      </c>
      <c r="Q64" s="38" t="s">
        <v>90</v>
      </c>
      <c r="R64" s="44"/>
      <c r="S64" s="80" t="s">
        <v>140</v>
      </c>
      <c r="T64" s="57"/>
      <c r="U64" s="39"/>
      <c r="V64" s="81" t="s">
        <v>91</v>
      </c>
      <c r="W64" s="41" t="s">
        <v>92</v>
      </c>
      <c r="X64" s="38" t="s">
        <v>175</v>
      </c>
      <c r="Y64" s="40" t="s">
        <v>286</v>
      </c>
      <c r="Z64" s="57" t="s">
        <v>107</v>
      </c>
      <c r="AA64" s="94" t="s">
        <v>143</v>
      </c>
      <c r="AB64" s="58">
        <v>0.1</v>
      </c>
      <c r="AC64" s="39"/>
      <c r="AD64" s="39" t="s">
        <v>623</v>
      </c>
      <c r="AE64" s="39"/>
      <c r="AF64" s="587"/>
      <c r="AG64" s="587"/>
      <c r="AH64" s="587"/>
      <c r="AI64" s="588"/>
      <c r="AJ64" s="589"/>
      <c r="AK64" s="587"/>
      <c r="AL64" s="588"/>
      <c r="AM64" s="588"/>
      <c r="AN64" s="590"/>
      <c r="AO64" s="69" t="s">
        <v>601</v>
      </c>
      <c r="AP64" s="69"/>
      <c r="AQ64" s="69"/>
      <c r="AR64" s="70"/>
      <c r="AS64" s="40">
        <v>2</v>
      </c>
    </row>
    <row r="65" spans="1:46" customFormat="1" ht="50.1" customHeight="1">
      <c r="A65" s="422">
        <f t="shared" si="13"/>
        <v>57</v>
      </c>
      <c r="B65" s="38"/>
      <c r="C65" s="40"/>
      <c r="D65" s="40"/>
      <c r="E65" s="23"/>
      <c r="F65" s="40">
        <v>4</v>
      </c>
      <c r="G65" s="40"/>
      <c r="H65" s="40"/>
      <c r="I65" s="40"/>
      <c r="J65" s="39"/>
      <c r="K65" s="32"/>
      <c r="L65" s="39" t="s">
        <v>642</v>
      </c>
      <c r="M65" s="53" t="s">
        <v>242</v>
      </c>
      <c r="N65" s="147" t="s">
        <v>243</v>
      </c>
      <c r="O65" s="152" t="s">
        <v>224</v>
      </c>
      <c r="P65" s="71" t="s">
        <v>47</v>
      </c>
      <c r="Q65" s="38" t="s">
        <v>90</v>
      </c>
      <c r="R65" s="44"/>
      <c r="S65" s="80" t="s">
        <v>40</v>
      </c>
      <c r="T65" s="57" t="s">
        <v>99</v>
      </c>
      <c r="U65" s="57" t="s">
        <v>143</v>
      </c>
      <c r="V65" s="81" t="s">
        <v>92</v>
      </c>
      <c r="W65" s="41" t="s">
        <v>91</v>
      </c>
      <c r="X65" s="38" t="s">
        <v>159</v>
      </c>
      <c r="Y65" s="57" t="s">
        <v>244</v>
      </c>
      <c r="Z65" s="57" t="s">
        <v>143</v>
      </c>
      <c r="AA65" s="58" t="s">
        <v>245</v>
      </c>
      <c r="AB65" s="609">
        <v>6.1999999999999998E-3</v>
      </c>
      <c r="AC65" s="39" t="s">
        <v>143</v>
      </c>
      <c r="AD65" s="39"/>
      <c r="AE65" s="39"/>
      <c r="AF65" s="587"/>
      <c r="AG65" s="587"/>
      <c r="AH65" s="587"/>
      <c r="AI65" s="588"/>
      <c r="AJ65" s="589"/>
      <c r="AK65" s="587"/>
      <c r="AL65" s="588"/>
      <c r="AM65" s="588"/>
      <c r="AN65" s="590"/>
      <c r="AO65" s="69" t="s">
        <v>601</v>
      </c>
      <c r="AP65" s="69" t="s">
        <v>643</v>
      </c>
      <c r="AQ65" s="69"/>
      <c r="AR65" s="70"/>
      <c r="AS65" s="40">
        <v>1</v>
      </c>
    </row>
    <row r="66" spans="1:46" customFormat="1" ht="50.1" customHeight="1">
      <c r="A66" s="422">
        <f t="shared" si="13"/>
        <v>58</v>
      </c>
      <c r="B66" s="38"/>
      <c r="C66" s="40"/>
      <c r="D66" s="40"/>
      <c r="E66" s="23"/>
      <c r="F66" s="40">
        <v>4</v>
      </c>
      <c r="G66" s="40"/>
      <c r="H66" s="40"/>
      <c r="I66" s="40"/>
      <c r="J66" s="39"/>
      <c r="K66" s="32"/>
      <c r="L66" s="39" t="s">
        <v>644</v>
      </c>
      <c r="M66" s="53" t="s">
        <v>246</v>
      </c>
      <c r="N66" s="147" t="s">
        <v>247</v>
      </c>
      <c r="O66" s="152" t="s">
        <v>224</v>
      </c>
      <c r="P66" s="71" t="s">
        <v>47</v>
      </c>
      <c r="Q66" s="38" t="s">
        <v>90</v>
      </c>
      <c r="R66" s="44"/>
      <c r="S66" s="80" t="s">
        <v>40</v>
      </c>
      <c r="T66" s="57" t="s">
        <v>99</v>
      </c>
      <c r="U66" s="57" t="s">
        <v>143</v>
      </c>
      <c r="V66" s="81" t="s">
        <v>92</v>
      </c>
      <c r="W66" s="41" t="s">
        <v>91</v>
      </c>
      <c r="X66" s="38" t="s">
        <v>159</v>
      </c>
      <c r="Y66" s="57" t="s">
        <v>248</v>
      </c>
      <c r="Z66" s="57" t="s">
        <v>143</v>
      </c>
      <c r="AA66" s="58" t="s">
        <v>249</v>
      </c>
      <c r="AB66" s="609">
        <v>7.6E-3</v>
      </c>
      <c r="AC66" s="39" t="s">
        <v>143</v>
      </c>
      <c r="AD66" s="39"/>
      <c r="AE66" s="39"/>
      <c r="AF66" s="587"/>
      <c r="AG66" s="587"/>
      <c r="AH66" s="587"/>
      <c r="AI66" s="588"/>
      <c r="AJ66" s="589"/>
      <c r="AK66" s="587"/>
      <c r="AL66" s="588"/>
      <c r="AM66" s="588"/>
      <c r="AN66" s="590"/>
      <c r="AO66" s="69" t="s">
        <v>601</v>
      </c>
      <c r="AP66" s="69" t="s">
        <v>643</v>
      </c>
      <c r="AQ66" s="69"/>
      <c r="AR66" s="70"/>
      <c r="AS66" s="40">
        <v>1</v>
      </c>
    </row>
    <row r="67" spans="1:46" s="3" customFormat="1" ht="50.1" customHeight="1">
      <c r="A67" s="422">
        <f t="shared" ref="A67:A72" si="15">ROW()-8</f>
        <v>59</v>
      </c>
      <c r="B67" s="38"/>
      <c r="C67" s="40"/>
      <c r="D67" s="40"/>
      <c r="E67" s="71">
        <v>3</v>
      </c>
      <c r="F67" s="40"/>
      <c r="G67" s="40"/>
      <c r="H67" s="40"/>
      <c r="I67" s="40"/>
      <c r="J67" s="39"/>
      <c r="K67" s="32"/>
      <c r="L67" s="39" t="s">
        <v>645</v>
      </c>
      <c r="M67" s="53" t="s">
        <v>307</v>
      </c>
      <c r="N67" s="147" t="s">
        <v>308</v>
      </c>
      <c r="O67" s="152" t="s">
        <v>102</v>
      </c>
      <c r="P67" s="71" t="s">
        <v>47</v>
      </c>
      <c r="Q67" s="38" t="s">
        <v>90</v>
      </c>
      <c r="R67" s="44"/>
      <c r="S67" s="80" t="s">
        <v>43</v>
      </c>
      <c r="T67" s="57" t="s">
        <v>99</v>
      </c>
      <c r="U67" s="38" t="s">
        <v>143</v>
      </c>
      <c r="V67" s="81" t="s">
        <v>92</v>
      </c>
      <c r="W67" s="41" t="s">
        <v>91</v>
      </c>
      <c r="X67" s="38" t="s">
        <v>159</v>
      </c>
      <c r="Y67" s="40" t="s">
        <v>310</v>
      </c>
      <c r="Z67" s="57" t="s">
        <v>311</v>
      </c>
      <c r="AA67" s="94" t="s">
        <v>143</v>
      </c>
      <c r="AB67" s="58">
        <v>0.14000000000000001</v>
      </c>
      <c r="AC67" s="39" t="s">
        <v>143</v>
      </c>
      <c r="AD67" s="39"/>
      <c r="AE67" s="39"/>
      <c r="AF67" s="587"/>
      <c r="AG67" s="587"/>
      <c r="AH67" s="587"/>
      <c r="AI67" s="588">
        <f>AB67</f>
        <v>0.14000000000000001</v>
      </c>
      <c r="AJ67" s="589"/>
      <c r="AK67" s="587"/>
      <c r="AL67" s="588"/>
      <c r="AM67" s="588"/>
      <c r="AN67" s="590"/>
      <c r="AO67" s="69" t="s">
        <v>601</v>
      </c>
      <c r="AP67" s="69" t="s">
        <v>646</v>
      </c>
      <c r="AQ67" s="69"/>
      <c r="AR67" s="70"/>
      <c r="AS67" s="40">
        <v>1</v>
      </c>
    </row>
    <row r="68" spans="1:46" s="3" customFormat="1" ht="50.1" customHeight="1">
      <c r="A68" s="422">
        <f t="shared" si="15"/>
        <v>60</v>
      </c>
      <c r="B68" s="38"/>
      <c r="C68" s="40">
        <v>1</v>
      </c>
      <c r="D68" s="71"/>
      <c r="E68" s="40"/>
      <c r="F68" s="71"/>
      <c r="G68" s="40"/>
      <c r="H68" s="40"/>
      <c r="I68" s="40"/>
      <c r="J68" s="39"/>
      <c r="K68" s="32"/>
      <c r="L68" s="53" t="s">
        <v>312</v>
      </c>
      <c r="M68" s="53" t="s">
        <v>312</v>
      </c>
      <c r="N68" s="147" t="s">
        <v>313</v>
      </c>
      <c r="O68" s="152" t="s">
        <v>120</v>
      </c>
      <c r="P68" s="71" t="s">
        <v>47</v>
      </c>
      <c r="Q68" s="38" t="s">
        <v>90</v>
      </c>
      <c r="R68" s="44"/>
      <c r="S68" s="80" t="s">
        <v>43</v>
      </c>
      <c r="T68" s="57" t="s">
        <v>99</v>
      </c>
      <c r="U68" s="38" t="s">
        <v>143</v>
      </c>
      <c r="V68" s="81" t="s">
        <v>91</v>
      </c>
      <c r="W68" s="41" t="s">
        <v>92</v>
      </c>
      <c r="X68" s="38" t="s">
        <v>175</v>
      </c>
      <c r="Y68" s="40" t="s">
        <v>314</v>
      </c>
      <c r="Z68" s="57"/>
      <c r="AA68" s="94"/>
      <c r="AB68" s="58">
        <v>1.2430000000000001</v>
      </c>
      <c r="AC68" s="39"/>
      <c r="AD68" s="39" t="s">
        <v>623</v>
      </c>
      <c r="AE68" s="39"/>
      <c r="AF68" s="606">
        <v>330.60399999999998</v>
      </c>
      <c r="AG68" s="606">
        <v>20</v>
      </c>
      <c r="AH68" s="606">
        <v>2</v>
      </c>
      <c r="AI68" s="607">
        <v>6.6000000000000003E-2</v>
      </c>
      <c r="AJ68" s="608">
        <v>0.58399999999999996</v>
      </c>
      <c r="AK68" s="587"/>
      <c r="AL68" s="588"/>
      <c r="AM68" s="588"/>
      <c r="AN68" s="590"/>
      <c r="AO68" s="69" t="s">
        <v>581</v>
      </c>
      <c r="AP68" s="69"/>
      <c r="AQ68" s="69"/>
      <c r="AR68" s="70"/>
      <c r="AS68" s="40">
        <v>1</v>
      </c>
    </row>
    <row r="69" spans="1:46" s="3" customFormat="1" ht="50.1" customHeight="1">
      <c r="A69" s="422">
        <f t="shared" si="15"/>
        <v>61</v>
      </c>
      <c r="B69" s="38"/>
      <c r="C69" s="40">
        <v>1</v>
      </c>
      <c r="D69" s="71"/>
      <c r="E69" s="40"/>
      <c r="F69" s="71"/>
      <c r="G69" s="40"/>
      <c r="H69" s="40"/>
      <c r="I69" s="40"/>
      <c r="J69" s="39"/>
      <c r="K69" s="32"/>
      <c r="L69" s="426" t="s">
        <v>702</v>
      </c>
      <c r="M69" s="53" t="s">
        <v>704</v>
      </c>
      <c r="N69" s="147" t="s">
        <v>703</v>
      </c>
      <c r="O69" s="152" t="s">
        <v>317</v>
      </c>
      <c r="P69" s="71" t="s">
        <v>47</v>
      </c>
      <c r="Q69" s="38" t="s">
        <v>90</v>
      </c>
      <c r="R69" s="44"/>
      <c r="S69" s="80" t="s">
        <v>43</v>
      </c>
      <c r="T69" s="57" t="s">
        <v>99</v>
      </c>
      <c r="U69" s="38" t="s">
        <v>143</v>
      </c>
      <c r="V69" s="81" t="s">
        <v>92</v>
      </c>
      <c r="W69" s="41" t="s">
        <v>91</v>
      </c>
      <c r="X69" s="38" t="s">
        <v>159</v>
      </c>
      <c r="Y69" s="40" t="s">
        <v>647</v>
      </c>
      <c r="Z69" s="57"/>
      <c r="AA69" s="94"/>
      <c r="AB69" s="58">
        <v>5.0000000000000001E-3</v>
      </c>
      <c r="AC69" s="39"/>
      <c r="AD69" s="39"/>
      <c r="AE69" s="39"/>
      <c r="AF69" s="587"/>
      <c r="AG69" s="587"/>
      <c r="AH69" s="587"/>
      <c r="AI69" s="588"/>
      <c r="AJ69" s="589"/>
      <c r="AK69" s="587"/>
      <c r="AL69" s="588"/>
      <c r="AM69" s="588"/>
      <c r="AN69" s="590"/>
      <c r="AO69" s="69" t="s">
        <v>581</v>
      </c>
      <c r="AP69" s="69" t="s">
        <v>643</v>
      </c>
      <c r="AQ69" s="69"/>
      <c r="AR69" s="66" t="s">
        <v>583</v>
      </c>
      <c r="AS69" s="40">
        <v>4</v>
      </c>
    </row>
    <row r="70" spans="1:46" s="3" customFormat="1" ht="50.1" customHeight="1">
      <c r="A70" s="422">
        <f t="shared" si="15"/>
        <v>62</v>
      </c>
      <c r="B70" s="38"/>
      <c r="C70" s="40">
        <v>1</v>
      </c>
      <c r="D70" s="40"/>
      <c r="E70" s="23"/>
      <c r="F70" s="71"/>
      <c r="G70" s="40"/>
      <c r="H70" s="40"/>
      <c r="I70" s="40"/>
      <c r="J70" s="39"/>
      <c r="K70" s="32"/>
      <c r="L70" s="426" t="s">
        <v>705</v>
      </c>
      <c r="M70" s="53" t="s">
        <v>706</v>
      </c>
      <c r="N70" s="147" t="s">
        <v>707</v>
      </c>
      <c r="O70" s="152" t="s">
        <v>320</v>
      </c>
      <c r="P70" s="71" t="s">
        <v>47</v>
      </c>
      <c r="Q70" s="38" t="s">
        <v>90</v>
      </c>
      <c r="R70" s="44"/>
      <c r="S70" s="80" t="s">
        <v>140</v>
      </c>
      <c r="T70" s="57" t="s">
        <v>99</v>
      </c>
      <c r="U70" s="57" t="s">
        <v>143</v>
      </c>
      <c r="V70" s="81" t="s">
        <v>92</v>
      </c>
      <c r="W70" s="41" t="s">
        <v>91</v>
      </c>
      <c r="X70" s="38" t="s">
        <v>159</v>
      </c>
      <c r="Y70" s="40" t="s">
        <v>248</v>
      </c>
      <c r="Z70" s="57" t="s">
        <v>143</v>
      </c>
      <c r="AA70" s="53" t="s">
        <v>143</v>
      </c>
      <c r="AB70" s="58">
        <v>6.0000000000000001E-3</v>
      </c>
      <c r="AC70" s="39" t="s">
        <v>321</v>
      </c>
      <c r="AD70" s="39"/>
      <c r="AE70" s="39"/>
      <c r="AF70" s="587"/>
      <c r="AG70" s="587"/>
      <c r="AH70" s="587"/>
      <c r="AI70" s="588"/>
      <c r="AJ70" s="589"/>
      <c r="AK70" s="587"/>
      <c r="AL70" s="588"/>
      <c r="AM70" s="588"/>
      <c r="AN70" s="590"/>
      <c r="AO70" s="69" t="s">
        <v>601</v>
      </c>
      <c r="AP70" s="69" t="s">
        <v>643</v>
      </c>
      <c r="AQ70" s="69"/>
      <c r="AR70" s="66" t="s">
        <v>583</v>
      </c>
      <c r="AS70" s="40">
        <v>8</v>
      </c>
    </row>
    <row r="71" spans="1:46" s="3" customFormat="1" ht="50.1" customHeight="1">
      <c r="A71" s="422">
        <f t="shared" si="15"/>
        <v>63</v>
      </c>
      <c r="B71" s="38"/>
      <c r="C71" s="40">
        <v>1</v>
      </c>
      <c r="D71" s="40"/>
      <c r="E71" s="23"/>
      <c r="F71" s="71"/>
      <c r="G71" s="40"/>
      <c r="H71" s="40"/>
      <c r="I71" s="40"/>
      <c r="J71" s="39"/>
      <c r="K71" s="32"/>
      <c r="L71" s="39"/>
      <c r="M71" s="53"/>
      <c r="N71" s="221" t="s">
        <v>648</v>
      </c>
      <c r="O71" s="152" t="s">
        <v>120</v>
      </c>
      <c r="P71" s="71" t="s">
        <v>43</v>
      </c>
      <c r="Q71" s="38" t="s">
        <v>90</v>
      </c>
      <c r="R71" s="44"/>
      <c r="S71" s="80"/>
      <c r="T71" s="57"/>
      <c r="U71" s="38"/>
      <c r="V71" s="81" t="s">
        <v>91</v>
      </c>
      <c r="W71" s="41" t="s">
        <v>92</v>
      </c>
      <c r="X71" s="416" t="s">
        <v>387</v>
      </c>
      <c r="Y71" s="40" t="s">
        <v>94</v>
      </c>
      <c r="Z71" s="57"/>
      <c r="AA71" s="94"/>
      <c r="AB71" s="58">
        <f>AB72</f>
        <v>1.4245000000000001</v>
      </c>
      <c r="AC71" s="39" t="s">
        <v>361</v>
      </c>
      <c r="AD71" s="39" t="s">
        <v>343</v>
      </c>
      <c r="AE71" s="39"/>
      <c r="AF71" s="587"/>
      <c r="AG71" s="587"/>
      <c r="AH71" s="587"/>
      <c r="AI71" s="588"/>
      <c r="AJ71" s="589"/>
      <c r="AK71" s="587"/>
      <c r="AL71" s="588"/>
      <c r="AM71" s="588"/>
      <c r="AN71" s="590"/>
      <c r="AO71" s="69" t="s">
        <v>581</v>
      </c>
      <c r="AP71" s="69"/>
      <c r="AQ71" s="69"/>
      <c r="AR71" s="70"/>
      <c r="AS71" s="40">
        <v>1</v>
      </c>
    </row>
    <row r="72" spans="1:46" s="3" customFormat="1" ht="50.1" customHeight="1">
      <c r="A72" s="422">
        <f t="shared" si="15"/>
        <v>64</v>
      </c>
      <c r="B72" s="38"/>
      <c r="C72" s="38"/>
      <c r="D72" s="40">
        <v>2</v>
      </c>
      <c r="E72" s="40"/>
      <c r="F72" s="71"/>
      <c r="G72" s="71"/>
      <c r="H72" s="40"/>
      <c r="I72" s="40"/>
      <c r="J72" s="40"/>
      <c r="K72" s="39"/>
      <c r="L72" s="53" t="s">
        <v>322</v>
      </c>
      <c r="M72" s="53" t="s">
        <v>322</v>
      </c>
      <c r="N72" s="221" t="s">
        <v>323</v>
      </c>
      <c r="O72" s="152" t="s">
        <v>120</v>
      </c>
      <c r="P72" s="71" t="s">
        <v>43</v>
      </c>
      <c r="Q72" s="38" t="s">
        <v>90</v>
      </c>
      <c r="R72" s="44"/>
      <c r="S72" s="80"/>
      <c r="T72" s="57"/>
      <c r="U72" s="38"/>
      <c r="V72" s="81" t="s">
        <v>91</v>
      </c>
      <c r="W72" s="41" t="s">
        <v>92</v>
      </c>
      <c r="X72" s="416" t="s">
        <v>360</v>
      </c>
      <c r="Y72" s="40" t="s">
        <v>94</v>
      </c>
      <c r="Z72" s="57"/>
      <c r="AA72" s="94"/>
      <c r="AB72" s="58">
        <f>AB74+AB75+AB76+AB77*2</f>
        <v>1.4245000000000001</v>
      </c>
      <c r="AC72" s="39"/>
      <c r="AD72" s="39" t="s">
        <v>608</v>
      </c>
      <c r="AE72" s="39"/>
      <c r="AF72" s="587"/>
      <c r="AG72" s="587"/>
      <c r="AH72" s="587"/>
      <c r="AI72" s="588"/>
      <c r="AJ72" s="589"/>
      <c r="AK72" s="587"/>
      <c r="AL72" s="588"/>
      <c r="AM72" s="588"/>
      <c r="AN72" s="590"/>
      <c r="AO72" s="67"/>
      <c r="AP72" s="69"/>
      <c r="AQ72" s="69"/>
      <c r="AR72" s="70"/>
      <c r="AS72" s="40">
        <v>1</v>
      </c>
    </row>
    <row r="73" spans="1:46" s="3" customFormat="1" ht="50.1" customHeight="1">
      <c r="A73" s="422">
        <f>ROW()-8</f>
        <v>65</v>
      </c>
      <c r="B73" s="38"/>
      <c r="C73" s="38"/>
      <c r="D73" s="40"/>
      <c r="E73" s="40">
        <v>3</v>
      </c>
      <c r="F73" s="71"/>
      <c r="G73" s="71"/>
      <c r="H73" s="40"/>
      <c r="I73" s="40"/>
      <c r="J73" s="40"/>
      <c r="K73" s="39"/>
      <c r="L73" s="39"/>
      <c r="M73" s="53" t="s">
        <v>324</v>
      </c>
      <c r="N73" s="221" t="s">
        <v>325</v>
      </c>
      <c r="O73" s="152" t="s">
        <v>120</v>
      </c>
      <c r="P73" s="71" t="s">
        <v>47</v>
      </c>
      <c r="Q73" s="38" t="s">
        <v>90</v>
      </c>
      <c r="R73" s="44"/>
      <c r="S73" s="80"/>
      <c r="T73" s="57"/>
      <c r="U73" s="38"/>
      <c r="V73" s="81" t="s">
        <v>91</v>
      </c>
      <c r="W73" s="41" t="s">
        <v>92</v>
      </c>
      <c r="X73" s="416" t="s">
        <v>175</v>
      </c>
      <c r="Y73" s="40" t="s">
        <v>326</v>
      </c>
      <c r="Z73" s="57"/>
      <c r="AA73" s="94"/>
      <c r="AB73" s="58">
        <v>0.39200000000000002</v>
      </c>
      <c r="AC73" s="39"/>
      <c r="AD73" s="39" t="s">
        <v>623</v>
      </c>
      <c r="AE73" s="39"/>
      <c r="AF73" s="606">
        <v>394</v>
      </c>
      <c r="AG73" s="606">
        <v>71</v>
      </c>
      <c r="AH73" s="606">
        <v>5</v>
      </c>
      <c r="AI73" s="607">
        <v>0.69699999999999995</v>
      </c>
      <c r="AJ73" s="608">
        <v>0.58399999999999996</v>
      </c>
      <c r="AK73" s="587"/>
      <c r="AL73" s="588"/>
      <c r="AM73" s="588"/>
      <c r="AN73" s="590"/>
      <c r="AO73" s="67"/>
      <c r="AP73" s="67"/>
      <c r="AQ73" s="69"/>
      <c r="AR73" s="70"/>
      <c r="AS73" s="40">
        <v>1</v>
      </c>
    </row>
    <row r="74" spans="1:46" s="3" customFormat="1" ht="50.1" customHeight="1">
      <c r="A74" s="422">
        <f>ROW()-8</f>
        <v>66</v>
      </c>
      <c r="B74" s="38"/>
      <c r="C74" s="38"/>
      <c r="D74" s="40"/>
      <c r="E74" s="40">
        <v>3</v>
      </c>
      <c r="F74" s="71"/>
      <c r="G74" s="71"/>
      <c r="H74" s="40"/>
      <c r="I74" s="40"/>
      <c r="J74" s="40"/>
      <c r="K74" s="39"/>
      <c r="L74" s="39"/>
      <c r="M74" s="53" t="s">
        <v>327</v>
      </c>
      <c r="N74" s="221" t="s">
        <v>328</v>
      </c>
      <c r="O74" s="152" t="s">
        <v>120</v>
      </c>
      <c r="P74" s="71" t="s">
        <v>47</v>
      </c>
      <c r="Q74" s="38" t="s">
        <v>90</v>
      </c>
      <c r="R74" s="44"/>
      <c r="S74" s="80"/>
      <c r="T74" s="57"/>
      <c r="U74" s="38"/>
      <c r="V74" s="81" t="s">
        <v>91</v>
      </c>
      <c r="W74" s="41" t="s">
        <v>92</v>
      </c>
      <c r="X74" s="416" t="s">
        <v>175</v>
      </c>
      <c r="Y74" s="40" t="s">
        <v>326</v>
      </c>
      <c r="Z74" s="57"/>
      <c r="AA74" s="94"/>
      <c r="AB74" s="58">
        <v>1.1000000000000001</v>
      </c>
      <c r="AC74" s="39"/>
      <c r="AD74" s="39" t="s">
        <v>623</v>
      </c>
      <c r="AE74" s="39"/>
      <c r="AF74" s="606">
        <v>394</v>
      </c>
      <c r="AG74" s="606">
        <v>71</v>
      </c>
      <c r="AH74" s="606">
        <v>5</v>
      </c>
      <c r="AI74" s="607">
        <v>0.69699999999999995</v>
      </c>
      <c r="AJ74" s="608">
        <v>0.58399999999999996</v>
      </c>
      <c r="AK74" s="587"/>
      <c r="AL74" s="588"/>
      <c r="AM74" s="588"/>
      <c r="AN74" s="590"/>
      <c r="AO74" s="67"/>
      <c r="AP74" s="67"/>
      <c r="AQ74" s="69"/>
      <c r="AR74" s="70"/>
      <c r="AS74" s="40">
        <v>1</v>
      </c>
    </row>
    <row r="75" spans="1:46" s="3" customFormat="1" ht="50.1" customHeight="1">
      <c r="A75" s="422">
        <f t="shared" ref="A75:A84" si="16">ROW()-8</f>
        <v>67</v>
      </c>
      <c r="B75" s="38"/>
      <c r="C75" s="38"/>
      <c r="D75" s="40"/>
      <c r="E75" s="40">
        <v>3</v>
      </c>
      <c r="F75" s="71"/>
      <c r="G75" s="71"/>
      <c r="H75" s="40"/>
      <c r="I75" s="40"/>
      <c r="J75" s="40"/>
      <c r="K75" s="39"/>
      <c r="L75" s="39"/>
      <c r="M75" s="53" t="s">
        <v>329</v>
      </c>
      <c r="N75" s="221" t="s">
        <v>330</v>
      </c>
      <c r="O75" s="152" t="s">
        <v>120</v>
      </c>
      <c r="P75" s="71" t="s">
        <v>47</v>
      </c>
      <c r="Q75" s="38" t="s">
        <v>90</v>
      </c>
      <c r="R75" s="44"/>
      <c r="S75" s="80"/>
      <c r="T75" s="57"/>
      <c r="U75" s="38"/>
      <c r="V75" s="81" t="s">
        <v>91</v>
      </c>
      <c r="W75" s="41" t="s">
        <v>92</v>
      </c>
      <c r="X75" s="416" t="s">
        <v>175</v>
      </c>
      <c r="Y75" s="40" t="s">
        <v>326</v>
      </c>
      <c r="Z75" s="57"/>
      <c r="AA75" s="94"/>
      <c r="AB75" s="58">
        <v>0.25900000000000001</v>
      </c>
      <c r="AC75" s="39"/>
      <c r="AD75" s="39" t="s">
        <v>623</v>
      </c>
      <c r="AE75" s="39"/>
      <c r="AF75" s="606">
        <v>263.14400000000001</v>
      </c>
      <c r="AG75" s="606">
        <v>25</v>
      </c>
      <c r="AH75" s="606">
        <v>5</v>
      </c>
      <c r="AI75" s="607">
        <v>0.16389999999999999</v>
      </c>
      <c r="AJ75" s="608">
        <v>0.58399999999999996</v>
      </c>
      <c r="AK75" s="587"/>
      <c r="AL75" s="588"/>
      <c r="AM75" s="588"/>
      <c r="AN75" s="590"/>
      <c r="AO75" s="67"/>
      <c r="AP75" s="67"/>
      <c r="AQ75" s="69"/>
      <c r="AR75" s="70"/>
      <c r="AS75" s="40">
        <v>2</v>
      </c>
    </row>
    <row r="76" spans="1:46" s="3" customFormat="1" ht="50.1" customHeight="1">
      <c r="A76" s="422">
        <f t="shared" si="16"/>
        <v>68</v>
      </c>
      <c r="B76" s="38"/>
      <c r="C76" s="38"/>
      <c r="D76" s="40"/>
      <c r="E76" s="40">
        <v>3</v>
      </c>
      <c r="F76" s="71"/>
      <c r="G76" s="71"/>
      <c r="H76" s="40"/>
      <c r="I76" s="40"/>
      <c r="J76" s="40"/>
      <c r="K76" s="39"/>
      <c r="L76" s="39"/>
      <c r="M76" s="53" t="s">
        <v>331</v>
      </c>
      <c r="N76" s="221" t="s">
        <v>332</v>
      </c>
      <c r="O76" s="152" t="s">
        <v>120</v>
      </c>
      <c r="P76" s="71" t="s">
        <v>47</v>
      </c>
      <c r="Q76" s="38" t="s">
        <v>90</v>
      </c>
      <c r="R76" s="44"/>
      <c r="S76" s="80"/>
      <c r="T76" s="57"/>
      <c r="U76" s="38"/>
      <c r="V76" s="81" t="s">
        <v>91</v>
      </c>
      <c r="W76" s="41" t="s">
        <v>92</v>
      </c>
      <c r="X76" s="40" t="s">
        <v>609</v>
      </c>
      <c r="Y76" s="40" t="s">
        <v>94</v>
      </c>
      <c r="Z76" s="57"/>
      <c r="AA76" s="94"/>
      <c r="AB76" s="58">
        <f>AB77+AB78</f>
        <v>2.35E-2</v>
      </c>
      <c r="AC76" s="39"/>
      <c r="AD76" s="39" t="s">
        <v>649</v>
      </c>
      <c r="AE76" s="39"/>
      <c r="AF76" s="587"/>
      <c r="AG76" s="587"/>
      <c r="AH76" s="587"/>
      <c r="AI76" s="588"/>
      <c r="AJ76" s="589"/>
      <c r="AK76" s="587"/>
      <c r="AL76" s="588"/>
      <c r="AM76" s="588"/>
      <c r="AN76" s="590"/>
      <c r="AO76" s="67"/>
      <c r="AP76" s="67"/>
      <c r="AQ76" s="69"/>
      <c r="AR76" s="70"/>
      <c r="AS76" s="40">
        <v>2</v>
      </c>
    </row>
    <row r="77" spans="1:46" s="3" customFormat="1" ht="50.1" customHeight="1">
      <c r="A77" s="422">
        <f t="shared" si="16"/>
        <v>69</v>
      </c>
      <c r="B77" s="38"/>
      <c r="C77" s="38"/>
      <c r="D77" s="40"/>
      <c r="E77" s="40"/>
      <c r="F77" s="71">
        <v>4</v>
      </c>
      <c r="G77" s="71"/>
      <c r="H77" s="40"/>
      <c r="I77" s="40"/>
      <c r="J77" s="40"/>
      <c r="K77" s="39"/>
      <c r="L77" s="39"/>
      <c r="M77" s="53" t="s">
        <v>333</v>
      </c>
      <c r="N77" s="221" t="s">
        <v>334</v>
      </c>
      <c r="O77" s="152" t="s">
        <v>120</v>
      </c>
      <c r="P77" s="71" t="s">
        <v>47</v>
      </c>
      <c r="Q77" s="38" t="s">
        <v>90</v>
      </c>
      <c r="R77" s="44"/>
      <c r="S77" s="80"/>
      <c r="T77" s="57"/>
      <c r="U77" s="38"/>
      <c r="V77" s="81" t="s">
        <v>91</v>
      </c>
      <c r="W77" s="41" t="s">
        <v>92</v>
      </c>
      <c r="X77" s="416" t="s">
        <v>175</v>
      </c>
      <c r="Y77" s="40" t="s">
        <v>176</v>
      </c>
      <c r="Z77" s="57"/>
      <c r="AA77" s="94"/>
      <c r="AB77" s="58">
        <v>2.1000000000000001E-2</v>
      </c>
      <c r="AC77" s="39"/>
      <c r="AD77" s="39" t="s">
        <v>623</v>
      </c>
      <c r="AE77" s="39"/>
      <c r="AF77" s="587"/>
      <c r="AG77" s="587"/>
      <c r="AH77" s="587"/>
      <c r="AI77" s="588"/>
      <c r="AJ77" s="589"/>
      <c r="AK77" s="587"/>
      <c r="AL77" s="588"/>
      <c r="AM77" s="588"/>
      <c r="AN77" s="590"/>
      <c r="AO77" s="67"/>
      <c r="AP77" s="67"/>
      <c r="AQ77" s="69"/>
      <c r="AR77" s="70"/>
      <c r="AS77" s="40">
        <v>1</v>
      </c>
    </row>
    <row r="78" spans="1:46" s="3" customFormat="1" ht="50.1" customHeight="1">
      <c r="A78" s="422">
        <f t="shared" si="16"/>
        <v>70</v>
      </c>
      <c r="B78" s="38"/>
      <c r="C78" s="38"/>
      <c r="D78" s="40"/>
      <c r="E78" s="40"/>
      <c r="F78" s="71">
        <v>4</v>
      </c>
      <c r="G78" s="71"/>
      <c r="H78" s="40"/>
      <c r="I78" s="40"/>
      <c r="J78" s="40"/>
      <c r="K78" s="39"/>
      <c r="L78" s="39"/>
      <c r="M78" s="423" t="s">
        <v>335</v>
      </c>
      <c r="N78" s="72" t="s">
        <v>204</v>
      </c>
      <c r="O78" s="152" t="s">
        <v>336</v>
      </c>
      <c r="P78" s="71" t="s">
        <v>47</v>
      </c>
      <c r="Q78" s="38" t="s">
        <v>90</v>
      </c>
      <c r="R78" s="44"/>
      <c r="S78" s="80"/>
      <c r="T78" s="57"/>
      <c r="U78" s="38"/>
      <c r="V78" s="81" t="s">
        <v>92</v>
      </c>
      <c r="W78" s="41" t="s">
        <v>91</v>
      </c>
      <c r="X78" s="416" t="s">
        <v>159</v>
      </c>
      <c r="Y78" s="40" t="s">
        <v>650</v>
      </c>
      <c r="Z78" s="57"/>
      <c r="AA78" s="94"/>
      <c r="AB78" s="95">
        <v>2.5000000000000001E-3</v>
      </c>
      <c r="AC78" s="39"/>
      <c r="AD78" s="39"/>
      <c r="AE78" s="39"/>
      <c r="AF78" s="587"/>
      <c r="AG78" s="587"/>
      <c r="AH78" s="587"/>
      <c r="AI78" s="588"/>
      <c r="AJ78" s="589"/>
      <c r="AK78" s="587"/>
      <c r="AL78" s="588"/>
      <c r="AM78" s="588"/>
      <c r="AN78" s="590"/>
      <c r="AO78" s="67"/>
      <c r="AP78" s="67"/>
      <c r="AQ78" s="69"/>
      <c r="AR78" s="70"/>
      <c r="AS78" s="40">
        <v>1</v>
      </c>
    </row>
    <row r="79" spans="1:46" s="6" customFormat="1" ht="50.1" customHeight="1">
      <c r="A79" s="422">
        <f t="shared" si="16"/>
        <v>71</v>
      </c>
      <c r="B79" s="38"/>
      <c r="C79" s="40">
        <v>1</v>
      </c>
      <c r="D79" s="40"/>
      <c r="E79" s="23"/>
      <c r="F79" s="71"/>
      <c r="G79" s="40"/>
      <c r="H79" s="40"/>
      <c r="I79" s="40"/>
      <c r="J79" s="39"/>
      <c r="K79" s="32"/>
      <c r="L79" s="423" t="s">
        <v>337</v>
      </c>
      <c r="M79" s="423" t="s">
        <v>337</v>
      </c>
      <c r="N79" s="72" t="s">
        <v>338</v>
      </c>
      <c r="O79" s="152" t="s">
        <v>120</v>
      </c>
      <c r="P79" s="71"/>
      <c r="Q79" s="38"/>
      <c r="R79" s="44"/>
      <c r="S79" s="80"/>
      <c r="T79" s="57"/>
      <c r="U79" s="38"/>
      <c r="V79" s="81"/>
      <c r="W79" s="41" t="s">
        <v>92</v>
      </c>
      <c r="X79" s="416" t="s">
        <v>411</v>
      </c>
      <c r="Y79" s="40"/>
      <c r="Z79" s="57"/>
      <c r="AA79" s="94"/>
      <c r="AB79" s="95" t="e">
        <f>AB80*2+AB81+AB82+AB83+AB84*2+AB85</f>
        <v>#REF!</v>
      </c>
      <c r="AC79" s="39"/>
      <c r="AD79" s="39" t="s">
        <v>574</v>
      </c>
      <c r="AE79" s="39"/>
      <c r="AF79" s="587"/>
      <c r="AG79" s="587"/>
      <c r="AH79" s="587"/>
      <c r="AI79" s="588"/>
      <c r="AJ79" s="589"/>
      <c r="AK79" s="587"/>
      <c r="AL79" s="588"/>
      <c r="AM79" s="588"/>
      <c r="AN79" s="590"/>
      <c r="AO79" s="69" t="s">
        <v>362</v>
      </c>
      <c r="AP79" s="69" t="s">
        <v>651</v>
      </c>
      <c r="AQ79" s="69"/>
      <c r="AR79" s="70"/>
      <c r="AS79" s="40">
        <v>1</v>
      </c>
      <c r="AT79" s="105"/>
    </row>
    <row r="80" spans="1:46" s="3" customFormat="1" ht="50.1" customHeight="1">
      <c r="A80" s="422">
        <f t="shared" si="16"/>
        <v>72</v>
      </c>
      <c r="B80" s="38"/>
      <c r="C80" s="40"/>
      <c r="D80" s="40">
        <v>2</v>
      </c>
      <c r="E80" s="23"/>
      <c r="F80" s="71"/>
      <c r="G80" s="40"/>
      <c r="H80" s="40"/>
      <c r="I80" s="40"/>
      <c r="J80" s="39"/>
      <c r="K80" s="32"/>
      <c r="L80" s="53" t="s">
        <v>339</v>
      </c>
      <c r="M80" s="53" t="s">
        <v>339</v>
      </c>
      <c r="N80" s="147" t="s">
        <v>340</v>
      </c>
      <c r="O80" s="152" t="s">
        <v>341</v>
      </c>
      <c r="P80" s="71" t="s">
        <v>47</v>
      </c>
      <c r="Q80" s="38" t="s">
        <v>90</v>
      </c>
      <c r="R80" s="44"/>
      <c r="S80" s="80" t="s">
        <v>50</v>
      </c>
      <c r="T80" s="57" t="s">
        <v>342</v>
      </c>
      <c r="U80" s="39" t="s">
        <v>50</v>
      </c>
      <c r="V80" s="81" t="s">
        <v>91</v>
      </c>
      <c r="W80" s="41" t="s">
        <v>92</v>
      </c>
      <c r="X80" s="38" t="s">
        <v>631</v>
      </c>
      <c r="Y80" s="57" t="s">
        <v>94</v>
      </c>
      <c r="Z80" s="57" t="s">
        <v>143</v>
      </c>
      <c r="AA80" s="53" t="s">
        <v>143</v>
      </c>
      <c r="AB80" s="58">
        <v>1.3839999999999999</v>
      </c>
      <c r="AC80" s="39" t="s">
        <v>343</v>
      </c>
      <c r="AD80" s="39"/>
      <c r="AE80" s="39"/>
      <c r="AF80" s="587"/>
      <c r="AG80" s="587"/>
      <c r="AH80" s="587"/>
      <c r="AI80" s="588"/>
      <c r="AJ80" s="589"/>
      <c r="AK80" s="587"/>
      <c r="AL80" s="588"/>
      <c r="AM80" s="588"/>
      <c r="AN80" s="590"/>
      <c r="AO80" s="69" t="s">
        <v>601</v>
      </c>
      <c r="AP80" s="69" t="s">
        <v>632</v>
      </c>
      <c r="AQ80" s="69"/>
      <c r="AR80" s="70"/>
      <c r="AS80" s="40">
        <v>2</v>
      </c>
    </row>
    <row r="81" spans="1:45" s="3" customFormat="1" ht="50.1" customHeight="1">
      <c r="A81" s="422">
        <f t="shared" si="16"/>
        <v>73</v>
      </c>
      <c r="B81" s="38"/>
      <c r="C81" s="40"/>
      <c r="D81" s="40">
        <v>2</v>
      </c>
      <c r="E81" s="23"/>
      <c r="F81" s="71"/>
      <c r="G81" s="40"/>
      <c r="H81" s="40"/>
      <c r="I81" s="40"/>
      <c r="J81" s="39"/>
      <c r="K81" s="32"/>
      <c r="L81" s="53" t="s">
        <v>344</v>
      </c>
      <c r="M81" s="53" t="s">
        <v>344</v>
      </c>
      <c r="N81" s="147" t="s">
        <v>345</v>
      </c>
      <c r="O81" s="152" t="s">
        <v>120</v>
      </c>
      <c r="P81" s="71" t="s">
        <v>47</v>
      </c>
      <c r="Q81" s="38" t="s">
        <v>90</v>
      </c>
      <c r="R81" s="44"/>
      <c r="S81" s="80" t="s">
        <v>140</v>
      </c>
      <c r="T81" s="57" t="s">
        <v>346</v>
      </c>
      <c r="U81" s="39" t="s">
        <v>140</v>
      </c>
      <c r="V81" s="81" t="s">
        <v>91</v>
      </c>
      <c r="W81" s="41" t="s">
        <v>92</v>
      </c>
      <c r="X81" s="38" t="s">
        <v>614</v>
      </c>
      <c r="Y81" s="40" t="s">
        <v>347</v>
      </c>
      <c r="Z81" s="57" t="s">
        <v>107</v>
      </c>
      <c r="AA81" s="94" t="s">
        <v>348</v>
      </c>
      <c r="AB81" s="58">
        <v>0.1328</v>
      </c>
      <c r="AC81" s="39" t="s">
        <v>343</v>
      </c>
      <c r="AD81" s="39" t="s">
        <v>585</v>
      </c>
      <c r="AE81" s="39"/>
      <c r="AF81" s="587"/>
      <c r="AG81" s="587"/>
      <c r="AH81" s="587"/>
      <c r="AI81" s="588"/>
      <c r="AJ81" s="589"/>
      <c r="AK81" s="587"/>
      <c r="AL81" s="588"/>
      <c r="AM81" s="588"/>
      <c r="AN81" s="590"/>
      <c r="AO81" s="69" t="s">
        <v>601</v>
      </c>
      <c r="AP81" s="69"/>
      <c r="AQ81" s="69"/>
      <c r="AR81" s="70"/>
      <c r="AS81" s="40">
        <v>1</v>
      </c>
    </row>
    <row r="82" spans="1:45" s="8" customFormat="1" ht="50.1" customHeight="1">
      <c r="A82" s="422">
        <f t="shared" si="16"/>
        <v>74</v>
      </c>
      <c r="B82" s="414"/>
      <c r="C82" s="416"/>
      <c r="D82" s="416">
        <v>2</v>
      </c>
      <c r="E82" s="31"/>
      <c r="F82" s="31"/>
      <c r="G82" s="416"/>
      <c r="H82" s="416"/>
      <c r="I82" s="416"/>
      <c r="J82" s="418"/>
      <c r="K82" s="418"/>
      <c r="L82" s="27" t="s">
        <v>349</v>
      </c>
      <c r="M82" s="27" t="s">
        <v>349</v>
      </c>
      <c r="N82" s="141" t="s">
        <v>350</v>
      </c>
      <c r="O82" s="152" t="s">
        <v>120</v>
      </c>
      <c r="P82" s="31"/>
      <c r="Q82" s="414"/>
      <c r="R82" s="42"/>
      <c r="S82" s="420"/>
      <c r="T82" s="27"/>
      <c r="U82" s="420"/>
      <c r="V82" s="81" t="s">
        <v>91</v>
      </c>
      <c r="W82" s="41" t="s">
        <v>92</v>
      </c>
      <c r="X82" s="416" t="s">
        <v>175</v>
      </c>
      <c r="Y82" s="40" t="s">
        <v>176</v>
      </c>
      <c r="Z82" s="96"/>
      <c r="AA82" s="97"/>
      <c r="AB82" s="98">
        <v>0.28000000000000003</v>
      </c>
      <c r="AC82" s="420"/>
      <c r="AD82" s="39" t="s">
        <v>623</v>
      </c>
      <c r="AE82" s="418"/>
      <c r="AF82" s="584"/>
      <c r="AG82" s="584"/>
      <c r="AH82" s="584"/>
      <c r="AI82" s="419"/>
      <c r="AJ82" s="585"/>
      <c r="AK82" s="584"/>
      <c r="AL82" s="419"/>
      <c r="AM82" s="419"/>
      <c r="AN82" s="586"/>
      <c r="AO82" s="69" t="s">
        <v>601</v>
      </c>
      <c r="AP82" s="68"/>
      <c r="AQ82" s="68"/>
      <c r="AR82" s="65"/>
      <c r="AS82" s="40">
        <v>1</v>
      </c>
    </row>
    <row r="83" spans="1:45" s="8" customFormat="1" ht="50.1" customHeight="1">
      <c r="A83" s="422">
        <f t="shared" si="16"/>
        <v>75</v>
      </c>
      <c r="B83" s="414"/>
      <c r="C83" s="416"/>
      <c r="D83" s="416">
        <v>2</v>
      </c>
      <c r="E83" s="31"/>
      <c r="F83" s="31"/>
      <c r="G83" s="416"/>
      <c r="H83" s="416"/>
      <c r="I83" s="416"/>
      <c r="J83" s="418"/>
      <c r="K83" s="418"/>
      <c r="L83" s="27" t="s">
        <v>351</v>
      </c>
      <c r="M83" s="27" t="s">
        <v>351</v>
      </c>
      <c r="N83" s="141" t="s">
        <v>352</v>
      </c>
      <c r="O83" s="152" t="s">
        <v>120</v>
      </c>
      <c r="P83" s="31"/>
      <c r="Q83" s="414"/>
      <c r="R83" s="42"/>
      <c r="S83" s="420"/>
      <c r="T83" s="27"/>
      <c r="U83" s="420"/>
      <c r="V83" s="81" t="s">
        <v>91</v>
      </c>
      <c r="W83" s="41" t="s">
        <v>92</v>
      </c>
      <c r="X83" s="416" t="s">
        <v>175</v>
      </c>
      <c r="Y83" s="40" t="s">
        <v>176</v>
      </c>
      <c r="Z83" s="96"/>
      <c r="AA83" s="97"/>
      <c r="AB83" s="98">
        <v>0.28000000000000003</v>
      </c>
      <c r="AC83" s="420"/>
      <c r="AD83" s="39" t="s">
        <v>623</v>
      </c>
      <c r="AE83" s="418"/>
      <c r="AF83" s="584"/>
      <c r="AG83" s="584"/>
      <c r="AH83" s="584"/>
      <c r="AI83" s="419"/>
      <c r="AJ83" s="585"/>
      <c r="AK83" s="584"/>
      <c r="AL83" s="419"/>
      <c r="AM83" s="419"/>
      <c r="AN83" s="586"/>
      <c r="AO83" s="69" t="s">
        <v>601</v>
      </c>
      <c r="AP83" s="68"/>
      <c r="AQ83" s="68"/>
      <c r="AR83" s="65"/>
      <c r="AS83" s="40">
        <v>1</v>
      </c>
    </row>
    <row r="84" spans="1:45" s="9" customFormat="1" ht="50.1" customHeight="1">
      <c r="A84" s="422">
        <f t="shared" si="16"/>
        <v>76</v>
      </c>
      <c r="B84" s="414"/>
      <c r="C84" s="416"/>
      <c r="D84" s="416">
        <v>2</v>
      </c>
      <c r="E84" s="31"/>
      <c r="F84" s="31"/>
      <c r="G84" s="416"/>
      <c r="H84" s="416"/>
      <c r="I84" s="416"/>
      <c r="J84" s="418"/>
      <c r="K84" s="418"/>
      <c r="L84" s="27" t="s">
        <v>353</v>
      </c>
      <c r="M84" s="27" t="s">
        <v>353</v>
      </c>
      <c r="N84" s="141" t="s">
        <v>354</v>
      </c>
      <c r="O84" s="152" t="s">
        <v>120</v>
      </c>
      <c r="P84" s="31"/>
      <c r="Q84" s="414"/>
      <c r="R84" s="42"/>
      <c r="S84" s="420"/>
      <c r="T84" s="27"/>
      <c r="U84" s="420"/>
      <c r="V84" s="81" t="s">
        <v>91</v>
      </c>
      <c r="W84" s="41" t="s">
        <v>92</v>
      </c>
      <c r="X84" s="416" t="s">
        <v>175</v>
      </c>
      <c r="Y84" s="40" t="s">
        <v>176</v>
      </c>
      <c r="Z84" s="96"/>
      <c r="AA84" s="99"/>
      <c r="AB84" s="100">
        <v>0.27900000000000003</v>
      </c>
      <c r="AC84" s="420"/>
      <c r="AD84" s="39" t="s">
        <v>623</v>
      </c>
      <c r="AE84" s="418"/>
      <c r="AF84" s="584"/>
      <c r="AG84" s="584"/>
      <c r="AH84" s="584"/>
      <c r="AI84" s="419"/>
      <c r="AJ84" s="585"/>
      <c r="AK84" s="584"/>
      <c r="AL84" s="419"/>
      <c r="AM84" s="419"/>
      <c r="AN84" s="586"/>
      <c r="AO84" s="69" t="s">
        <v>601</v>
      </c>
      <c r="AP84" s="68"/>
      <c r="AQ84" s="68"/>
      <c r="AR84" s="65"/>
      <c r="AS84" s="40">
        <v>2</v>
      </c>
    </row>
    <row r="85" spans="1:45" s="8" customFormat="1" ht="50.1" customHeight="1">
      <c r="A85" s="422">
        <f t="shared" ref="A85:A94" si="17">ROW()-8</f>
        <v>77</v>
      </c>
      <c r="B85" s="414"/>
      <c r="C85" s="416"/>
      <c r="D85" s="416">
        <v>2</v>
      </c>
      <c r="E85" s="31"/>
      <c r="F85" s="31"/>
      <c r="G85" s="416"/>
      <c r="H85" s="416"/>
      <c r="I85" s="416"/>
      <c r="J85" s="418"/>
      <c r="K85" s="418"/>
      <c r="L85" s="27"/>
      <c r="M85" s="27" t="s">
        <v>355</v>
      </c>
      <c r="N85" s="141" t="s">
        <v>356</v>
      </c>
      <c r="O85" s="152" t="s">
        <v>120</v>
      </c>
      <c r="P85" s="31"/>
      <c r="Q85" s="414"/>
      <c r="R85" s="42"/>
      <c r="S85" s="420"/>
      <c r="T85" s="27"/>
      <c r="U85" s="420"/>
      <c r="V85" s="81" t="s">
        <v>91</v>
      </c>
      <c r="W85" s="41" t="s">
        <v>92</v>
      </c>
      <c r="X85" s="417" t="s">
        <v>576</v>
      </c>
      <c r="Y85" s="27" t="s">
        <v>94</v>
      </c>
      <c r="Z85" s="96"/>
      <c r="AA85" s="97"/>
      <c r="AB85" s="98" t="e">
        <f>AB86+AB93+AB99+AB120+AB121+AB122+AB123+AB124+AB125*2+AB126*2+AB127*4+AB128+AB129*2+AB130*2+AB131+AB132*2+AB133*2+AB136*2+AB139*8+AB140</f>
        <v>#REF!</v>
      </c>
      <c r="AC85" s="420"/>
      <c r="AD85" s="418" t="s">
        <v>574</v>
      </c>
      <c r="AE85" s="418"/>
      <c r="AF85" s="584"/>
      <c r="AG85" s="584"/>
      <c r="AH85" s="584"/>
      <c r="AI85" s="419"/>
      <c r="AJ85" s="585"/>
      <c r="AK85" s="584"/>
      <c r="AL85" s="419"/>
      <c r="AM85" s="419"/>
      <c r="AN85" s="586"/>
      <c r="AO85" s="68" t="s">
        <v>577</v>
      </c>
      <c r="AP85" s="68"/>
      <c r="AQ85" s="68"/>
      <c r="AR85" s="65"/>
      <c r="AS85" s="40">
        <v>1</v>
      </c>
    </row>
    <row r="86" spans="1:45" s="3" customFormat="1" ht="50.1" customHeight="1">
      <c r="A86" s="422">
        <f t="shared" si="17"/>
        <v>78</v>
      </c>
      <c r="B86" s="73"/>
      <c r="C86" s="73"/>
      <c r="D86" s="73"/>
      <c r="E86" s="73">
        <v>3</v>
      </c>
      <c r="F86" s="73"/>
      <c r="G86" s="73"/>
      <c r="H86" s="73"/>
      <c r="I86" s="73"/>
      <c r="J86" s="73"/>
      <c r="K86" s="73"/>
      <c r="L86" s="423" t="s">
        <v>357</v>
      </c>
      <c r="M86" s="423" t="s">
        <v>357</v>
      </c>
      <c r="N86" s="72" t="s">
        <v>358</v>
      </c>
      <c r="O86" s="73"/>
      <c r="P86" s="74" t="s">
        <v>40</v>
      </c>
      <c r="Q86" s="73" t="s">
        <v>359</v>
      </c>
      <c r="R86" s="73"/>
      <c r="S86" s="82" t="s">
        <v>40</v>
      </c>
      <c r="T86" s="423"/>
      <c r="U86" s="87"/>
      <c r="V86" s="81" t="s">
        <v>91</v>
      </c>
      <c r="W86" s="41" t="s">
        <v>92</v>
      </c>
      <c r="X86" s="414" t="s">
        <v>387</v>
      </c>
      <c r="Y86" s="87" t="s">
        <v>94</v>
      </c>
      <c r="Z86" s="87" t="s">
        <v>143</v>
      </c>
      <c r="AA86" s="106"/>
      <c r="AB86" s="95" t="e">
        <f>AB87</f>
        <v>#REF!</v>
      </c>
      <c r="AC86" s="423" t="s">
        <v>361</v>
      </c>
      <c r="AD86" s="102" t="s">
        <v>343</v>
      </c>
      <c r="AE86" s="610"/>
      <c r="AF86" s="611"/>
      <c r="AG86" s="611"/>
      <c r="AH86" s="611"/>
      <c r="AI86" s="612"/>
      <c r="AJ86" s="613"/>
      <c r="AK86" s="611"/>
      <c r="AL86" s="612"/>
      <c r="AM86" s="612"/>
      <c r="AN86" s="614"/>
      <c r="AO86" s="106" t="s">
        <v>362</v>
      </c>
      <c r="AP86" s="106" t="s">
        <v>639</v>
      </c>
      <c r="AQ86" s="418"/>
      <c r="AR86" s="418"/>
      <c r="AS86" s="418">
        <v>1</v>
      </c>
    </row>
    <row r="87" spans="1:45" s="3" customFormat="1" ht="50.1" customHeight="1" outlineLevel="1">
      <c r="A87" s="422">
        <f t="shared" si="17"/>
        <v>79</v>
      </c>
      <c r="B87" s="73"/>
      <c r="C87" s="73"/>
      <c r="D87" s="73"/>
      <c r="E87" s="73"/>
      <c r="F87" s="73">
        <v>4</v>
      </c>
      <c r="G87" s="73"/>
      <c r="H87" s="73"/>
      <c r="I87" s="73"/>
      <c r="J87" s="73"/>
      <c r="K87" s="73"/>
      <c r="L87" s="423" t="s">
        <v>364</v>
      </c>
      <c r="M87" s="423" t="s">
        <v>364</v>
      </c>
      <c r="N87" s="72" t="s">
        <v>365</v>
      </c>
      <c r="O87" s="152" t="s">
        <v>120</v>
      </c>
      <c r="P87" s="74" t="s">
        <v>40</v>
      </c>
      <c r="Q87" s="73" t="s">
        <v>359</v>
      </c>
      <c r="R87" s="73"/>
      <c r="S87" s="82" t="s">
        <v>40</v>
      </c>
      <c r="T87" s="423"/>
      <c r="U87" s="87"/>
      <c r="V87" s="81" t="s">
        <v>91</v>
      </c>
      <c r="W87" s="41" t="s">
        <v>92</v>
      </c>
      <c r="X87" s="416" t="s">
        <v>360</v>
      </c>
      <c r="Y87" s="87" t="s">
        <v>94</v>
      </c>
      <c r="Z87" s="87" t="s">
        <v>143</v>
      </c>
      <c r="AA87" s="106"/>
      <c r="AB87" s="95" t="e">
        <f>AB88+AB89+AB90+AB91*#REF!+AB92*4</f>
        <v>#REF!</v>
      </c>
      <c r="AC87" s="423" t="s">
        <v>143</v>
      </c>
      <c r="AD87" s="600" t="s">
        <v>608</v>
      </c>
      <c r="AE87" s="600"/>
      <c r="AF87" s="615"/>
      <c r="AG87" s="615"/>
      <c r="AH87" s="615"/>
      <c r="AI87" s="600"/>
      <c r="AJ87" s="601"/>
      <c r="AK87" s="615">
        <v>32</v>
      </c>
      <c r="AL87" s="612"/>
      <c r="AM87" s="612"/>
      <c r="AN87" s="614"/>
      <c r="AO87" s="69" t="s">
        <v>601</v>
      </c>
      <c r="AP87" s="106" t="s">
        <v>652</v>
      </c>
      <c r="AQ87" s="418"/>
      <c r="AR87" s="418"/>
      <c r="AS87" s="418">
        <v>1</v>
      </c>
    </row>
    <row r="88" spans="1:45" s="2" customFormat="1" ht="50.1" customHeight="1" outlineLevel="1">
      <c r="A88" s="422">
        <f t="shared" si="17"/>
        <v>80</v>
      </c>
      <c r="B88" s="73"/>
      <c r="C88" s="73"/>
      <c r="D88" s="73"/>
      <c r="E88" s="73"/>
      <c r="F88" s="73"/>
      <c r="G88" s="73">
        <v>5</v>
      </c>
      <c r="H88" s="73"/>
      <c r="I88" s="73"/>
      <c r="J88" s="73"/>
      <c r="K88" s="73"/>
      <c r="L88" s="73"/>
      <c r="M88" s="423" t="s">
        <v>367</v>
      </c>
      <c r="N88" s="72" t="s">
        <v>368</v>
      </c>
      <c r="O88" s="152" t="s">
        <v>369</v>
      </c>
      <c r="P88" s="74" t="s">
        <v>40</v>
      </c>
      <c r="Q88" s="73" t="s">
        <v>359</v>
      </c>
      <c r="R88" s="73"/>
      <c r="S88" s="82" t="s">
        <v>43</v>
      </c>
      <c r="T88" s="423"/>
      <c r="U88" s="87"/>
      <c r="V88" s="81" t="s">
        <v>91</v>
      </c>
      <c r="W88" s="41" t="s">
        <v>92</v>
      </c>
      <c r="X88" s="87" t="s">
        <v>175</v>
      </c>
      <c r="Y88" s="87" t="s">
        <v>370</v>
      </c>
      <c r="Z88" s="87" t="s">
        <v>371</v>
      </c>
      <c r="AA88" s="106"/>
      <c r="AB88" s="95">
        <v>2.98</v>
      </c>
      <c r="AC88" s="423" t="s">
        <v>143</v>
      </c>
      <c r="AD88" s="600" t="s">
        <v>623</v>
      </c>
      <c r="AE88" s="600" t="s">
        <v>653</v>
      </c>
      <c r="AF88" s="615">
        <v>516</v>
      </c>
      <c r="AG88" s="615">
        <v>295</v>
      </c>
      <c r="AH88" s="615">
        <v>3</v>
      </c>
      <c r="AI88" s="600">
        <f t="shared" ref="AI88:AI91" si="18">AF88*AG88*AH88*7860/1000000000</f>
        <v>3.5893476</v>
      </c>
      <c r="AJ88" s="601">
        <f t="shared" ref="AJ88:AJ91" si="19">AB88/AI88</f>
        <v>0.83023444149014713</v>
      </c>
      <c r="AK88" s="615"/>
      <c r="AL88" s="612"/>
      <c r="AM88" s="612"/>
      <c r="AN88" s="614"/>
      <c r="AO88" s="67"/>
      <c r="AP88" s="67"/>
      <c r="AQ88" s="107"/>
      <c r="AR88" s="107"/>
      <c r="AS88" s="40">
        <v>1</v>
      </c>
    </row>
    <row r="89" spans="1:45" s="3" customFormat="1" ht="50.1" customHeight="1" outlineLevel="1">
      <c r="A89" s="422">
        <f t="shared" si="17"/>
        <v>81</v>
      </c>
      <c r="B89" s="73"/>
      <c r="C89" s="73"/>
      <c r="D89" s="73"/>
      <c r="E89" s="73"/>
      <c r="F89" s="73"/>
      <c r="G89" s="73">
        <v>5</v>
      </c>
      <c r="H89" s="73"/>
      <c r="I89" s="73"/>
      <c r="J89" s="73"/>
      <c r="K89" s="73"/>
      <c r="L89" s="73"/>
      <c r="M89" s="423" t="s">
        <v>372</v>
      </c>
      <c r="N89" s="72" t="s">
        <v>373</v>
      </c>
      <c r="O89" s="75" t="s">
        <v>374</v>
      </c>
      <c r="P89" s="74" t="s">
        <v>40</v>
      </c>
      <c r="Q89" s="73" t="s">
        <v>359</v>
      </c>
      <c r="R89" s="73"/>
      <c r="S89" s="82" t="s">
        <v>40</v>
      </c>
      <c r="T89" s="423"/>
      <c r="U89" s="87"/>
      <c r="V89" s="81" t="s">
        <v>92</v>
      </c>
      <c r="W89" s="41" t="s">
        <v>91</v>
      </c>
      <c r="X89" s="87" t="s">
        <v>175</v>
      </c>
      <c r="Y89" s="87" t="s">
        <v>375</v>
      </c>
      <c r="Z89" s="87" t="s">
        <v>376</v>
      </c>
      <c r="AA89" s="106"/>
      <c r="AB89" s="103">
        <v>3.5999999999999997E-2</v>
      </c>
      <c r="AC89" s="423" t="s">
        <v>143</v>
      </c>
      <c r="AD89" s="600" t="s">
        <v>623</v>
      </c>
      <c r="AE89" s="600" t="s">
        <v>654</v>
      </c>
      <c r="AF89" s="615">
        <v>88</v>
      </c>
      <c r="AG89" s="615">
        <v>33</v>
      </c>
      <c r="AH89" s="615">
        <v>3</v>
      </c>
      <c r="AI89" s="600">
        <f t="shared" si="18"/>
        <v>6.8476319999999993E-2</v>
      </c>
      <c r="AJ89" s="601">
        <f t="shared" si="19"/>
        <v>0.52572918638151112</v>
      </c>
      <c r="AK89" s="615"/>
      <c r="AL89" s="612"/>
      <c r="AM89" s="612"/>
      <c r="AN89" s="614"/>
      <c r="AO89" s="67"/>
      <c r="AP89" s="67"/>
      <c r="AQ89" s="418"/>
      <c r="AR89" s="418"/>
      <c r="AS89" s="418">
        <v>1</v>
      </c>
    </row>
    <row r="90" spans="1:45" s="3" customFormat="1" ht="50.1" customHeight="1" outlineLevel="1">
      <c r="A90" s="422">
        <f t="shared" si="17"/>
        <v>82</v>
      </c>
      <c r="B90" s="73"/>
      <c r="C90" s="73"/>
      <c r="D90" s="73"/>
      <c r="E90" s="73"/>
      <c r="F90" s="73"/>
      <c r="G90" s="73">
        <v>5</v>
      </c>
      <c r="H90" s="73"/>
      <c r="I90" s="73"/>
      <c r="J90" s="73"/>
      <c r="K90" s="73"/>
      <c r="L90" s="73"/>
      <c r="M90" s="423" t="s">
        <v>377</v>
      </c>
      <c r="N90" s="72" t="s">
        <v>378</v>
      </c>
      <c r="O90" s="83"/>
      <c r="P90" s="74" t="s">
        <v>40</v>
      </c>
      <c r="Q90" s="73" t="s">
        <v>359</v>
      </c>
      <c r="R90" s="73"/>
      <c r="S90" s="82" t="s">
        <v>40</v>
      </c>
      <c r="T90" s="423"/>
      <c r="U90" s="87"/>
      <c r="V90" s="81" t="s">
        <v>92</v>
      </c>
      <c r="W90" s="41" t="s">
        <v>91</v>
      </c>
      <c r="X90" s="87" t="s">
        <v>175</v>
      </c>
      <c r="Y90" s="87" t="s">
        <v>379</v>
      </c>
      <c r="Z90" s="87" t="s">
        <v>376</v>
      </c>
      <c r="AA90" s="101"/>
      <c r="AB90" s="95">
        <v>1.01E-2</v>
      </c>
      <c r="AC90" s="423" t="s">
        <v>143</v>
      </c>
      <c r="AD90" s="600" t="s">
        <v>623</v>
      </c>
      <c r="AE90" s="600" t="s">
        <v>655</v>
      </c>
      <c r="AF90" s="615">
        <v>61</v>
      </c>
      <c r="AG90" s="615">
        <v>19</v>
      </c>
      <c r="AH90" s="615">
        <v>2</v>
      </c>
      <c r="AI90" s="600">
        <f t="shared" si="18"/>
        <v>1.821948E-2</v>
      </c>
      <c r="AJ90" s="601">
        <f t="shared" si="19"/>
        <v>0.55435171585577636</v>
      </c>
      <c r="AK90" s="615"/>
      <c r="AL90" s="612"/>
      <c r="AM90" s="612"/>
      <c r="AN90" s="614"/>
      <c r="AO90" s="67"/>
      <c r="AP90" s="67"/>
      <c r="AQ90" s="418"/>
      <c r="AR90" s="418"/>
      <c r="AS90" s="418">
        <v>1</v>
      </c>
    </row>
    <row r="91" spans="1:45" s="3" customFormat="1" ht="50.1" customHeight="1" outlineLevel="1">
      <c r="A91" s="422">
        <f t="shared" si="17"/>
        <v>83</v>
      </c>
      <c r="B91" s="73"/>
      <c r="C91" s="73"/>
      <c r="D91" s="73"/>
      <c r="E91" s="73"/>
      <c r="F91" s="73"/>
      <c r="G91" s="73">
        <v>5</v>
      </c>
      <c r="H91" s="73"/>
      <c r="I91" s="73"/>
      <c r="J91" s="73"/>
      <c r="K91" s="73"/>
      <c r="L91" s="73"/>
      <c r="M91" s="423" t="s">
        <v>380</v>
      </c>
      <c r="N91" s="72" t="s">
        <v>381</v>
      </c>
      <c r="O91" s="83"/>
      <c r="P91" s="74" t="s">
        <v>40</v>
      </c>
      <c r="Q91" s="73" t="s">
        <v>359</v>
      </c>
      <c r="R91" s="73"/>
      <c r="S91" s="82" t="s">
        <v>40</v>
      </c>
      <c r="T91" s="423"/>
      <c r="U91" s="87"/>
      <c r="V91" s="81" t="s">
        <v>92</v>
      </c>
      <c r="W91" s="41" t="s">
        <v>91</v>
      </c>
      <c r="X91" s="87" t="s">
        <v>175</v>
      </c>
      <c r="Y91" s="87" t="s">
        <v>375</v>
      </c>
      <c r="Z91" s="87" t="s">
        <v>376</v>
      </c>
      <c r="AA91" s="106"/>
      <c r="AB91" s="95">
        <v>9.8000000000000004E-2</v>
      </c>
      <c r="AC91" s="423" t="s">
        <v>143</v>
      </c>
      <c r="AD91" s="600" t="s">
        <v>623</v>
      </c>
      <c r="AE91" s="600" t="s">
        <v>656</v>
      </c>
      <c r="AF91" s="615">
        <v>86</v>
      </c>
      <c r="AG91" s="615">
        <v>77</v>
      </c>
      <c r="AH91" s="615">
        <v>3</v>
      </c>
      <c r="AI91" s="600">
        <f t="shared" si="18"/>
        <v>0.15614676</v>
      </c>
      <c r="AJ91" s="601">
        <f t="shared" si="19"/>
        <v>0.62761468761823813</v>
      </c>
      <c r="AK91" s="615"/>
      <c r="AL91" s="612"/>
      <c r="AM91" s="612"/>
      <c r="AN91" s="614"/>
      <c r="AO91" s="67"/>
      <c r="AP91" s="67"/>
      <c r="AQ91" s="418"/>
      <c r="AR91" s="418"/>
      <c r="AS91" s="418">
        <v>2</v>
      </c>
    </row>
    <row r="92" spans="1:45" s="3" customFormat="1" ht="50.1" customHeight="1" outlineLevel="1">
      <c r="A92" s="422">
        <f t="shared" si="17"/>
        <v>84</v>
      </c>
      <c r="B92" s="73"/>
      <c r="C92" s="73"/>
      <c r="D92" s="73"/>
      <c r="E92" s="73"/>
      <c r="F92" s="73"/>
      <c r="G92" s="73">
        <v>5</v>
      </c>
      <c r="H92" s="73"/>
      <c r="I92" s="73"/>
      <c r="J92" s="73"/>
      <c r="K92" s="73"/>
      <c r="L92" s="73"/>
      <c r="M92" s="423" t="s">
        <v>382</v>
      </c>
      <c r="N92" s="72" t="s">
        <v>383</v>
      </c>
      <c r="O92" s="83"/>
      <c r="P92" s="74" t="s">
        <v>40</v>
      </c>
      <c r="Q92" s="73" t="s">
        <v>359</v>
      </c>
      <c r="R92" s="73"/>
      <c r="S92" s="82" t="s">
        <v>40</v>
      </c>
      <c r="T92" s="423"/>
      <c r="U92" s="87"/>
      <c r="V92" s="81" t="s">
        <v>91</v>
      </c>
      <c r="W92" s="41" t="s">
        <v>92</v>
      </c>
      <c r="X92" s="87" t="s">
        <v>175</v>
      </c>
      <c r="Y92" s="87" t="s">
        <v>384</v>
      </c>
      <c r="Z92" s="87"/>
      <c r="AA92" s="106"/>
      <c r="AB92" s="95">
        <v>0.06</v>
      </c>
      <c r="AC92" s="423"/>
      <c r="AD92" s="102" t="s">
        <v>623</v>
      </c>
      <c r="AE92" s="423"/>
      <c r="AF92" s="611"/>
      <c r="AG92" s="611"/>
      <c r="AH92" s="611"/>
      <c r="AI92" s="612"/>
      <c r="AJ92" s="613"/>
      <c r="AK92" s="611"/>
      <c r="AL92" s="612"/>
      <c r="AM92" s="612"/>
      <c r="AN92" s="614"/>
      <c r="AO92" s="67"/>
      <c r="AP92" s="67"/>
      <c r="AQ92" s="418"/>
      <c r="AR92" s="418"/>
      <c r="AS92" s="418">
        <v>4</v>
      </c>
    </row>
    <row r="93" spans="1:45" s="3" customFormat="1" ht="50.1" customHeight="1">
      <c r="A93" s="422">
        <f t="shared" si="17"/>
        <v>85</v>
      </c>
      <c r="B93" s="73"/>
      <c r="C93" s="73"/>
      <c r="D93" s="73"/>
      <c r="E93" s="73">
        <v>3</v>
      </c>
      <c r="F93" s="73"/>
      <c r="G93" s="73"/>
      <c r="H93" s="73"/>
      <c r="I93" s="73"/>
      <c r="J93" s="73"/>
      <c r="K93" s="73"/>
      <c r="L93" s="423" t="s">
        <v>385</v>
      </c>
      <c r="M93" s="423" t="s">
        <v>385</v>
      </c>
      <c r="N93" s="72" t="s">
        <v>386</v>
      </c>
      <c r="O93" s="83"/>
      <c r="P93" s="74" t="s">
        <v>40</v>
      </c>
      <c r="Q93" s="73" t="s">
        <v>359</v>
      </c>
      <c r="R93" s="73"/>
      <c r="S93" s="82" t="s">
        <v>40</v>
      </c>
      <c r="T93" s="423"/>
      <c r="U93" s="87"/>
      <c r="V93" s="81" t="s">
        <v>91</v>
      </c>
      <c r="W93" s="41" t="s">
        <v>92</v>
      </c>
      <c r="X93" s="83" t="s">
        <v>387</v>
      </c>
      <c r="Y93" s="87" t="s">
        <v>94</v>
      </c>
      <c r="Z93" s="87" t="s">
        <v>143</v>
      </c>
      <c r="AA93" s="106"/>
      <c r="AB93" s="95" t="e">
        <f>AB94+AB97+AB98*2</f>
        <v>#REF!</v>
      </c>
      <c r="AC93" s="423" t="s">
        <v>361</v>
      </c>
      <c r="AD93" s="102" t="s">
        <v>343</v>
      </c>
      <c r="AE93" s="610"/>
      <c r="AF93" s="611"/>
      <c r="AG93" s="611"/>
      <c r="AH93" s="611"/>
      <c r="AI93" s="612"/>
      <c r="AJ93" s="613"/>
      <c r="AK93" s="611"/>
      <c r="AL93" s="612"/>
      <c r="AM93" s="612"/>
      <c r="AN93" s="614"/>
      <c r="AO93" s="106" t="s">
        <v>362</v>
      </c>
      <c r="AP93" s="106" t="s">
        <v>639</v>
      </c>
      <c r="AQ93" s="418"/>
      <c r="AR93" s="418"/>
      <c r="AS93" s="418">
        <v>1</v>
      </c>
    </row>
    <row r="94" spans="1:45" s="3" customFormat="1" ht="50.1" customHeight="1" outlineLevel="1">
      <c r="A94" s="422">
        <f t="shared" si="17"/>
        <v>86</v>
      </c>
      <c r="B94" s="73"/>
      <c r="C94" s="73"/>
      <c r="D94" s="73"/>
      <c r="E94" s="73"/>
      <c r="F94" s="73">
        <v>4</v>
      </c>
      <c r="G94" s="73"/>
      <c r="H94" s="73"/>
      <c r="I94" s="73"/>
      <c r="J94" s="73"/>
      <c r="K94" s="73"/>
      <c r="L94" s="423" t="s">
        <v>388</v>
      </c>
      <c r="M94" s="423" t="s">
        <v>388</v>
      </c>
      <c r="N94" s="72" t="s">
        <v>389</v>
      </c>
      <c r="O94" s="83"/>
      <c r="P94" s="74" t="s">
        <v>40</v>
      </c>
      <c r="Q94" s="73" t="s">
        <v>359</v>
      </c>
      <c r="R94" s="73"/>
      <c r="S94" s="82" t="s">
        <v>40</v>
      </c>
      <c r="T94" s="423" t="s">
        <v>390</v>
      </c>
      <c r="U94" s="87"/>
      <c r="V94" s="81" t="s">
        <v>91</v>
      </c>
      <c r="W94" s="41" t="s">
        <v>92</v>
      </c>
      <c r="X94" s="416" t="s">
        <v>360</v>
      </c>
      <c r="Y94" s="87" t="s">
        <v>94</v>
      </c>
      <c r="Z94" s="87" t="s">
        <v>143</v>
      </c>
      <c r="AA94" s="106"/>
      <c r="AB94" s="103" t="e">
        <f>AB95+AB96*#REF!</f>
        <v>#REF!</v>
      </c>
      <c r="AC94" s="423" t="s">
        <v>143</v>
      </c>
      <c r="AD94" s="600" t="s">
        <v>608</v>
      </c>
      <c r="AE94" s="600"/>
      <c r="AF94" s="615"/>
      <c r="AG94" s="615"/>
      <c r="AH94" s="615"/>
      <c r="AI94" s="600"/>
      <c r="AJ94" s="601"/>
      <c r="AK94" s="615">
        <v>20</v>
      </c>
      <c r="AL94" s="612"/>
      <c r="AM94" s="612"/>
      <c r="AN94" s="614"/>
      <c r="AO94" s="69" t="s">
        <v>601</v>
      </c>
      <c r="AP94" s="106" t="s">
        <v>652</v>
      </c>
      <c r="AQ94" s="418"/>
      <c r="AR94" s="418"/>
      <c r="AS94" s="418">
        <v>1</v>
      </c>
    </row>
    <row r="95" spans="1:45" s="2" customFormat="1" ht="50.1" customHeight="1" outlineLevel="1">
      <c r="A95" s="422">
        <f t="shared" ref="A95:A104" si="20">ROW()-8</f>
        <v>87</v>
      </c>
      <c r="B95" s="73"/>
      <c r="C95" s="73"/>
      <c r="D95" s="73"/>
      <c r="E95" s="73"/>
      <c r="F95" s="73"/>
      <c r="G95" s="73">
        <v>5</v>
      </c>
      <c r="H95" s="73"/>
      <c r="I95" s="73"/>
      <c r="J95" s="73"/>
      <c r="K95" s="73"/>
      <c r="L95" s="73"/>
      <c r="M95" s="423" t="s">
        <v>391</v>
      </c>
      <c r="N95" s="72" t="s">
        <v>392</v>
      </c>
      <c r="O95" s="83" t="s">
        <v>369</v>
      </c>
      <c r="P95" s="74" t="s">
        <v>40</v>
      </c>
      <c r="Q95" s="73" t="s">
        <v>359</v>
      </c>
      <c r="R95" s="73"/>
      <c r="S95" s="84" t="s">
        <v>43</v>
      </c>
      <c r="T95" s="423" t="s">
        <v>393</v>
      </c>
      <c r="U95" s="87"/>
      <c r="V95" s="81" t="s">
        <v>91</v>
      </c>
      <c r="W95" s="41" t="s">
        <v>92</v>
      </c>
      <c r="X95" s="87" t="s">
        <v>175</v>
      </c>
      <c r="Y95" s="87" t="s">
        <v>370</v>
      </c>
      <c r="Z95" s="87" t="s">
        <v>371</v>
      </c>
      <c r="AA95" s="106"/>
      <c r="AB95" s="103">
        <v>2.9851999999999999</v>
      </c>
      <c r="AC95" s="423" t="s">
        <v>143</v>
      </c>
      <c r="AD95" s="600" t="s">
        <v>623</v>
      </c>
      <c r="AE95" s="600" t="s">
        <v>657</v>
      </c>
      <c r="AF95" s="615">
        <v>507</v>
      </c>
      <c r="AG95" s="615">
        <v>286</v>
      </c>
      <c r="AH95" s="615">
        <v>3</v>
      </c>
      <c r="AI95" s="600">
        <f t="shared" ref="AI95:AI98" si="21">AF95*AG95*AH95*7860/1000000000</f>
        <v>3.4191471600000001</v>
      </c>
      <c r="AJ95" s="601">
        <f t="shared" ref="AJ95:AJ98" si="22">AB95/AI95</f>
        <v>0.87308321645915932</v>
      </c>
      <c r="AK95" s="615"/>
      <c r="AL95" s="612"/>
      <c r="AM95" s="612"/>
      <c r="AN95" s="614"/>
      <c r="AO95" s="67"/>
      <c r="AP95" s="67"/>
      <c r="AQ95" s="107"/>
      <c r="AR95" s="107"/>
      <c r="AS95" s="418">
        <v>1</v>
      </c>
    </row>
    <row r="96" spans="1:45" s="3" customFormat="1" ht="50.1" customHeight="1" outlineLevel="1">
      <c r="A96" s="422">
        <f t="shared" si="20"/>
        <v>88</v>
      </c>
      <c r="B96" s="73"/>
      <c r="C96" s="73"/>
      <c r="D96" s="73"/>
      <c r="E96" s="73"/>
      <c r="F96" s="73"/>
      <c r="G96" s="73">
        <v>5</v>
      </c>
      <c r="H96" s="73"/>
      <c r="I96" s="73"/>
      <c r="J96" s="73"/>
      <c r="K96" s="73"/>
      <c r="L96" s="73"/>
      <c r="M96" s="423" t="s">
        <v>335</v>
      </c>
      <c r="N96" s="72" t="s">
        <v>204</v>
      </c>
      <c r="O96" s="423" t="s">
        <v>394</v>
      </c>
      <c r="P96" s="74" t="s">
        <v>40</v>
      </c>
      <c r="Q96" s="73" t="s">
        <v>359</v>
      </c>
      <c r="R96" s="73"/>
      <c r="S96" s="82" t="s">
        <v>40</v>
      </c>
      <c r="T96" s="85" t="s">
        <v>395</v>
      </c>
      <c r="U96" s="87"/>
      <c r="V96" s="81" t="s">
        <v>92</v>
      </c>
      <c r="W96" s="41" t="s">
        <v>91</v>
      </c>
      <c r="X96" s="87" t="s">
        <v>159</v>
      </c>
      <c r="Y96" s="87" t="s">
        <v>396</v>
      </c>
      <c r="Z96" s="87" t="s">
        <v>143</v>
      </c>
      <c r="AA96" s="106"/>
      <c r="AB96" s="95">
        <v>2.5000000000000001E-3</v>
      </c>
      <c r="AC96" s="423" t="s">
        <v>143</v>
      </c>
      <c r="AD96" s="600"/>
      <c r="AE96" s="600"/>
      <c r="AF96" s="615"/>
      <c r="AG96" s="615"/>
      <c r="AH96" s="615"/>
      <c r="AI96" s="600"/>
      <c r="AJ96" s="601"/>
      <c r="AK96" s="615"/>
      <c r="AL96" s="612"/>
      <c r="AM96" s="612"/>
      <c r="AN96" s="614"/>
      <c r="AO96" s="67"/>
      <c r="AP96" s="67"/>
      <c r="AQ96" s="418"/>
      <c r="AR96" s="418"/>
      <c r="AS96" s="418">
        <v>4</v>
      </c>
    </row>
    <row r="97" spans="1:45" s="3" customFormat="1" ht="50.1" customHeight="1" outlineLevel="1">
      <c r="A97" s="422">
        <f t="shared" si="20"/>
        <v>89</v>
      </c>
      <c r="B97" s="73"/>
      <c r="C97" s="73"/>
      <c r="D97" s="73"/>
      <c r="E97" s="73"/>
      <c r="F97" s="73"/>
      <c r="G97" s="73">
        <v>5</v>
      </c>
      <c r="H97" s="73"/>
      <c r="I97" s="73"/>
      <c r="J97" s="73"/>
      <c r="K97" s="73"/>
      <c r="L97" s="73"/>
      <c r="M97" s="423" t="s">
        <v>372</v>
      </c>
      <c r="N97" s="72" t="s">
        <v>373</v>
      </c>
      <c r="O97" s="83"/>
      <c r="P97" s="74" t="s">
        <v>40</v>
      </c>
      <c r="Q97" s="73" t="s">
        <v>359</v>
      </c>
      <c r="R97" s="73"/>
      <c r="S97" s="82" t="s">
        <v>40</v>
      </c>
      <c r="T97" s="423" t="s">
        <v>372</v>
      </c>
      <c r="U97" s="87"/>
      <c r="V97" s="81" t="s">
        <v>92</v>
      </c>
      <c r="W97" s="41" t="s">
        <v>91</v>
      </c>
      <c r="X97" s="87" t="s">
        <v>175</v>
      </c>
      <c r="Y97" s="87" t="s">
        <v>370</v>
      </c>
      <c r="Z97" s="73"/>
      <c r="AA97" s="101"/>
      <c r="AB97" s="103">
        <v>3.5700000000000003E-2</v>
      </c>
      <c r="AC97" s="423" t="s">
        <v>143</v>
      </c>
      <c r="AD97" s="600" t="s">
        <v>623</v>
      </c>
      <c r="AE97" s="600" t="s">
        <v>654</v>
      </c>
      <c r="AF97" s="615">
        <v>88</v>
      </c>
      <c r="AG97" s="615">
        <v>33</v>
      </c>
      <c r="AH97" s="615">
        <v>3</v>
      </c>
      <c r="AI97" s="600">
        <f t="shared" si="21"/>
        <v>6.8476319999999993E-2</v>
      </c>
      <c r="AJ97" s="601">
        <f t="shared" si="22"/>
        <v>0.52134810982833202</v>
      </c>
      <c r="AK97" s="611"/>
      <c r="AL97" s="612"/>
      <c r="AM97" s="612"/>
      <c r="AN97" s="614"/>
      <c r="AO97" s="67"/>
      <c r="AP97" s="67"/>
      <c r="AQ97" s="418"/>
      <c r="AR97" s="418"/>
      <c r="AS97" s="418">
        <v>1</v>
      </c>
    </row>
    <row r="98" spans="1:45" s="3" customFormat="1" ht="50.1" customHeight="1" outlineLevel="1">
      <c r="A98" s="422">
        <f t="shared" si="20"/>
        <v>90</v>
      </c>
      <c r="B98" s="73"/>
      <c r="C98" s="73"/>
      <c r="D98" s="73"/>
      <c r="E98" s="73"/>
      <c r="F98" s="73"/>
      <c r="G98" s="73">
        <v>5</v>
      </c>
      <c r="H98" s="73"/>
      <c r="I98" s="73"/>
      <c r="J98" s="73"/>
      <c r="K98" s="73"/>
      <c r="L98" s="73"/>
      <c r="M98" s="423" t="s">
        <v>397</v>
      </c>
      <c r="N98" s="72" t="s">
        <v>398</v>
      </c>
      <c r="O98" s="83"/>
      <c r="P98" s="74" t="s">
        <v>40</v>
      </c>
      <c r="Q98" s="73" t="s">
        <v>359</v>
      </c>
      <c r="R98" s="73"/>
      <c r="S98" s="82" t="s">
        <v>40</v>
      </c>
      <c r="T98" s="423" t="s">
        <v>397</v>
      </c>
      <c r="U98" s="87"/>
      <c r="V98" s="81" t="s">
        <v>92</v>
      </c>
      <c r="W98" s="41" t="s">
        <v>91</v>
      </c>
      <c r="X98" s="87" t="s">
        <v>175</v>
      </c>
      <c r="Y98" s="87" t="s">
        <v>375</v>
      </c>
      <c r="Z98" s="87"/>
      <c r="AA98" s="106"/>
      <c r="AB98" s="95">
        <v>9.6000000000000002E-2</v>
      </c>
      <c r="AC98" s="423" t="s">
        <v>143</v>
      </c>
      <c r="AD98" s="600" t="s">
        <v>623</v>
      </c>
      <c r="AE98" s="600" t="s">
        <v>658</v>
      </c>
      <c r="AF98" s="615">
        <v>81</v>
      </c>
      <c r="AG98" s="615">
        <v>77</v>
      </c>
      <c r="AH98" s="615">
        <v>3</v>
      </c>
      <c r="AI98" s="600">
        <f t="shared" si="21"/>
        <v>0.14706846000000001</v>
      </c>
      <c r="AJ98" s="601">
        <f t="shared" si="22"/>
        <v>0.6527572261244865</v>
      </c>
      <c r="AK98" s="611"/>
      <c r="AL98" s="612"/>
      <c r="AM98" s="612"/>
      <c r="AN98" s="614"/>
      <c r="AO98" s="67"/>
      <c r="AP98" s="67"/>
      <c r="AQ98" s="418"/>
      <c r="AR98" s="418"/>
      <c r="AS98" s="418">
        <v>2</v>
      </c>
    </row>
    <row r="99" spans="1:45" s="3" customFormat="1" ht="50.1" customHeight="1">
      <c r="A99" s="422">
        <f t="shared" si="20"/>
        <v>91</v>
      </c>
      <c r="B99" s="73"/>
      <c r="C99" s="73"/>
      <c r="D99" s="73"/>
      <c r="E99" s="73">
        <v>3</v>
      </c>
      <c r="F99" s="73"/>
      <c r="G99" s="73"/>
      <c r="H99" s="73"/>
      <c r="I99" s="73"/>
      <c r="J99" s="73"/>
      <c r="K99" s="73"/>
      <c r="L99" s="423" t="s">
        <v>399</v>
      </c>
      <c r="M99" s="423" t="s">
        <v>399</v>
      </c>
      <c r="N99" s="76" t="s">
        <v>400</v>
      </c>
      <c r="O99" s="83"/>
      <c r="P99" s="74" t="s">
        <v>40</v>
      </c>
      <c r="Q99" s="73" t="s">
        <v>359</v>
      </c>
      <c r="R99" s="73"/>
      <c r="S99" s="82" t="s">
        <v>40</v>
      </c>
      <c r="T99" s="423" t="s">
        <v>399</v>
      </c>
      <c r="U99" s="87"/>
      <c r="V99" s="81" t="s">
        <v>92</v>
      </c>
      <c r="W99" s="41" t="s">
        <v>91</v>
      </c>
      <c r="X99" s="83" t="s">
        <v>387</v>
      </c>
      <c r="Y99" s="87" t="s">
        <v>94</v>
      </c>
      <c r="Z99" s="87"/>
      <c r="AA99" s="106"/>
      <c r="AB99" s="95" t="e">
        <f>AB100</f>
        <v>#REF!</v>
      </c>
      <c r="AC99" s="423" t="s">
        <v>361</v>
      </c>
      <c r="AD99" s="600" t="s">
        <v>343</v>
      </c>
      <c r="AE99" s="600"/>
      <c r="AF99" s="615"/>
      <c r="AG99" s="615"/>
      <c r="AH99" s="615"/>
      <c r="AI99" s="600"/>
      <c r="AJ99" s="601"/>
      <c r="AK99" s="615"/>
      <c r="AL99" s="600">
        <v>0.1709</v>
      </c>
      <c r="AM99" s="612"/>
      <c r="AN99" s="614"/>
      <c r="AO99" s="106" t="s">
        <v>362</v>
      </c>
      <c r="AP99" s="106" t="s">
        <v>639</v>
      </c>
      <c r="AQ99" s="418"/>
      <c r="AR99" s="418"/>
      <c r="AS99" s="418">
        <v>1</v>
      </c>
    </row>
    <row r="100" spans="1:45" s="3" customFormat="1" ht="50.1" customHeight="1" outlineLevel="1">
      <c r="A100" s="422">
        <f t="shared" si="20"/>
        <v>92</v>
      </c>
      <c r="B100" s="73"/>
      <c r="C100" s="73"/>
      <c r="D100" s="73"/>
      <c r="E100" s="73"/>
      <c r="F100" s="73">
        <v>4</v>
      </c>
      <c r="G100" s="73"/>
      <c r="H100" s="73"/>
      <c r="I100" s="73"/>
      <c r="J100" s="73"/>
      <c r="K100" s="73"/>
      <c r="L100" s="423" t="s">
        <v>401</v>
      </c>
      <c r="M100" s="423" t="s">
        <v>401</v>
      </c>
      <c r="N100" s="76" t="s">
        <v>402</v>
      </c>
      <c r="O100" s="83"/>
      <c r="P100" s="74" t="s">
        <v>40</v>
      </c>
      <c r="Q100" s="73" t="s">
        <v>359</v>
      </c>
      <c r="R100" s="73"/>
      <c r="S100" s="82" t="s">
        <v>40</v>
      </c>
      <c r="T100" s="423" t="s">
        <v>401</v>
      </c>
      <c r="U100" s="87"/>
      <c r="V100" s="81" t="s">
        <v>92</v>
      </c>
      <c r="W100" s="41" t="s">
        <v>91</v>
      </c>
      <c r="X100" s="87" t="s">
        <v>360</v>
      </c>
      <c r="Y100" s="87" t="s">
        <v>94</v>
      </c>
      <c r="Z100" s="87"/>
      <c r="AA100" s="106"/>
      <c r="AB100" s="95" t="e">
        <f>AB101*#REF!+AB106*#REF!+AB107+AB108+AB109+AB110+AB119</f>
        <v>#REF!</v>
      </c>
      <c r="AC100" s="423" t="s">
        <v>143</v>
      </c>
      <c r="AD100" s="600" t="s">
        <v>608</v>
      </c>
      <c r="AE100" s="600"/>
      <c r="AF100" s="615"/>
      <c r="AG100" s="615"/>
      <c r="AH100" s="615"/>
      <c r="AI100" s="600"/>
      <c r="AJ100" s="601"/>
      <c r="AK100" s="615">
        <v>18</v>
      </c>
      <c r="AL100" s="600"/>
      <c r="AM100" s="612"/>
      <c r="AN100" s="614"/>
      <c r="AO100" s="106" t="s">
        <v>362</v>
      </c>
      <c r="AP100" s="106" t="s">
        <v>363</v>
      </c>
      <c r="AQ100" s="418"/>
      <c r="AR100" s="418"/>
      <c r="AS100" s="418">
        <v>1</v>
      </c>
    </row>
    <row r="101" spans="1:45" s="3" customFormat="1" ht="50.1" customHeight="1" outlineLevel="1">
      <c r="A101" s="422">
        <f t="shared" si="20"/>
        <v>93</v>
      </c>
      <c r="B101" s="73"/>
      <c r="C101" s="73"/>
      <c r="D101" s="73"/>
      <c r="E101" s="73"/>
      <c r="F101" s="73"/>
      <c r="G101" s="73">
        <v>5</v>
      </c>
      <c r="H101" s="73"/>
      <c r="I101" s="73"/>
      <c r="J101" s="73"/>
      <c r="K101" s="73"/>
      <c r="L101" s="423" t="s">
        <v>403</v>
      </c>
      <c r="M101" s="423" t="s">
        <v>403</v>
      </c>
      <c r="N101" s="76" t="s">
        <v>404</v>
      </c>
      <c r="O101" s="83"/>
      <c r="P101" s="74" t="s">
        <v>40</v>
      </c>
      <c r="Q101" s="73" t="s">
        <v>359</v>
      </c>
      <c r="R101" s="73"/>
      <c r="S101" s="82" t="s">
        <v>40</v>
      </c>
      <c r="T101" s="423" t="s">
        <v>403</v>
      </c>
      <c r="U101" s="87"/>
      <c r="V101" s="81" t="s">
        <v>92</v>
      </c>
      <c r="W101" s="41" t="s">
        <v>91</v>
      </c>
      <c r="X101" s="40" t="s">
        <v>609</v>
      </c>
      <c r="Y101" s="87" t="s">
        <v>94</v>
      </c>
      <c r="Z101" s="87"/>
      <c r="AA101" s="106"/>
      <c r="AB101" s="95" t="e">
        <f>AB102*#REF!+AB103*#REF!</f>
        <v>#REF!</v>
      </c>
      <c r="AC101" s="423" t="s">
        <v>143</v>
      </c>
      <c r="AD101" s="600" t="s">
        <v>608</v>
      </c>
      <c r="AE101" s="600"/>
      <c r="AF101" s="615"/>
      <c r="AG101" s="615"/>
      <c r="AH101" s="615"/>
      <c r="AI101" s="600"/>
      <c r="AJ101" s="601"/>
      <c r="AK101" s="615">
        <v>20</v>
      </c>
      <c r="AL101" s="600"/>
      <c r="AM101" s="612"/>
      <c r="AN101" s="614"/>
      <c r="AO101" s="106" t="s">
        <v>601</v>
      </c>
      <c r="AP101" s="106" t="s">
        <v>659</v>
      </c>
      <c r="AQ101" s="418"/>
      <c r="AR101" s="418"/>
      <c r="AS101" s="418">
        <v>2</v>
      </c>
    </row>
    <row r="102" spans="1:45" s="2" customFormat="1" ht="50.1" customHeight="1" outlineLevel="1">
      <c r="A102" s="422">
        <f t="shared" si="20"/>
        <v>94</v>
      </c>
      <c r="B102" s="73"/>
      <c r="C102" s="73"/>
      <c r="D102" s="73"/>
      <c r="E102" s="73"/>
      <c r="F102" s="73"/>
      <c r="G102" s="73"/>
      <c r="H102" s="73">
        <v>6</v>
      </c>
      <c r="I102" s="73"/>
      <c r="J102" s="73"/>
      <c r="K102" s="73"/>
      <c r="L102" s="73"/>
      <c r="M102" s="423" t="s">
        <v>405</v>
      </c>
      <c r="N102" s="76" t="s">
        <v>406</v>
      </c>
      <c r="O102" s="83"/>
      <c r="P102" s="74" t="s">
        <v>40</v>
      </c>
      <c r="Q102" s="73" t="s">
        <v>359</v>
      </c>
      <c r="R102" s="73"/>
      <c r="S102" s="82" t="s">
        <v>43</v>
      </c>
      <c r="T102" s="423" t="s">
        <v>405</v>
      </c>
      <c r="U102" s="87"/>
      <c r="V102" s="81" t="s">
        <v>92</v>
      </c>
      <c r="W102" s="41" t="s">
        <v>91</v>
      </c>
      <c r="X102" s="87" t="s">
        <v>175</v>
      </c>
      <c r="Y102" s="87" t="s">
        <v>407</v>
      </c>
      <c r="Z102" s="87" t="s">
        <v>408</v>
      </c>
      <c r="AA102" s="101"/>
      <c r="AB102" s="95">
        <v>0.498</v>
      </c>
      <c r="AC102" s="423" t="s">
        <v>143</v>
      </c>
      <c r="AD102" s="600" t="s">
        <v>623</v>
      </c>
      <c r="AE102" s="600" t="s">
        <v>660</v>
      </c>
      <c r="AF102" s="615">
        <v>352</v>
      </c>
      <c r="AG102" s="615">
        <v>47</v>
      </c>
      <c r="AH102" s="616">
        <v>6</v>
      </c>
      <c r="AI102" s="600">
        <f>AF102*AG102*AH102*7860/1000000000</f>
        <v>0.78021503999999997</v>
      </c>
      <c r="AJ102" s="601">
        <f t="shared" ref="AJ102:AJ109" si="23">AB102/AI102</f>
        <v>0.63828556804031877</v>
      </c>
      <c r="AK102" s="615"/>
      <c r="AL102" s="600"/>
      <c r="AM102" s="612"/>
      <c r="AN102" s="614"/>
      <c r="AO102" s="67"/>
      <c r="AP102" s="67"/>
      <c r="AQ102" s="107"/>
      <c r="AR102" s="107"/>
      <c r="AS102" s="418">
        <v>1</v>
      </c>
    </row>
    <row r="103" spans="1:45" s="3" customFormat="1" ht="50.1" customHeight="1" outlineLevel="1">
      <c r="A103" s="422">
        <f t="shared" si="20"/>
        <v>95</v>
      </c>
      <c r="B103" s="73"/>
      <c r="C103" s="73"/>
      <c r="D103" s="73"/>
      <c r="E103" s="73"/>
      <c r="F103" s="73"/>
      <c r="G103" s="73"/>
      <c r="H103" s="73">
        <v>6</v>
      </c>
      <c r="I103" s="73"/>
      <c r="J103" s="73"/>
      <c r="K103" s="73"/>
      <c r="L103" s="73"/>
      <c r="M103" s="423" t="s">
        <v>409</v>
      </c>
      <c r="N103" s="76" t="s">
        <v>410</v>
      </c>
      <c r="O103" s="83"/>
      <c r="P103" s="74" t="s">
        <v>40</v>
      </c>
      <c r="Q103" s="73" t="s">
        <v>359</v>
      </c>
      <c r="R103" s="73"/>
      <c r="S103" s="82" t="s">
        <v>40</v>
      </c>
      <c r="T103" s="423" t="s">
        <v>409</v>
      </c>
      <c r="U103" s="87"/>
      <c r="V103" s="81" t="s">
        <v>92</v>
      </c>
      <c r="W103" s="41" t="s">
        <v>91</v>
      </c>
      <c r="X103" s="417" t="s">
        <v>576</v>
      </c>
      <c r="Y103" s="87" t="s">
        <v>94</v>
      </c>
      <c r="Z103" s="87"/>
      <c r="AA103" s="106"/>
      <c r="AB103" s="95" t="e">
        <f>AB104*#REF!+AB105*#REF!</f>
        <v>#REF!</v>
      </c>
      <c r="AC103" s="423"/>
      <c r="AD103" s="600"/>
      <c r="AE103" s="600"/>
      <c r="AF103" s="615"/>
      <c r="AG103" s="615"/>
      <c r="AH103" s="615"/>
      <c r="AI103" s="600"/>
      <c r="AJ103" s="601"/>
      <c r="AK103" s="615"/>
      <c r="AL103" s="600"/>
      <c r="AM103" s="612"/>
      <c r="AN103" s="614"/>
      <c r="AO103" s="67"/>
      <c r="AP103" s="67"/>
      <c r="AQ103" s="418"/>
      <c r="AR103" s="418"/>
      <c r="AS103" s="418">
        <v>1</v>
      </c>
    </row>
    <row r="104" spans="1:45" s="3" customFormat="1" ht="50.1" customHeight="1" outlineLevel="1">
      <c r="A104" s="422">
        <f t="shared" si="20"/>
        <v>96</v>
      </c>
      <c r="B104" s="73"/>
      <c r="C104" s="73"/>
      <c r="D104" s="73"/>
      <c r="E104" s="73"/>
      <c r="F104" s="73"/>
      <c r="G104" s="73"/>
      <c r="H104" s="73"/>
      <c r="I104" s="73">
        <v>7</v>
      </c>
      <c r="J104" s="73"/>
      <c r="K104" s="73"/>
      <c r="L104" s="73"/>
      <c r="M104" s="423" t="s">
        <v>412</v>
      </c>
      <c r="N104" s="76" t="s">
        <v>413</v>
      </c>
      <c r="O104" s="83"/>
      <c r="P104" s="74" t="s">
        <v>40</v>
      </c>
      <c r="Q104" s="73" t="s">
        <v>359</v>
      </c>
      <c r="R104" s="73"/>
      <c r="S104" s="82" t="s">
        <v>40</v>
      </c>
      <c r="T104" s="423" t="s">
        <v>412</v>
      </c>
      <c r="U104" s="87"/>
      <c r="V104" s="81" t="s">
        <v>92</v>
      </c>
      <c r="W104" s="41" t="s">
        <v>91</v>
      </c>
      <c r="X104" s="87" t="s">
        <v>661</v>
      </c>
      <c r="Y104" s="87" t="s">
        <v>415</v>
      </c>
      <c r="Z104" s="87" t="s">
        <v>416</v>
      </c>
      <c r="AA104" s="106"/>
      <c r="AB104" s="103">
        <v>3.7400000000000003E-2</v>
      </c>
      <c r="AC104" s="423" t="s">
        <v>143</v>
      </c>
      <c r="AD104" s="600"/>
      <c r="AE104" s="600"/>
      <c r="AF104" s="615"/>
      <c r="AG104" s="615"/>
      <c r="AH104" s="615"/>
      <c r="AI104" s="600"/>
      <c r="AJ104" s="601"/>
      <c r="AK104" s="615"/>
      <c r="AL104" s="600"/>
      <c r="AM104" s="612"/>
      <c r="AN104" s="614"/>
      <c r="AO104" s="67"/>
      <c r="AP104" s="67"/>
      <c r="AQ104" s="418"/>
      <c r="AR104" s="418"/>
      <c r="AS104" s="418">
        <v>1</v>
      </c>
    </row>
    <row r="105" spans="1:45" s="3" customFormat="1" ht="50.1" customHeight="1" outlineLevel="1">
      <c r="A105" s="422">
        <f t="shared" ref="A105:A114" si="24">ROW()-8</f>
        <v>97</v>
      </c>
      <c r="B105" s="73"/>
      <c r="C105" s="73"/>
      <c r="D105" s="73"/>
      <c r="E105" s="73"/>
      <c r="F105" s="73"/>
      <c r="G105" s="73"/>
      <c r="H105" s="73"/>
      <c r="I105" s="73">
        <v>7</v>
      </c>
      <c r="J105" s="73"/>
      <c r="K105" s="73"/>
      <c r="L105" s="73"/>
      <c r="M105" s="423" t="s">
        <v>417</v>
      </c>
      <c r="N105" s="76" t="s">
        <v>418</v>
      </c>
      <c r="O105" s="83"/>
      <c r="P105" s="74" t="s">
        <v>43</v>
      </c>
      <c r="Q105" s="73" t="s">
        <v>359</v>
      </c>
      <c r="R105" s="73"/>
      <c r="S105" s="82" t="s">
        <v>40</v>
      </c>
      <c r="T105" s="423" t="s">
        <v>417</v>
      </c>
      <c r="U105" s="87"/>
      <c r="V105" s="81" t="s">
        <v>92</v>
      </c>
      <c r="W105" s="41" t="s">
        <v>91</v>
      </c>
      <c r="X105" s="87" t="s">
        <v>159</v>
      </c>
      <c r="Y105" s="87" t="s">
        <v>419</v>
      </c>
      <c r="Z105" s="87" t="s">
        <v>143</v>
      </c>
      <c r="AA105" s="101"/>
      <c r="AB105" s="103">
        <v>5.9999999999999995E-4</v>
      </c>
      <c r="AC105" s="423" t="s">
        <v>143</v>
      </c>
      <c r="AD105" s="600" t="s">
        <v>616</v>
      </c>
      <c r="AE105" s="600"/>
      <c r="AF105" s="615">
        <v>12</v>
      </c>
      <c r="AG105" s="615">
        <v>24</v>
      </c>
      <c r="AH105" s="615"/>
      <c r="AI105" s="600">
        <f t="shared" ref="AI105:AI107" si="25">AG105/2*AG105/2*3.14*AF105*7860/1000000000</f>
        <v>4.2647731200000004E-2</v>
      </c>
      <c r="AJ105" s="601">
        <f t="shared" si="23"/>
        <v>1.4068743708457811E-2</v>
      </c>
      <c r="AK105" s="615"/>
      <c r="AL105" s="600"/>
      <c r="AM105" s="612"/>
      <c r="AN105" s="614"/>
      <c r="AO105" s="67"/>
      <c r="AP105" s="67"/>
      <c r="AQ105" s="418"/>
      <c r="AR105" s="418"/>
      <c r="AS105" s="418">
        <v>2</v>
      </c>
    </row>
    <row r="106" spans="1:45" s="3" customFormat="1" ht="50.1" customHeight="1" outlineLevel="1">
      <c r="A106" s="422">
        <f t="shared" si="24"/>
        <v>98</v>
      </c>
      <c r="B106" s="73"/>
      <c r="C106" s="73"/>
      <c r="D106" s="73"/>
      <c r="E106" s="73"/>
      <c r="F106" s="73"/>
      <c r="G106" s="73">
        <v>5</v>
      </c>
      <c r="H106" s="73"/>
      <c r="I106" s="73"/>
      <c r="J106" s="73"/>
      <c r="K106" s="73"/>
      <c r="L106" s="423" t="s">
        <v>420</v>
      </c>
      <c r="M106" s="423" t="s">
        <v>420</v>
      </c>
      <c r="N106" s="76" t="s">
        <v>421</v>
      </c>
      <c r="O106" s="83"/>
      <c r="P106" s="74" t="s">
        <v>40</v>
      </c>
      <c r="Q106" s="73" t="s">
        <v>359</v>
      </c>
      <c r="R106" s="73"/>
      <c r="S106" s="82" t="s">
        <v>40</v>
      </c>
      <c r="T106" s="423" t="s">
        <v>420</v>
      </c>
      <c r="U106" s="87"/>
      <c r="V106" s="81" t="s">
        <v>92</v>
      </c>
      <c r="W106" s="41" t="s">
        <v>91</v>
      </c>
      <c r="X106" s="87" t="s">
        <v>661</v>
      </c>
      <c r="Y106" s="87" t="s">
        <v>415</v>
      </c>
      <c r="Z106" s="87" t="s">
        <v>416</v>
      </c>
      <c r="AA106" s="106"/>
      <c r="AB106" s="95">
        <v>3.9600000000000003E-2</v>
      </c>
      <c r="AC106" s="423" t="s">
        <v>143</v>
      </c>
      <c r="AD106" s="600" t="s">
        <v>662</v>
      </c>
      <c r="AE106" s="600"/>
      <c r="AF106" s="615">
        <v>49</v>
      </c>
      <c r="AG106" s="615">
        <v>12</v>
      </c>
      <c r="AH106" s="615"/>
      <c r="AI106" s="600">
        <f t="shared" si="25"/>
        <v>4.3536225599999999E-2</v>
      </c>
      <c r="AJ106" s="601">
        <f t="shared" si="23"/>
        <v>0.90958734833457877</v>
      </c>
      <c r="AK106" s="615"/>
      <c r="AL106" s="600"/>
      <c r="AM106" s="612"/>
      <c r="AN106" s="614"/>
      <c r="AO106" s="106" t="s">
        <v>601</v>
      </c>
      <c r="AP106" s="106" t="s">
        <v>663</v>
      </c>
      <c r="AQ106" s="418"/>
      <c r="AR106" s="418"/>
      <c r="AS106" s="418">
        <v>2</v>
      </c>
    </row>
    <row r="107" spans="1:45" s="2" customFormat="1" ht="50.1" customHeight="1" outlineLevel="1">
      <c r="A107" s="422">
        <f t="shared" si="24"/>
        <v>99</v>
      </c>
      <c r="B107" s="73"/>
      <c r="C107" s="73"/>
      <c r="D107" s="73"/>
      <c r="E107" s="73"/>
      <c r="F107" s="73"/>
      <c r="G107" s="73">
        <v>5</v>
      </c>
      <c r="H107" s="73"/>
      <c r="I107" s="73"/>
      <c r="J107" s="73"/>
      <c r="K107" s="73"/>
      <c r="L107" s="423" t="s">
        <v>423</v>
      </c>
      <c r="M107" s="423" t="s">
        <v>423</v>
      </c>
      <c r="N107" s="76" t="s">
        <v>424</v>
      </c>
      <c r="O107" s="83"/>
      <c r="P107" s="74" t="s">
        <v>40</v>
      </c>
      <c r="Q107" s="73" t="s">
        <v>359</v>
      </c>
      <c r="R107" s="73"/>
      <c r="S107" s="82" t="s">
        <v>43</v>
      </c>
      <c r="T107" s="423" t="s">
        <v>423</v>
      </c>
      <c r="U107" s="87"/>
      <c r="V107" s="81" t="s">
        <v>92</v>
      </c>
      <c r="W107" s="41" t="s">
        <v>91</v>
      </c>
      <c r="X107" s="87" t="s">
        <v>661</v>
      </c>
      <c r="Y107" s="87" t="s">
        <v>425</v>
      </c>
      <c r="Z107" s="87" t="s">
        <v>426</v>
      </c>
      <c r="AA107" s="101"/>
      <c r="AB107" s="95">
        <v>0.31519999999999998</v>
      </c>
      <c r="AC107" s="423" t="s">
        <v>143</v>
      </c>
      <c r="AD107" s="600" t="s">
        <v>662</v>
      </c>
      <c r="AE107" s="600"/>
      <c r="AF107" s="615">
        <v>207</v>
      </c>
      <c r="AG107" s="615">
        <v>17</v>
      </c>
      <c r="AH107" s="615"/>
      <c r="AI107" s="600">
        <f t="shared" si="25"/>
        <v>0.36911389230000002</v>
      </c>
      <c r="AJ107" s="601">
        <f t="shared" si="23"/>
        <v>0.85393697331721907</v>
      </c>
      <c r="AK107" s="615"/>
      <c r="AL107" s="600"/>
      <c r="AM107" s="612"/>
      <c r="AN107" s="614"/>
      <c r="AO107" s="106" t="s">
        <v>601</v>
      </c>
      <c r="AP107" s="106" t="s">
        <v>664</v>
      </c>
      <c r="AQ107" s="107"/>
      <c r="AR107" s="107"/>
      <c r="AS107" s="418">
        <v>1</v>
      </c>
    </row>
    <row r="108" spans="1:45" s="3" customFormat="1" ht="50.1" customHeight="1" outlineLevel="1">
      <c r="A108" s="422">
        <f t="shared" si="24"/>
        <v>100</v>
      </c>
      <c r="B108" s="73"/>
      <c r="C108" s="73"/>
      <c r="D108" s="73"/>
      <c r="E108" s="73"/>
      <c r="F108" s="73"/>
      <c r="G108" s="73">
        <v>5</v>
      </c>
      <c r="H108" s="73"/>
      <c r="I108" s="73"/>
      <c r="J108" s="73"/>
      <c r="K108" s="73"/>
      <c r="L108" s="423" t="s">
        <v>427</v>
      </c>
      <c r="M108" s="423" t="s">
        <v>427</v>
      </c>
      <c r="N108" s="76" t="s">
        <v>428</v>
      </c>
      <c r="O108" s="83"/>
      <c r="P108" s="74" t="s">
        <v>40</v>
      </c>
      <c r="Q108" s="73" t="s">
        <v>359</v>
      </c>
      <c r="R108" s="73"/>
      <c r="S108" s="82" t="s">
        <v>40</v>
      </c>
      <c r="T108" s="423" t="s">
        <v>427</v>
      </c>
      <c r="U108" s="87"/>
      <c r="V108" s="81" t="s">
        <v>92</v>
      </c>
      <c r="W108" s="41" t="s">
        <v>91</v>
      </c>
      <c r="X108" s="87" t="s">
        <v>175</v>
      </c>
      <c r="Y108" s="87" t="s">
        <v>429</v>
      </c>
      <c r="Z108" s="87" t="s">
        <v>408</v>
      </c>
      <c r="AA108" s="106"/>
      <c r="AB108" s="103">
        <v>0.19339999999999999</v>
      </c>
      <c r="AC108" s="423" t="s">
        <v>143</v>
      </c>
      <c r="AD108" s="600" t="s">
        <v>623</v>
      </c>
      <c r="AE108" s="600" t="s">
        <v>665</v>
      </c>
      <c r="AF108" s="615">
        <v>170</v>
      </c>
      <c r="AG108" s="615">
        <v>25</v>
      </c>
      <c r="AH108" s="615">
        <v>6</v>
      </c>
      <c r="AI108" s="600">
        <f t="shared" ref="AI108:AI112" si="26">AF108*AG108*AH108*7860/1000000000</f>
        <v>0.20043</v>
      </c>
      <c r="AJ108" s="617">
        <f t="shared" si="23"/>
        <v>0.9649254103677094</v>
      </c>
      <c r="AK108" s="615"/>
      <c r="AL108" s="600"/>
      <c r="AM108" s="612"/>
      <c r="AN108" s="614"/>
      <c r="AO108" s="106" t="s">
        <v>601</v>
      </c>
      <c r="AP108" s="106" t="s">
        <v>666</v>
      </c>
      <c r="AQ108" s="418"/>
      <c r="AR108" s="418"/>
      <c r="AS108" s="418">
        <v>1</v>
      </c>
    </row>
    <row r="109" spans="1:45" s="3" customFormat="1" ht="50.1" customHeight="1" outlineLevel="1">
      <c r="A109" s="422">
        <f t="shared" si="24"/>
        <v>101</v>
      </c>
      <c r="B109" s="73"/>
      <c r="C109" s="73"/>
      <c r="D109" s="73"/>
      <c r="E109" s="73"/>
      <c r="F109" s="73"/>
      <c r="G109" s="73">
        <v>5</v>
      </c>
      <c r="H109" s="73"/>
      <c r="I109" s="73"/>
      <c r="J109" s="73"/>
      <c r="K109" s="73"/>
      <c r="L109" s="423" t="s">
        <v>430</v>
      </c>
      <c r="M109" s="423" t="s">
        <v>430</v>
      </c>
      <c r="N109" s="76" t="s">
        <v>431</v>
      </c>
      <c r="O109" s="83"/>
      <c r="P109" s="74" t="s">
        <v>40</v>
      </c>
      <c r="Q109" s="73" t="s">
        <v>359</v>
      </c>
      <c r="R109" s="73"/>
      <c r="S109" s="82" t="s">
        <v>40</v>
      </c>
      <c r="T109" s="423" t="s">
        <v>430</v>
      </c>
      <c r="U109" s="87"/>
      <c r="V109" s="81" t="s">
        <v>92</v>
      </c>
      <c r="W109" s="41" t="s">
        <v>91</v>
      </c>
      <c r="X109" s="87" t="s">
        <v>175</v>
      </c>
      <c r="Y109" s="87" t="s">
        <v>370</v>
      </c>
      <c r="Z109" s="87" t="s">
        <v>371</v>
      </c>
      <c r="AA109" s="106"/>
      <c r="AB109" s="95">
        <v>7.3000000000000001E-3</v>
      </c>
      <c r="AC109" s="423" t="s">
        <v>143</v>
      </c>
      <c r="AD109" s="600" t="s">
        <v>623</v>
      </c>
      <c r="AE109" s="600" t="s">
        <v>667</v>
      </c>
      <c r="AF109" s="615">
        <v>31</v>
      </c>
      <c r="AG109" s="615">
        <v>14</v>
      </c>
      <c r="AH109" s="615">
        <v>3</v>
      </c>
      <c r="AI109" s="600">
        <f t="shared" si="26"/>
        <v>1.023372E-2</v>
      </c>
      <c r="AJ109" s="601">
        <f t="shared" si="23"/>
        <v>0.71332809574621936</v>
      </c>
      <c r="AK109" s="615"/>
      <c r="AL109" s="600"/>
      <c r="AM109" s="612"/>
      <c r="AN109" s="614"/>
      <c r="AO109" s="106" t="s">
        <v>601</v>
      </c>
      <c r="AP109" s="106" t="s">
        <v>666</v>
      </c>
      <c r="AQ109" s="418"/>
      <c r="AR109" s="418"/>
      <c r="AS109" s="418">
        <v>2</v>
      </c>
    </row>
    <row r="110" spans="1:45" s="3" customFormat="1" ht="50.1" customHeight="1" outlineLevel="1">
      <c r="A110" s="422">
        <f t="shared" si="24"/>
        <v>102</v>
      </c>
      <c r="B110" s="73"/>
      <c r="C110" s="73"/>
      <c r="D110" s="73"/>
      <c r="E110" s="73"/>
      <c r="F110" s="73"/>
      <c r="G110" s="73">
        <v>5</v>
      </c>
      <c r="H110" s="73"/>
      <c r="I110" s="73"/>
      <c r="J110" s="73"/>
      <c r="K110" s="73"/>
      <c r="L110" s="73"/>
      <c r="M110" s="423" t="s">
        <v>432</v>
      </c>
      <c r="N110" s="76" t="s">
        <v>433</v>
      </c>
      <c r="O110" s="83"/>
      <c r="P110" s="74" t="s">
        <v>40</v>
      </c>
      <c r="Q110" s="73" t="s">
        <v>359</v>
      </c>
      <c r="R110" s="73"/>
      <c r="S110" s="82" t="s">
        <v>40</v>
      </c>
      <c r="T110" s="423" t="s">
        <v>432</v>
      </c>
      <c r="U110" s="87"/>
      <c r="V110" s="81" t="s">
        <v>92</v>
      </c>
      <c r="W110" s="41" t="s">
        <v>91</v>
      </c>
      <c r="X110" s="40" t="s">
        <v>609</v>
      </c>
      <c r="Y110" s="87" t="s">
        <v>94</v>
      </c>
      <c r="Z110" s="87" t="s">
        <v>143</v>
      </c>
      <c r="AA110" s="106"/>
      <c r="AB110" s="95" t="e">
        <f>AB111*#REF!+AB114+AB115+AB116*#REF!+AB117+AB118*#REF!</f>
        <v>#REF!</v>
      </c>
      <c r="AC110" s="423" t="s">
        <v>143</v>
      </c>
      <c r="AD110" s="600" t="s">
        <v>608</v>
      </c>
      <c r="AE110" s="600"/>
      <c r="AF110" s="615"/>
      <c r="AG110" s="615"/>
      <c r="AH110" s="615"/>
      <c r="AI110" s="600"/>
      <c r="AJ110" s="601"/>
      <c r="AK110" s="615">
        <v>20</v>
      </c>
      <c r="AL110" s="600"/>
      <c r="AM110" s="612"/>
      <c r="AN110" s="614"/>
      <c r="AO110" s="106" t="s">
        <v>577</v>
      </c>
      <c r="AP110" s="106" t="s">
        <v>363</v>
      </c>
      <c r="AQ110" s="418"/>
      <c r="AR110" s="418"/>
      <c r="AS110" s="418">
        <v>1</v>
      </c>
    </row>
    <row r="111" spans="1:45" s="3" customFormat="1" ht="50.1" customHeight="1" outlineLevel="1">
      <c r="A111" s="422">
        <f t="shared" si="24"/>
        <v>103</v>
      </c>
      <c r="B111" s="73"/>
      <c r="C111" s="73"/>
      <c r="D111" s="73"/>
      <c r="E111" s="73"/>
      <c r="F111" s="73"/>
      <c r="G111" s="73"/>
      <c r="H111" s="73">
        <v>6</v>
      </c>
      <c r="I111" s="73"/>
      <c r="J111" s="73"/>
      <c r="K111" s="73"/>
      <c r="L111" s="423" t="s">
        <v>434</v>
      </c>
      <c r="M111" s="423" t="s">
        <v>434</v>
      </c>
      <c r="N111" s="76" t="s">
        <v>435</v>
      </c>
      <c r="O111" s="83"/>
      <c r="P111" s="74" t="s">
        <v>40</v>
      </c>
      <c r="Q111" s="73" t="s">
        <v>359</v>
      </c>
      <c r="R111" s="73"/>
      <c r="S111" s="82" t="s">
        <v>40</v>
      </c>
      <c r="T111" s="423" t="s">
        <v>434</v>
      </c>
      <c r="U111" s="87"/>
      <c r="V111" s="81" t="s">
        <v>92</v>
      </c>
      <c r="W111" s="41" t="s">
        <v>91</v>
      </c>
      <c r="X111" s="40" t="s">
        <v>609</v>
      </c>
      <c r="Y111" s="87" t="s">
        <v>94</v>
      </c>
      <c r="Z111" s="87" t="s">
        <v>143</v>
      </c>
      <c r="AA111" s="106"/>
      <c r="AB111" s="95">
        <f>AB112+AB113</f>
        <v>0.52639999999999998</v>
      </c>
      <c r="AC111" s="423" t="s">
        <v>143</v>
      </c>
      <c r="AD111" s="600" t="s">
        <v>608</v>
      </c>
      <c r="AE111" s="600"/>
      <c r="AF111" s="615"/>
      <c r="AG111" s="615"/>
      <c r="AH111" s="615"/>
      <c r="AI111" s="600"/>
      <c r="AJ111" s="601"/>
      <c r="AK111" s="615">
        <v>12</v>
      </c>
      <c r="AL111" s="600"/>
      <c r="AM111" s="612"/>
      <c r="AN111" s="614"/>
      <c r="AO111" s="106" t="s">
        <v>601</v>
      </c>
      <c r="AP111" s="106" t="s">
        <v>659</v>
      </c>
      <c r="AQ111" s="418"/>
      <c r="AR111" s="418"/>
      <c r="AS111" s="418">
        <v>2</v>
      </c>
    </row>
    <row r="112" spans="1:45" s="3" customFormat="1" ht="50.1" customHeight="1" outlineLevel="1">
      <c r="A112" s="422">
        <f t="shared" si="24"/>
        <v>104</v>
      </c>
      <c r="B112" s="73"/>
      <c r="C112" s="73"/>
      <c r="D112" s="73"/>
      <c r="E112" s="73"/>
      <c r="F112" s="73"/>
      <c r="G112" s="73"/>
      <c r="H112" s="73"/>
      <c r="I112" s="73">
        <v>7</v>
      </c>
      <c r="J112" s="73"/>
      <c r="K112" s="73"/>
      <c r="L112" s="73"/>
      <c r="M112" s="423" t="s">
        <v>436</v>
      </c>
      <c r="N112" s="76" t="s">
        <v>437</v>
      </c>
      <c r="O112" s="102"/>
      <c r="P112" s="74" t="s">
        <v>40</v>
      </c>
      <c r="Q112" s="73" t="s">
        <v>359</v>
      </c>
      <c r="R112" s="106"/>
      <c r="S112" s="82" t="s">
        <v>40</v>
      </c>
      <c r="T112" s="423" t="s">
        <v>436</v>
      </c>
      <c r="U112" s="86"/>
      <c r="V112" s="81" t="s">
        <v>92</v>
      </c>
      <c r="W112" s="41" t="s">
        <v>91</v>
      </c>
      <c r="X112" s="87" t="s">
        <v>175</v>
      </c>
      <c r="Y112" s="87" t="s">
        <v>407</v>
      </c>
      <c r="Z112" s="87" t="s">
        <v>408</v>
      </c>
      <c r="AA112" s="102"/>
      <c r="AB112" s="103">
        <v>0.46200000000000002</v>
      </c>
      <c r="AC112" s="423" t="s">
        <v>143</v>
      </c>
      <c r="AD112" s="600" t="s">
        <v>623</v>
      </c>
      <c r="AE112" s="600" t="s">
        <v>668</v>
      </c>
      <c r="AF112" s="616">
        <v>334</v>
      </c>
      <c r="AG112" s="616">
        <v>45</v>
      </c>
      <c r="AH112" s="616">
        <v>6</v>
      </c>
      <c r="AI112" s="600">
        <f t="shared" si="26"/>
        <v>0.70881479999999997</v>
      </c>
      <c r="AJ112" s="601">
        <f t="shared" ref="AJ112:AJ119" si="27">AB112/AI112</f>
        <v>0.65179225941670527</v>
      </c>
      <c r="AK112" s="615"/>
      <c r="AL112" s="600"/>
      <c r="AM112" s="103"/>
      <c r="AN112" s="618"/>
      <c r="AO112" s="67"/>
      <c r="AP112" s="67"/>
      <c r="AQ112" s="418"/>
      <c r="AR112" s="418"/>
      <c r="AS112" s="418">
        <v>1</v>
      </c>
    </row>
    <row r="113" spans="1:45" s="3" customFormat="1" ht="50.1" customHeight="1" outlineLevel="1">
      <c r="A113" s="422">
        <f t="shared" si="24"/>
        <v>105</v>
      </c>
      <c r="B113" s="73"/>
      <c r="C113" s="73"/>
      <c r="D113" s="73"/>
      <c r="E113" s="73"/>
      <c r="F113" s="73"/>
      <c r="G113" s="73"/>
      <c r="H113" s="73"/>
      <c r="I113" s="73">
        <v>7</v>
      </c>
      <c r="J113" s="73"/>
      <c r="K113" s="73"/>
      <c r="L113" s="73"/>
      <c r="M113" s="423" t="s">
        <v>438</v>
      </c>
      <c r="N113" s="76" t="s">
        <v>439</v>
      </c>
      <c r="O113" s="83"/>
      <c r="P113" s="74" t="s">
        <v>40</v>
      </c>
      <c r="Q113" s="73" t="s">
        <v>359</v>
      </c>
      <c r="R113" s="73"/>
      <c r="S113" s="82" t="s">
        <v>40</v>
      </c>
      <c r="T113" s="423" t="s">
        <v>438</v>
      </c>
      <c r="U113" s="87"/>
      <c r="V113" s="81" t="s">
        <v>92</v>
      </c>
      <c r="W113" s="41" t="s">
        <v>91</v>
      </c>
      <c r="X113" s="87" t="s">
        <v>661</v>
      </c>
      <c r="Y113" s="87" t="s">
        <v>415</v>
      </c>
      <c r="Z113" s="87" t="s">
        <v>416</v>
      </c>
      <c r="AA113" s="106"/>
      <c r="AB113" s="95">
        <v>6.4399999999999999E-2</v>
      </c>
      <c r="AC113" s="423" t="s">
        <v>143</v>
      </c>
      <c r="AD113" s="600" t="s">
        <v>616</v>
      </c>
      <c r="AE113" s="600"/>
      <c r="AF113" s="615">
        <v>13</v>
      </c>
      <c r="AG113" s="615">
        <v>30</v>
      </c>
      <c r="AH113" s="615"/>
      <c r="AI113" s="600">
        <f t="shared" ref="AI113:AI115" si="28">AG113/2*AG113/2*3.14*AF113*7860/1000000000</f>
        <v>7.2190169999999998E-2</v>
      </c>
      <c r="AJ113" s="601">
        <f t="shared" si="27"/>
        <v>0.89208821644276504</v>
      </c>
      <c r="AK113" s="615"/>
      <c r="AL113" s="600"/>
      <c r="AM113" s="612"/>
      <c r="AN113" s="614"/>
      <c r="AO113" s="67"/>
      <c r="AP113" s="67"/>
      <c r="AQ113" s="418"/>
      <c r="AR113" s="418"/>
      <c r="AS113" s="418">
        <v>1</v>
      </c>
    </row>
    <row r="114" spans="1:45" s="2" customFormat="1" ht="50.1" customHeight="1" outlineLevel="1">
      <c r="A114" s="422">
        <f t="shared" si="24"/>
        <v>106</v>
      </c>
      <c r="B114" s="73"/>
      <c r="C114" s="73"/>
      <c r="D114" s="73"/>
      <c r="E114" s="73"/>
      <c r="F114" s="73"/>
      <c r="G114" s="73"/>
      <c r="H114" s="73">
        <v>6</v>
      </c>
      <c r="I114" s="73"/>
      <c r="J114" s="73"/>
      <c r="K114" s="73"/>
      <c r="L114" s="423" t="s">
        <v>440</v>
      </c>
      <c r="M114" s="423" t="s">
        <v>440</v>
      </c>
      <c r="N114" s="76" t="s">
        <v>441</v>
      </c>
      <c r="O114" s="83"/>
      <c r="P114" s="74" t="s">
        <v>40</v>
      </c>
      <c r="Q114" s="73" t="s">
        <v>359</v>
      </c>
      <c r="R114" s="73"/>
      <c r="S114" s="82" t="s">
        <v>43</v>
      </c>
      <c r="T114" s="423" t="s">
        <v>440</v>
      </c>
      <c r="U114" s="87"/>
      <c r="V114" s="81" t="s">
        <v>92</v>
      </c>
      <c r="W114" s="41" t="s">
        <v>91</v>
      </c>
      <c r="X114" s="87" t="s">
        <v>661</v>
      </c>
      <c r="Y114" s="87" t="s">
        <v>425</v>
      </c>
      <c r="Z114" s="87" t="s">
        <v>426</v>
      </c>
      <c r="AA114" s="106"/>
      <c r="AB114" s="103">
        <v>0.22789999999999999</v>
      </c>
      <c r="AC114" s="423" t="s">
        <v>143</v>
      </c>
      <c r="AD114" s="600" t="s">
        <v>662</v>
      </c>
      <c r="AE114" s="600"/>
      <c r="AF114" s="615">
        <v>157</v>
      </c>
      <c r="AG114" s="615">
        <v>17</v>
      </c>
      <c r="AH114" s="615"/>
      <c r="AI114" s="600">
        <f t="shared" si="28"/>
        <v>0.27995594730000001</v>
      </c>
      <c r="AJ114" s="601">
        <f t="shared" si="27"/>
        <v>0.81405664783317855</v>
      </c>
      <c r="AK114" s="615"/>
      <c r="AL114" s="600"/>
      <c r="AM114" s="612"/>
      <c r="AN114" s="614"/>
      <c r="AO114" s="106" t="s">
        <v>601</v>
      </c>
      <c r="AP114" s="106" t="s">
        <v>663</v>
      </c>
      <c r="AQ114" s="107"/>
      <c r="AR114" s="107"/>
      <c r="AS114" s="418">
        <v>1</v>
      </c>
    </row>
    <row r="115" spans="1:45" s="3" customFormat="1" ht="50.1" customHeight="1" outlineLevel="1">
      <c r="A115" s="422">
        <f t="shared" ref="A115:A124" si="29">ROW()-8</f>
        <v>107</v>
      </c>
      <c r="B115" s="73"/>
      <c r="C115" s="73"/>
      <c r="D115" s="73"/>
      <c r="E115" s="73"/>
      <c r="F115" s="73"/>
      <c r="G115" s="73"/>
      <c r="H115" s="73">
        <v>6</v>
      </c>
      <c r="I115" s="73"/>
      <c r="J115" s="73"/>
      <c r="K115" s="73"/>
      <c r="L115" s="423" t="s">
        <v>442</v>
      </c>
      <c r="M115" s="423" t="s">
        <v>442</v>
      </c>
      <c r="N115" s="76" t="s">
        <v>443</v>
      </c>
      <c r="O115" s="83"/>
      <c r="P115" s="74" t="s">
        <v>40</v>
      </c>
      <c r="Q115" s="73" t="s">
        <v>359</v>
      </c>
      <c r="R115" s="73"/>
      <c r="S115" s="82" t="s">
        <v>40</v>
      </c>
      <c r="T115" s="423" t="s">
        <v>442</v>
      </c>
      <c r="U115" s="87"/>
      <c r="V115" s="81" t="s">
        <v>92</v>
      </c>
      <c r="W115" s="41" t="s">
        <v>91</v>
      </c>
      <c r="X115" s="87" t="s">
        <v>661</v>
      </c>
      <c r="Y115" s="87" t="s">
        <v>425</v>
      </c>
      <c r="Z115" s="87" t="s">
        <v>426</v>
      </c>
      <c r="AA115" s="106"/>
      <c r="AB115" s="95">
        <v>0.29199999999999998</v>
      </c>
      <c r="AC115" s="423" t="s">
        <v>143</v>
      </c>
      <c r="AD115" s="600" t="s">
        <v>662</v>
      </c>
      <c r="AE115" s="600"/>
      <c r="AF115" s="615">
        <v>207</v>
      </c>
      <c r="AG115" s="615">
        <v>17</v>
      </c>
      <c r="AH115" s="615"/>
      <c r="AI115" s="600">
        <f t="shared" si="28"/>
        <v>0.36911389230000002</v>
      </c>
      <c r="AJ115" s="601">
        <f t="shared" si="27"/>
        <v>0.79108374431671302</v>
      </c>
      <c r="AK115" s="615"/>
      <c r="AL115" s="600"/>
      <c r="AM115" s="612"/>
      <c r="AN115" s="614"/>
      <c r="AO115" s="106" t="s">
        <v>601</v>
      </c>
      <c r="AP115" s="106" t="s">
        <v>664</v>
      </c>
      <c r="AQ115" s="418"/>
      <c r="AR115" s="418"/>
      <c r="AS115" s="418">
        <v>1</v>
      </c>
    </row>
    <row r="116" spans="1:45" s="3" customFormat="1" ht="50.1" customHeight="1" outlineLevel="1">
      <c r="A116" s="422">
        <f t="shared" si="29"/>
        <v>108</v>
      </c>
      <c r="B116" s="73"/>
      <c r="C116" s="73"/>
      <c r="D116" s="73"/>
      <c r="E116" s="73"/>
      <c r="F116" s="73"/>
      <c r="G116" s="73"/>
      <c r="H116" s="73">
        <v>6</v>
      </c>
      <c r="I116" s="73"/>
      <c r="J116" s="73"/>
      <c r="K116" s="73"/>
      <c r="L116" s="423" t="s">
        <v>430</v>
      </c>
      <c r="M116" s="423" t="s">
        <v>430</v>
      </c>
      <c r="N116" s="76" t="s">
        <v>431</v>
      </c>
      <c r="O116" s="83"/>
      <c r="P116" s="74" t="s">
        <v>43</v>
      </c>
      <c r="Q116" s="73" t="s">
        <v>359</v>
      </c>
      <c r="R116" s="73"/>
      <c r="S116" s="82" t="s">
        <v>40</v>
      </c>
      <c r="T116" s="423" t="s">
        <v>430</v>
      </c>
      <c r="U116" s="87"/>
      <c r="V116" s="81" t="s">
        <v>92</v>
      </c>
      <c r="W116" s="41" t="s">
        <v>91</v>
      </c>
      <c r="X116" s="87" t="s">
        <v>175</v>
      </c>
      <c r="Y116" s="87" t="s">
        <v>370</v>
      </c>
      <c r="Z116" s="87" t="s">
        <v>371</v>
      </c>
      <c r="AA116" s="106"/>
      <c r="AB116" s="95">
        <v>7.3000000000000001E-3</v>
      </c>
      <c r="AC116" s="423" t="s">
        <v>143</v>
      </c>
      <c r="AD116" s="600" t="s">
        <v>623</v>
      </c>
      <c r="AE116" s="600" t="s">
        <v>667</v>
      </c>
      <c r="AF116" s="615">
        <v>31</v>
      </c>
      <c r="AG116" s="615">
        <v>14</v>
      </c>
      <c r="AH116" s="615">
        <v>3</v>
      </c>
      <c r="AI116" s="600">
        <f>AF116*AG116*AH116*7860/1000000000</f>
        <v>1.023372E-2</v>
      </c>
      <c r="AJ116" s="601">
        <f t="shared" si="27"/>
        <v>0.71332809574621936</v>
      </c>
      <c r="AK116" s="615"/>
      <c r="AL116" s="600"/>
      <c r="AM116" s="612"/>
      <c r="AN116" s="614"/>
      <c r="AO116" s="106" t="s">
        <v>601</v>
      </c>
      <c r="AP116" s="106" t="s">
        <v>666</v>
      </c>
      <c r="AQ116" s="418"/>
      <c r="AR116" s="418"/>
      <c r="AS116" s="418">
        <v>2</v>
      </c>
    </row>
    <row r="117" spans="1:45" s="3" customFormat="1" ht="50.1" customHeight="1" outlineLevel="1">
      <c r="A117" s="422">
        <f t="shared" si="29"/>
        <v>109</v>
      </c>
      <c r="B117" s="73"/>
      <c r="C117" s="73"/>
      <c r="D117" s="73"/>
      <c r="E117" s="73"/>
      <c r="F117" s="73"/>
      <c r="G117" s="73"/>
      <c r="H117" s="73">
        <v>6</v>
      </c>
      <c r="I117" s="73"/>
      <c r="J117" s="73"/>
      <c r="K117" s="73"/>
      <c r="L117" s="423" t="s">
        <v>444</v>
      </c>
      <c r="M117" s="423" t="s">
        <v>444</v>
      </c>
      <c r="N117" s="72" t="s">
        <v>445</v>
      </c>
      <c r="O117" s="83"/>
      <c r="P117" s="74" t="s">
        <v>40</v>
      </c>
      <c r="Q117" s="73" t="s">
        <v>359</v>
      </c>
      <c r="R117" s="73"/>
      <c r="S117" s="82" t="s">
        <v>40</v>
      </c>
      <c r="T117" s="423" t="s">
        <v>444</v>
      </c>
      <c r="U117" s="87"/>
      <c r="V117" s="81" t="s">
        <v>92</v>
      </c>
      <c r="W117" s="41" t="s">
        <v>91</v>
      </c>
      <c r="X117" s="87" t="s">
        <v>175</v>
      </c>
      <c r="Y117" s="87" t="s">
        <v>425</v>
      </c>
      <c r="Z117" s="87" t="s">
        <v>446</v>
      </c>
      <c r="AA117" s="106"/>
      <c r="AB117" s="95">
        <v>0.01</v>
      </c>
      <c r="AC117" s="423" t="s">
        <v>143</v>
      </c>
      <c r="AD117" s="600" t="s">
        <v>662</v>
      </c>
      <c r="AE117" s="600"/>
      <c r="AF117" s="615">
        <v>26.4</v>
      </c>
      <c r="AG117" s="615">
        <v>10</v>
      </c>
      <c r="AH117" s="615"/>
      <c r="AI117" s="600">
        <f>AG117/2*AG117/2*3.14*AF117*7860/1000000000</f>
        <v>1.6289063999999999E-2</v>
      </c>
      <c r="AJ117" s="601">
        <f t="shared" si="27"/>
        <v>0.61390881636906824</v>
      </c>
      <c r="AK117" s="615"/>
      <c r="AL117" s="600"/>
      <c r="AM117" s="612"/>
      <c r="AN117" s="614"/>
      <c r="AO117" s="106" t="s">
        <v>601</v>
      </c>
      <c r="AP117" s="106" t="s">
        <v>663</v>
      </c>
      <c r="AQ117" s="418"/>
      <c r="AR117" s="418"/>
      <c r="AS117" s="418">
        <v>1</v>
      </c>
    </row>
    <row r="118" spans="1:45" s="3" customFormat="1" ht="50.1" customHeight="1" outlineLevel="1">
      <c r="A118" s="422">
        <f t="shared" si="29"/>
        <v>110</v>
      </c>
      <c r="B118" s="73"/>
      <c r="C118" s="73"/>
      <c r="D118" s="73"/>
      <c r="E118" s="73"/>
      <c r="F118" s="73"/>
      <c r="G118" s="73"/>
      <c r="H118" s="73">
        <v>6</v>
      </c>
      <c r="I118" s="73"/>
      <c r="J118" s="73"/>
      <c r="K118" s="73"/>
      <c r="L118" s="423" t="s">
        <v>447</v>
      </c>
      <c r="M118" s="423" t="s">
        <v>447</v>
      </c>
      <c r="N118" s="76" t="s">
        <v>448</v>
      </c>
      <c r="O118" s="83"/>
      <c r="P118" s="74" t="s">
        <v>43</v>
      </c>
      <c r="Q118" s="73" t="s">
        <v>359</v>
      </c>
      <c r="R118" s="73"/>
      <c r="S118" s="82" t="s">
        <v>40</v>
      </c>
      <c r="T118" s="423" t="s">
        <v>447</v>
      </c>
      <c r="U118" s="87"/>
      <c r="V118" s="81" t="s">
        <v>92</v>
      </c>
      <c r="W118" s="41" t="s">
        <v>91</v>
      </c>
      <c r="X118" s="87" t="s">
        <v>175</v>
      </c>
      <c r="Y118" s="87" t="s">
        <v>370</v>
      </c>
      <c r="Z118" s="87" t="s">
        <v>371</v>
      </c>
      <c r="AA118" s="106"/>
      <c r="AB118" s="95">
        <v>7.3000000000000001E-3</v>
      </c>
      <c r="AC118" s="423" t="s">
        <v>143</v>
      </c>
      <c r="AD118" s="600" t="s">
        <v>623</v>
      </c>
      <c r="AE118" s="600" t="s">
        <v>667</v>
      </c>
      <c r="AF118" s="615">
        <v>31</v>
      </c>
      <c r="AG118" s="615">
        <v>14</v>
      </c>
      <c r="AH118" s="615">
        <v>3</v>
      </c>
      <c r="AI118" s="600">
        <f>AF118*AG118*AH118*7860/1000000000</f>
        <v>1.023372E-2</v>
      </c>
      <c r="AJ118" s="601">
        <f t="shared" si="27"/>
        <v>0.71332809574621936</v>
      </c>
      <c r="AK118" s="615"/>
      <c r="AL118" s="600"/>
      <c r="AM118" s="612"/>
      <c r="AN118" s="614"/>
      <c r="AO118" s="106" t="s">
        <v>601</v>
      </c>
      <c r="AP118" s="106" t="s">
        <v>666</v>
      </c>
      <c r="AQ118" s="418"/>
      <c r="AR118" s="418"/>
      <c r="AS118" s="418">
        <v>2</v>
      </c>
    </row>
    <row r="119" spans="1:45" s="2" customFormat="1" ht="50.1" customHeight="1" outlineLevel="1">
      <c r="A119" s="422">
        <f t="shared" si="29"/>
        <v>111</v>
      </c>
      <c r="B119" s="73" t="s">
        <v>449</v>
      </c>
      <c r="C119" s="73"/>
      <c r="D119" s="73"/>
      <c r="E119" s="73"/>
      <c r="F119" s="73"/>
      <c r="G119" s="73">
        <v>5</v>
      </c>
      <c r="H119" s="73"/>
      <c r="I119" s="73"/>
      <c r="J119" s="73"/>
      <c r="K119" s="73"/>
      <c r="L119" s="423" t="s">
        <v>450</v>
      </c>
      <c r="M119" s="423" t="s">
        <v>450</v>
      </c>
      <c r="N119" s="76" t="s">
        <v>451</v>
      </c>
      <c r="O119" s="83"/>
      <c r="P119" s="74" t="s">
        <v>40</v>
      </c>
      <c r="Q119" s="73" t="s">
        <v>359</v>
      </c>
      <c r="R119" s="73"/>
      <c r="S119" s="82" t="s">
        <v>43</v>
      </c>
      <c r="T119" s="423" t="s">
        <v>450</v>
      </c>
      <c r="U119" s="87"/>
      <c r="V119" s="81" t="s">
        <v>92</v>
      </c>
      <c r="W119" s="41" t="s">
        <v>91</v>
      </c>
      <c r="X119" s="87" t="s">
        <v>661</v>
      </c>
      <c r="Y119" s="87" t="s">
        <v>415</v>
      </c>
      <c r="Z119" s="87" t="s">
        <v>416</v>
      </c>
      <c r="AA119" s="106"/>
      <c r="AB119" s="103">
        <v>5.7000000000000002E-2</v>
      </c>
      <c r="AC119" s="423" t="s">
        <v>143</v>
      </c>
      <c r="AD119" s="600" t="s">
        <v>616</v>
      </c>
      <c r="AE119" s="600"/>
      <c r="AF119" s="615">
        <v>50</v>
      </c>
      <c r="AG119" s="615">
        <v>14</v>
      </c>
      <c r="AH119" s="615"/>
      <c r="AI119" s="600">
        <f>AG119/2*AG119/2*3.14*AF119*7860/1000000000</f>
        <v>6.046698000000001E-2</v>
      </c>
      <c r="AJ119" s="601">
        <f t="shared" si="27"/>
        <v>0.94266325191038136</v>
      </c>
      <c r="AK119" s="615"/>
      <c r="AL119" s="600"/>
      <c r="AM119" s="612"/>
      <c r="AN119" s="614"/>
      <c r="AO119" s="106" t="s">
        <v>601</v>
      </c>
      <c r="AP119" s="106" t="s">
        <v>664</v>
      </c>
      <c r="AQ119" s="107"/>
      <c r="AR119" s="107"/>
      <c r="AS119" s="418">
        <v>2</v>
      </c>
    </row>
    <row r="120" spans="1:45" s="3" customFormat="1" ht="50.1" customHeight="1">
      <c r="A120" s="422">
        <f t="shared" si="29"/>
        <v>112</v>
      </c>
      <c r="B120" s="73" t="s">
        <v>452</v>
      </c>
      <c r="C120" s="73"/>
      <c r="D120" s="73"/>
      <c r="E120" s="73">
        <v>3</v>
      </c>
      <c r="F120" s="73"/>
      <c r="G120" s="73"/>
      <c r="H120" s="73"/>
      <c r="I120" s="73"/>
      <c r="J120" s="73"/>
      <c r="K120" s="73"/>
      <c r="L120" s="423" t="s">
        <v>453</v>
      </c>
      <c r="M120" s="423" t="s">
        <v>453</v>
      </c>
      <c r="N120" s="76" t="s">
        <v>454</v>
      </c>
      <c r="O120" s="83"/>
      <c r="P120" s="74" t="s">
        <v>40</v>
      </c>
      <c r="Q120" s="73" t="s">
        <v>359</v>
      </c>
      <c r="R120" s="73" t="s">
        <v>186</v>
      </c>
      <c r="S120" s="82" t="s">
        <v>40</v>
      </c>
      <c r="T120" s="423" t="s">
        <v>455</v>
      </c>
      <c r="U120" s="87"/>
      <c r="V120" s="81" t="s">
        <v>92</v>
      </c>
      <c r="W120" s="41" t="s">
        <v>91</v>
      </c>
      <c r="X120" s="87" t="s">
        <v>411</v>
      </c>
      <c r="Y120" s="87" t="s">
        <v>94</v>
      </c>
      <c r="Z120" s="87" t="s">
        <v>143</v>
      </c>
      <c r="AA120" s="106" t="s">
        <v>143</v>
      </c>
      <c r="AB120" s="103">
        <v>0.1</v>
      </c>
      <c r="AC120" s="423" t="s">
        <v>143</v>
      </c>
      <c r="AD120" s="102"/>
      <c r="AE120" s="423"/>
      <c r="AF120" s="611"/>
      <c r="AG120" s="611"/>
      <c r="AH120" s="611"/>
      <c r="AI120" s="612"/>
      <c r="AJ120" s="613"/>
      <c r="AK120" s="611"/>
      <c r="AL120" s="612"/>
      <c r="AM120" s="612"/>
      <c r="AN120" s="614"/>
      <c r="AO120" s="106" t="s">
        <v>601</v>
      </c>
      <c r="AP120" s="106" t="s">
        <v>457</v>
      </c>
      <c r="AQ120" s="418"/>
      <c r="AR120" s="418"/>
      <c r="AS120" s="418">
        <v>1</v>
      </c>
    </row>
    <row r="121" spans="1:45" s="3" customFormat="1" ht="50.1" customHeight="1">
      <c r="A121" s="422">
        <f t="shared" si="29"/>
        <v>113</v>
      </c>
      <c r="B121" s="73"/>
      <c r="C121" s="73"/>
      <c r="D121" s="73"/>
      <c r="E121" s="73">
        <v>3</v>
      </c>
      <c r="F121" s="73"/>
      <c r="G121" s="73"/>
      <c r="H121" s="73"/>
      <c r="I121" s="73"/>
      <c r="J121" s="73"/>
      <c r="K121" s="73"/>
      <c r="L121" s="88" t="s">
        <v>458</v>
      </c>
      <c r="M121" s="88" t="s">
        <v>458</v>
      </c>
      <c r="N121" s="237" t="s">
        <v>459</v>
      </c>
      <c r="O121" s="77"/>
      <c r="P121" s="74" t="s">
        <v>40</v>
      </c>
      <c r="Q121" s="73" t="s">
        <v>359</v>
      </c>
      <c r="R121" s="81"/>
      <c r="S121" s="82" t="s">
        <v>40</v>
      </c>
      <c r="T121" s="88" t="s">
        <v>458</v>
      </c>
      <c r="U121" s="423"/>
      <c r="V121" s="81" t="s">
        <v>92</v>
      </c>
      <c r="W121" s="41" t="s">
        <v>91</v>
      </c>
      <c r="X121" s="416" t="s">
        <v>124</v>
      </c>
      <c r="Y121" s="87" t="s">
        <v>461</v>
      </c>
      <c r="Z121" s="87" t="s">
        <v>143</v>
      </c>
      <c r="AA121" s="106"/>
      <c r="AB121" s="103">
        <v>6.9999999999999999E-4</v>
      </c>
      <c r="AC121" s="423" t="s">
        <v>143</v>
      </c>
      <c r="AD121" s="91"/>
      <c r="AE121" s="423"/>
      <c r="AF121" s="619"/>
      <c r="AG121" s="619"/>
      <c r="AH121" s="619"/>
      <c r="AI121" s="95"/>
      <c r="AJ121" s="620"/>
      <c r="AK121" s="619"/>
      <c r="AL121" s="95"/>
      <c r="AM121" s="95"/>
      <c r="AN121" s="621"/>
      <c r="AO121" s="106" t="s">
        <v>601</v>
      </c>
      <c r="AP121" s="106" t="s">
        <v>669</v>
      </c>
      <c r="AQ121" s="418"/>
      <c r="AR121" s="418"/>
      <c r="AS121" s="418">
        <v>1</v>
      </c>
    </row>
    <row r="122" spans="1:45" s="3" customFormat="1" ht="50.1" customHeight="1">
      <c r="A122" s="422">
        <f t="shared" si="29"/>
        <v>114</v>
      </c>
      <c r="B122" s="73"/>
      <c r="C122" s="73" t="s">
        <v>463</v>
      </c>
      <c r="D122" s="73"/>
      <c r="E122" s="73">
        <v>3</v>
      </c>
      <c r="F122" s="73"/>
      <c r="G122" s="73"/>
      <c r="H122" s="73"/>
      <c r="I122" s="73" t="s">
        <v>464</v>
      </c>
      <c r="J122" s="73"/>
      <c r="K122" s="73"/>
      <c r="L122" s="423" t="s">
        <v>465</v>
      </c>
      <c r="M122" s="423" t="s">
        <v>465</v>
      </c>
      <c r="N122" s="76" t="s">
        <v>466</v>
      </c>
      <c r="O122" s="83"/>
      <c r="P122" s="74" t="s">
        <v>40</v>
      </c>
      <c r="Q122" s="73" t="s">
        <v>359</v>
      </c>
      <c r="R122" s="73"/>
      <c r="S122" s="82" t="s">
        <v>40</v>
      </c>
      <c r="T122" s="423" t="s">
        <v>465</v>
      </c>
      <c r="U122" s="87"/>
      <c r="V122" s="81" t="s">
        <v>92</v>
      </c>
      <c r="W122" s="41" t="s">
        <v>91</v>
      </c>
      <c r="X122" s="87" t="s">
        <v>411</v>
      </c>
      <c r="Y122" s="87" t="s">
        <v>94</v>
      </c>
      <c r="Z122" s="41" t="s">
        <v>143</v>
      </c>
      <c r="AA122" s="106"/>
      <c r="AB122" s="104">
        <v>0.7</v>
      </c>
      <c r="AC122" s="423" t="s">
        <v>143</v>
      </c>
      <c r="AD122" s="102"/>
      <c r="AE122" s="423"/>
      <c r="AF122" s="611"/>
      <c r="AG122" s="611"/>
      <c r="AH122" s="611"/>
      <c r="AI122" s="612"/>
      <c r="AJ122" s="613"/>
      <c r="AK122" s="611"/>
      <c r="AL122" s="612"/>
      <c r="AM122" s="612"/>
      <c r="AN122" s="614"/>
      <c r="AO122" s="106" t="s">
        <v>601</v>
      </c>
      <c r="AP122" s="106" t="s">
        <v>457</v>
      </c>
      <c r="AQ122" s="418"/>
      <c r="AR122" s="418"/>
      <c r="AS122" s="418">
        <v>1</v>
      </c>
    </row>
    <row r="123" spans="1:45" s="3" customFormat="1" ht="50.1" customHeight="1">
      <c r="A123" s="422">
        <f t="shared" si="29"/>
        <v>115</v>
      </c>
      <c r="B123" s="73"/>
      <c r="C123" s="73"/>
      <c r="D123" s="73"/>
      <c r="E123" s="73">
        <v>3</v>
      </c>
      <c r="F123" s="73"/>
      <c r="G123" s="73"/>
      <c r="H123" s="73"/>
      <c r="I123" s="73"/>
      <c r="J123" s="73"/>
      <c r="K123" s="73"/>
      <c r="L123" s="73" t="s">
        <v>670</v>
      </c>
      <c r="M123" s="423" t="s">
        <v>467</v>
      </c>
      <c r="N123" s="76" t="s">
        <v>468</v>
      </c>
      <c r="O123" s="423" t="s">
        <v>467</v>
      </c>
      <c r="P123" s="30" t="s">
        <v>40</v>
      </c>
      <c r="Q123" s="73" t="s">
        <v>359</v>
      </c>
      <c r="R123" s="46"/>
      <c r="S123" s="82" t="s">
        <v>40</v>
      </c>
      <c r="T123" s="89" t="s">
        <v>395</v>
      </c>
      <c r="U123" s="90" t="s">
        <v>186</v>
      </c>
      <c r="V123" s="81" t="s">
        <v>92</v>
      </c>
      <c r="W123" s="41" t="s">
        <v>91</v>
      </c>
      <c r="X123" s="91" t="s">
        <v>159</v>
      </c>
      <c r="Y123" s="91" t="s">
        <v>310</v>
      </c>
      <c r="Z123" s="41" t="s">
        <v>143</v>
      </c>
      <c r="AA123" s="87" t="s">
        <v>469</v>
      </c>
      <c r="AB123" s="87" t="s">
        <v>470</v>
      </c>
      <c r="AC123" s="85" t="s">
        <v>143</v>
      </c>
      <c r="AD123" s="91"/>
      <c r="AE123" s="423"/>
      <c r="AF123" s="611"/>
      <c r="AG123" s="611"/>
      <c r="AH123" s="611"/>
      <c r="AI123" s="612"/>
      <c r="AJ123" s="613"/>
      <c r="AK123" s="611"/>
      <c r="AL123" s="612"/>
      <c r="AM123" s="612"/>
      <c r="AN123" s="614"/>
      <c r="AO123" s="106" t="s">
        <v>601</v>
      </c>
      <c r="AP123" s="106" t="s">
        <v>671</v>
      </c>
      <c r="AQ123" s="418"/>
      <c r="AR123" s="418"/>
      <c r="AS123" s="418">
        <v>1</v>
      </c>
    </row>
    <row r="124" spans="1:45" s="10" customFormat="1" ht="50.1" customHeight="1">
      <c r="A124" s="422">
        <f t="shared" si="29"/>
        <v>116</v>
      </c>
      <c r="B124" s="85"/>
      <c r="C124" s="85"/>
      <c r="D124" s="73"/>
      <c r="E124" s="73">
        <v>3</v>
      </c>
      <c r="F124" s="85"/>
      <c r="G124" s="85"/>
      <c r="H124" s="85"/>
      <c r="I124" s="85"/>
      <c r="J124" s="85"/>
      <c r="K124" s="85"/>
      <c r="L124" s="85" t="s">
        <v>672</v>
      </c>
      <c r="M124" s="85" t="s">
        <v>472</v>
      </c>
      <c r="N124" s="78" t="s">
        <v>468</v>
      </c>
      <c r="O124" s="85" t="s">
        <v>472</v>
      </c>
      <c r="P124" s="79" t="s">
        <v>40</v>
      </c>
      <c r="Q124" s="85" t="s">
        <v>359</v>
      </c>
      <c r="R124" s="85"/>
      <c r="S124" s="92" t="s">
        <v>40</v>
      </c>
      <c r="T124" s="85" t="s">
        <v>395</v>
      </c>
      <c r="U124" s="91"/>
      <c r="V124" s="81" t="s">
        <v>92</v>
      </c>
      <c r="W124" s="41" t="s">
        <v>91</v>
      </c>
      <c r="X124" s="91" t="s">
        <v>159</v>
      </c>
      <c r="Y124" s="91" t="s">
        <v>310</v>
      </c>
      <c r="Z124" s="41" t="s">
        <v>143</v>
      </c>
      <c r="AA124" s="83" t="s">
        <v>473</v>
      </c>
      <c r="AB124" s="91">
        <v>6.8999999999999999E-3</v>
      </c>
      <c r="AC124" s="85" t="s">
        <v>143</v>
      </c>
      <c r="AD124" s="91"/>
      <c r="AE124" s="423"/>
      <c r="AF124" s="611"/>
      <c r="AG124" s="611"/>
      <c r="AH124" s="611"/>
      <c r="AI124" s="612"/>
      <c r="AJ124" s="613"/>
      <c r="AK124" s="611"/>
      <c r="AL124" s="612"/>
      <c r="AM124" s="612"/>
      <c r="AN124" s="614"/>
      <c r="AO124" s="69" t="s">
        <v>601</v>
      </c>
      <c r="AP124" s="69" t="s">
        <v>643</v>
      </c>
      <c r="AQ124" s="108"/>
      <c r="AR124" s="108"/>
      <c r="AS124" s="418">
        <v>1</v>
      </c>
    </row>
    <row r="125" spans="1:45" s="3" customFormat="1" ht="50.1" customHeight="1">
      <c r="A125" s="422">
        <f t="shared" ref="A125:A134" si="30">ROW()-8</f>
        <v>117</v>
      </c>
      <c r="B125" s="73"/>
      <c r="C125" s="73"/>
      <c r="D125" s="73"/>
      <c r="E125" s="73">
        <v>3</v>
      </c>
      <c r="F125" s="73"/>
      <c r="G125" s="73"/>
      <c r="H125" s="73"/>
      <c r="I125" s="73"/>
      <c r="J125" s="73"/>
      <c r="K125" s="73"/>
      <c r="L125" s="89" t="s">
        <v>474</v>
      </c>
      <c r="M125" s="89" t="s">
        <v>474</v>
      </c>
      <c r="N125" s="76" t="s">
        <v>475</v>
      </c>
      <c r="O125" s="83"/>
      <c r="P125" s="74" t="s">
        <v>43</v>
      </c>
      <c r="Q125" s="73" t="s">
        <v>359</v>
      </c>
      <c r="R125" s="73"/>
      <c r="S125" s="82" t="s">
        <v>40</v>
      </c>
      <c r="T125" s="89" t="s">
        <v>474</v>
      </c>
      <c r="U125" s="87"/>
      <c r="V125" s="81" t="s">
        <v>92</v>
      </c>
      <c r="W125" s="41" t="s">
        <v>91</v>
      </c>
      <c r="X125" s="87" t="s">
        <v>673</v>
      </c>
      <c r="Y125" s="87" t="s">
        <v>476</v>
      </c>
      <c r="Z125" s="41" t="s">
        <v>143</v>
      </c>
      <c r="AA125" s="106"/>
      <c r="AB125" s="95">
        <v>9.2999999999999992E-3</v>
      </c>
      <c r="AC125" s="423" t="s">
        <v>143</v>
      </c>
      <c r="AD125" s="600" t="s">
        <v>591</v>
      </c>
      <c r="AE125" s="600"/>
      <c r="AF125" s="571" t="s">
        <v>674</v>
      </c>
      <c r="AG125" s="615"/>
      <c r="AH125" s="615"/>
      <c r="AI125" s="622">
        <f>AB125*1.05</f>
        <v>9.7649999999999994E-3</v>
      </c>
      <c r="AJ125" s="573">
        <f t="shared" ref="AJ125:AJ127" si="31">AB125/AI125</f>
        <v>0.95238095238095233</v>
      </c>
      <c r="AK125" s="611"/>
      <c r="AL125" s="612"/>
      <c r="AM125" s="612"/>
      <c r="AN125" s="614"/>
      <c r="AO125" s="69" t="s">
        <v>601</v>
      </c>
      <c r="AP125" s="106" t="s">
        <v>675</v>
      </c>
      <c r="AQ125" s="418"/>
      <c r="AR125" s="418"/>
      <c r="AS125" s="418">
        <v>2</v>
      </c>
    </row>
    <row r="126" spans="1:45" s="3" customFormat="1" ht="50.1" customHeight="1">
      <c r="A126" s="422">
        <f t="shared" si="30"/>
        <v>118</v>
      </c>
      <c r="B126" s="73"/>
      <c r="C126" s="73"/>
      <c r="D126" s="73"/>
      <c r="E126" s="73">
        <v>3</v>
      </c>
      <c r="F126" s="73"/>
      <c r="G126" s="73"/>
      <c r="H126" s="73"/>
      <c r="I126" s="73"/>
      <c r="J126" s="73"/>
      <c r="K126" s="73"/>
      <c r="L126" s="423" t="s">
        <v>477</v>
      </c>
      <c r="M126" s="423" t="s">
        <v>477</v>
      </c>
      <c r="N126" s="76" t="s">
        <v>478</v>
      </c>
      <c r="O126" s="83"/>
      <c r="P126" s="74" t="s">
        <v>43</v>
      </c>
      <c r="Q126" s="73" t="s">
        <v>359</v>
      </c>
      <c r="R126" s="73"/>
      <c r="S126" s="82" t="s">
        <v>40</v>
      </c>
      <c r="T126" s="423" t="s">
        <v>477</v>
      </c>
      <c r="U126" s="87"/>
      <c r="V126" s="81" t="s">
        <v>92</v>
      </c>
      <c r="W126" s="41" t="s">
        <v>91</v>
      </c>
      <c r="X126" s="87" t="s">
        <v>673</v>
      </c>
      <c r="Y126" s="87" t="s">
        <v>476</v>
      </c>
      <c r="Z126" s="87" t="s">
        <v>143</v>
      </c>
      <c r="AA126" s="106"/>
      <c r="AB126" s="95">
        <v>1.5299999999999999E-2</v>
      </c>
      <c r="AC126" s="423" t="s">
        <v>143</v>
      </c>
      <c r="AD126" s="600" t="s">
        <v>591</v>
      </c>
      <c r="AE126" s="600"/>
      <c r="AF126" s="571" t="s">
        <v>674</v>
      </c>
      <c r="AG126" s="615"/>
      <c r="AH126" s="615"/>
      <c r="AI126" s="622">
        <f>AB126*1.05</f>
        <v>1.6064999999999999E-2</v>
      </c>
      <c r="AJ126" s="573">
        <f t="shared" si="31"/>
        <v>0.95238095238095233</v>
      </c>
      <c r="AK126" s="611"/>
      <c r="AL126" s="612"/>
      <c r="AM126" s="612"/>
      <c r="AN126" s="614"/>
      <c r="AO126" s="69" t="s">
        <v>601</v>
      </c>
      <c r="AP126" s="106" t="s">
        <v>675</v>
      </c>
      <c r="AQ126" s="418"/>
      <c r="AR126" s="418"/>
      <c r="AS126" s="418">
        <v>2</v>
      </c>
    </row>
    <row r="127" spans="1:45" s="3" customFormat="1" ht="50.1" customHeight="1">
      <c r="A127" s="422">
        <f t="shared" si="30"/>
        <v>119</v>
      </c>
      <c r="B127" s="73"/>
      <c r="C127" s="73"/>
      <c r="D127" s="73"/>
      <c r="E127" s="73">
        <v>3</v>
      </c>
      <c r="F127" s="73"/>
      <c r="G127" s="73"/>
      <c r="H127" s="73"/>
      <c r="I127" s="73"/>
      <c r="J127" s="73"/>
      <c r="K127" s="73"/>
      <c r="L127" s="73" t="s">
        <v>481</v>
      </c>
      <c r="M127" s="423" t="s">
        <v>479</v>
      </c>
      <c r="N127" s="76" t="s">
        <v>480</v>
      </c>
      <c r="O127" s="102"/>
      <c r="P127" s="74" t="s">
        <v>40</v>
      </c>
      <c r="Q127" s="73" t="s">
        <v>359</v>
      </c>
      <c r="R127" s="106"/>
      <c r="S127" s="82" t="s">
        <v>47</v>
      </c>
      <c r="T127" s="73" t="s">
        <v>481</v>
      </c>
      <c r="U127" s="86"/>
      <c r="V127" s="81" t="s">
        <v>92</v>
      </c>
      <c r="W127" s="41" t="s">
        <v>91</v>
      </c>
      <c r="X127" s="416" t="s">
        <v>124</v>
      </c>
      <c r="Y127" s="106" t="s">
        <v>461</v>
      </c>
      <c r="Z127" s="41" t="s">
        <v>143</v>
      </c>
      <c r="AA127" s="102"/>
      <c r="AB127" s="103">
        <v>6.0000000000000001E-3</v>
      </c>
      <c r="AC127" s="423" t="s">
        <v>143</v>
      </c>
      <c r="AD127" s="623" t="s">
        <v>591</v>
      </c>
      <c r="AE127" s="623"/>
      <c r="AF127" s="571" t="s">
        <v>676</v>
      </c>
      <c r="AG127" s="616"/>
      <c r="AH127" s="616"/>
      <c r="AI127" s="622">
        <f>AB127*1.04</f>
        <v>6.2400000000000008E-3</v>
      </c>
      <c r="AJ127" s="573">
        <f t="shared" si="31"/>
        <v>0.96153846153846145</v>
      </c>
      <c r="AK127" s="611"/>
      <c r="AL127" s="612"/>
      <c r="AM127" s="612"/>
      <c r="AN127" s="614"/>
      <c r="AO127" s="69" t="s">
        <v>601</v>
      </c>
      <c r="AP127" s="106" t="s">
        <v>669</v>
      </c>
      <c r="AQ127" s="418"/>
      <c r="AR127" s="418"/>
      <c r="AS127" s="418">
        <v>4</v>
      </c>
    </row>
    <row r="128" spans="1:45" s="3" customFormat="1" ht="50.1" customHeight="1">
      <c r="A128" s="422">
        <f t="shared" si="30"/>
        <v>120</v>
      </c>
      <c r="B128" s="73"/>
      <c r="C128" s="73"/>
      <c r="D128" s="73"/>
      <c r="E128" s="73">
        <v>3</v>
      </c>
      <c r="F128" s="73"/>
      <c r="G128" s="73"/>
      <c r="H128" s="73"/>
      <c r="I128" s="73"/>
      <c r="J128" s="73"/>
      <c r="K128" s="73"/>
      <c r="L128" s="423" t="s">
        <v>482</v>
      </c>
      <c r="M128" s="423" t="s">
        <v>482</v>
      </c>
      <c r="N128" s="76" t="s">
        <v>483</v>
      </c>
      <c r="O128" s="83"/>
      <c r="P128" s="74" t="s">
        <v>40</v>
      </c>
      <c r="Q128" s="73" t="s">
        <v>359</v>
      </c>
      <c r="R128" s="73"/>
      <c r="S128" s="82" t="s">
        <v>40</v>
      </c>
      <c r="T128" s="423" t="s">
        <v>482</v>
      </c>
      <c r="U128" s="87"/>
      <c r="V128" s="81" t="s">
        <v>92</v>
      </c>
      <c r="W128" s="41" t="s">
        <v>91</v>
      </c>
      <c r="X128" s="87" t="s">
        <v>631</v>
      </c>
      <c r="Y128" s="87" t="s">
        <v>94</v>
      </c>
      <c r="Z128" s="423" t="s">
        <v>143</v>
      </c>
      <c r="AA128" s="106"/>
      <c r="AB128" s="95">
        <v>0.17499999999999999</v>
      </c>
      <c r="AC128" s="423" t="s">
        <v>143</v>
      </c>
      <c r="AD128" s="91"/>
      <c r="AE128" s="423"/>
      <c r="AF128" s="611"/>
      <c r="AG128" s="611"/>
      <c r="AH128" s="611"/>
      <c r="AI128" s="612"/>
      <c r="AJ128" s="613"/>
      <c r="AK128" s="611"/>
      <c r="AL128" s="612"/>
      <c r="AM128" s="612"/>
      <c r="AN128" s="614"/>
      <c r="AO128" s="69" t="s">
        <v>601</v>
      </c>
      <c r="AP128" s="106" t="s">
        <v>677</v>
      </c>
      <c r="AQ128" s="418"/>
      <c r="AR128" s="418"/>
      <c r="AS128" s="109">
        <v>1</v>
      </c>
    </row>
    <row r="129" spans="1:45" s="3" customFormat="1" ht="50.1" customHeight="1">
      <c r="A129" s="422">
        <f t="shared" si="30"/>
        <v>121</v>
      </c>
      <c r="B129" s="73"/>
      <c r="C129" s="73"/>
      <c r="D129" s="73"/>
      <c r="E129" s="73">
        <v>3</v>
      </c>
      <c r="F129" s="73"/>
      <c r="G129" s="73"/>
      <c r="H129" s="73"/>
      <c r="I129" s="73"/>
      <c r="J129" s="73"/>
      <c r="K129" s="73"/>
      <c r="L129" s="73" t="s">
        <v>678</v>
      </c>
      <c r="M129" s="423" t="s">
        <v>485</v>
      </c>
      <c r="N129" s="76" t="s">
        <v>468</v>
      </c>
      <c r="O129" s="423" t="s">
        <v>485</v>
      </c>
      <c r="P129" s="74" t="s">
        <v>40</v>
      </c>
      <c r="Q129" s="73" t="s">
        <v>359</v>
      </c>
      <c r="R129" s="73"/>
      <c r="S129" s="82" t="s">
        <v>40</v>
      </c>
      <c r="T129" s="85" t="s">
        <v>395</v>
      </c>
      <c r="U129" s="87"/>
      <c r="V129" s="81" t="s">
        <v>92</v>
      </c>
      <c r="W129" s="41" t="s">
        <v>91</v>
      </c>
      <c r="X129" s="87" t="s">
        <v>159</v>
      </c>
      <c r="Y129" s="91" t="s">
        <v>310</v>
      </c>
      <c r="Z129" s="41" t="s">
        <v>143</v>
      </c>
      <c r="AA129" s="87" t="s">
        <v>486</v>
      </c>
      <c r="AB129" s="95">
        <v>2.0000000000000001E-4</v>
      </c>
      <c r="AC129" s="423" t="s">
        <v>143</v>
      </c>
      <c r="AD129" s="91"/>
      <c r="AE129" s="423"/>
      <c r="AF129" s="611"/>
      <c r="AG129" s="611"/>
      <c r="AH129" s="611"/>
      <c r="AI129" s="612"/>
      <c r="AJ129" s="613"/>
      <c r="AK129" s="611"/>
      <c r="AL129" s="612"/>
      <c r="AM129" s="612"/>
      <c r="AN129" s="614"/>
      <c r="AO129" s="69" t="s">
        <v>601</v>
      </c>
      <c r="AP129" s="106" t="s">
        <v>679</v>
      </c>
      <c r="AQ129" s="418"/>
      <c r="AR129" s="418"/>
      <c r="AS129" s="109">
        <v>2</v>
      </c>
    </row>
    <row r="130" spans="1:45" s="3" customFormat="1" ht="50.1" customHeight="1">
      <c r="A130" s="422">
        <f t="shared" si="30"/>
        <v>122</v>
      </c>
      <c r="B130" s="73"/>
      <c r="C130" s="73"/>
      <c r="D130" s="73"/>
      <c r="E130" s="73">
        <v>3</v>
      </c>
      <c r="F130" s="73"/>
      <c r="G130" s="73"/>
      <c r="H130" s="73"/>
      <c r="I130" s="73"/>
      <c r="J130" s="73"/>
      <c r="K130" s="73"/>
      <c r="L130" s="423" t="s">
        <v>487</v>
      </c>
      <c r="M130" s="423" t="s">
        <v>487</v>
      </c>
      <c r="N130" s="76" t="s">
        <v>488</v>
      </c>
      <c r="O130" s="83"/>
      <c r="P130" s="74" t="s">
        <v>40</v>
      </c>
      <c r="Q130" s="73" t="s">
        <v>359</v>
      </c>
      <c r="R130" s="74"/>
      <c r="S130" s="82" t="s">
        <v>40</v>
      </c>
      <c r="T130" s="423" t="s">
        <v>487</v>
      </c>
      <c r="U130" s="87"/>
      <c r="V130" s="81" t="s">
        <v>92</v>
      </c>
      <c r="W130" s="41" t="s">
        <v>91</v>
      </c>
      <c r="X130" s="87" t="s">
        <v>661</v>
      </c>
      <c r="Y130" s="87" t="s">
        <v>425</v>
      </c>
      <c r="Z130" s="87" t="s">
        <v>446</v>
      </c>
      <c r="AA130" s="106"/>
      <c r="AB130" s="103">
        <v>2.4199999999999999E-2</v>
      </c>
      <c r="AC130" s="423" t="s">
        <v>143</v>
      </c>
      <c r="AD130" s="600" t="s">
        <v>662</v>
      </c>
      <c r="AE130" s="600"/>
      <c r="AF130" s="615">
        <v>43</v>
      </c>
      <c r="AG130" s="615">
        <v>10</v>
      </c>
      <c r="AH130" s="615"/>
      <c r="AI130" s="600">
        <f>AG130/2*AG130/2*3.14*AF130*7860/1000000000</f>
        <v>2.6531430000000002E-2</v>
      </c>
      <c r="AJ130" s="601">
        <f t="shared" ref="AJ130:AJ134" si="32">AB130/AI130</f>
        <v>0.91212573163225641</v>
      </c>
      <c r="AK130" s="615"/>
      <c r="AL130" s="600">
        <f>AG130*3.14*AF130*BA130/1000000</f>
        <v>0</v>
      </c>
      <c r="AM130" s="612"/>
      <c r="AN130" s="614"/>
      <c r="AO130" s="69" t="s">
        <v>601</v>
      </c>
      <c r="AP130" s="106" t="s">
        <v>663</v>
      </c>
      <c r="AQ130" s="418"/>
      <c r="AR130" s="418"/>
      <c r="AS130" s="109">
        <v>2</v>
      </c>
    </row>
    <row r="131" spans="1:45" s="3" customFormat="1" ht="50.1" customHeight="1">
      <c r="A131" s="422">
        <f t="shared" si="30"/>
        <v>123</v>
      </c>
      <c r="B131" s="73"/>
      <c r="C131" s="73"/>
      <c r="D131" s="73"/>
      <c r="E131" s="73">
        <v>3</v>
      </c>
      <c r="F131" s="73"/>
      <c r="G131" s="73"/>
      <c r="H131" s="73"/>
      <c r="I131" s="73"/>
      <c r="J131" s="73"/>
      <c r="K131" s="73"/>
      <c r="L131" s="116" t="s">
        <v>489</v>
      </c>
      <c r="M131" s="116" t="s">
        <v>489</v>
      </c>
      <c r="N131" s="111" t="s">
        <v>490</v>
      </c>
      <c r="O131" s="301"/>
      <c r="P131" s="74" t="s">
        <v>40</v>
      </c>
      <c r="Q131" s="73" t="s">
        <v>359</v>
      </c>
      <c r="R131" s="74"/>
      <c r="S131" s="82" t="s">
        <v>40</v>
      </c>
      <c r="T131" s="116" t="s">
        <v>489</v>
      </c>
      <c r="U131" s="87"/>
      <c r="V131" s="81" t="s">
        <v>92</v>
      </c>
      <c r="W131" s="41" t="s">
        <v>91</v>
      </c>
      <c r="X131" s="87" t="s">
        <v>661</v>
      </c>
      <c r="Y131" s="87" t="s">
        <v>425</v>
      </c>
      <c r="Z131" s="87" t="s">
        <v>446</v>
      </c>
      <c r="AA131" s="106"/>
      <c r="AB131" s="103">
        <v>6.0000000000000001E-3</v>
      </c>
      <c r="AC131" s="423"/>
      <c r="AD131" s="600" t="s">
        <v>662</v>
      </c>
      <c r="AE131" s="600"/>
      <c r="AF131" s="615">
        <v>17</v>
      </c>
      <c r="AG131" s="615">
        <v>8</v>
      </c>
      <c r="AH131" s="615"/>
      <c r="AI131" s="600">
        <f>AG131/2*AG131/2*3.14*AF131*7860/1000000000</f>
        <v>6.7130688000000011E-3</v>
      </c>
      <c r="AJ131" s="601">
        <f t="shared" si="32"/>
        <v>0.8937790120667316</v>
      </c>
      <c r="AK131" s="615"/>
      <c r="AL131" s="600">
        <f>AG131*3.14*AF131*BA131/1000000</f>
        <v>0</v>
      </c>
      <c r="AM131" s="612"/>
      <c r="AN131" s="614"/>
      <c r="AO131" s="69" t="s">
        <v>601</v>
      </c>
      <c r="AP131" s="106" t="s">
        <v>680</v>
      </c>
      <c r="AQ131" s="418"/>
      <c r="AR131" s="418"/>
      <c r="AS131" s="109">
        <v>1</v>
      </c>
    </row>
    <row r="132" spans="1:45" s="3" customFormat="1" ht="50.1" customHeight="1">
      <c r="A132" s="422">
        <f t="shared" si="30"/>
        <v>124</v>
      </c>
      <c r="B132" s="73"/>
      <c r="C132" s="73"/>
      <c r="D132" s="73"/>
      <c r="E132" s="73">
        <v>3</v>
      </c>
      <c r="F132" s="73"/>
      <c r="G132" s="73"/>
      <c r="H132" s="73"/>
      <c r="I132" s="73"/>
      <c r="J132" s="73"/>
      <c r="K132" s="73"/>
      <c r="L132" s="73" t="s">
        <v>681</v>
      </c>
      <c r="M132" s="423" t="s">
        <v>491</v>
      </c>
      <c r="N132" s="76" t="s">
        <v>468</v>
      </c>
      <c r="O132" s="423" t="s">
        <v>491</v>
      </c>
      <c r="P132" s="74" t="s">
        <v>40</v>
      </c>
      <c r="Q132" s="73" t="s">
        <v>359</v>
      </c>
      <c r="R132" s="73"/>
      <c r="S132" s="82" t="s">
        <v>40</v>
      </c>
      <c r="T132" s="85" t="s">
        <v>395</v>
      </c>
      <c r="U132" s="87"/>
      <c r="V132" s="81" t="s">
        <v>92</v>
      </c>
      <c r="W132" s="41" t="s">
        <v>91</v>
      </c>
      <c r="X132" s="87" t="s">
        <v>159</v>
      </c>
      <c r="Y132" s="91" t="s">
        <v>310</v>
      </c>
      <c r="Z132" s="41" t="s">
        <v>143</v>
      </c>
      <c r="AA132" s="106" t="s">
        <v>492</v>
      </c>
      <c r="AB132" s="95">
        <v>6.9999999999999999E-4</v>
      </c>
      <c r="AC132" s="423" t="s">
        <v>143</v>
      </c>
      <c r="AD132" s="91"/>
      <c r="AE132" s="423"/>
      <c r="AF132" s="611"/>
      <c r="AG132" s="611"/>
      <c r="AH132" s="611"/>
      <c r="AI132" s="612"/>
      <c r="AJ132" s="613"/>
      <c r="AK132" s="611"/>
      <c r="AL132" s="612"/>
      <c r="AM132" s="612"/>
      <c r="AN132" s="614"/>
      <c r="AO132" s="69" t="s">
        <v>601</v>
      </c>
      <c r="AP132" s="106" t="s">
        <v>643</v>
      </c>
      <c r="AQ132" s="418"/>
      <c r="AR132" s="418"/>
      <c r="AS132" s="109">
        <v>2</v>
      </c>
    </row>
    <row r="133" spans="1:45" s="3" customFormat="1" ht="50.1" customHeight="1">
      <c r="A133" s="422">
        <f t="shared" si="30"/>
        <v>125</v>
      </c>
      <c r="B133" s="73"/>
      <c r="C133" s="73"/>
      <c r="D133" s="73"/>
      <c r="E133" s="73">
        <v>3</v>
      </c>
      <c r="F133" s="73"/>
      <c r="G133" s="73"/>
      <c r="H133" s="73"/>
      <c r="I133" s="73"/>
      <c r="J133" s="73"/>
      <c r="K133" s="73"/>
      <c r="L133" s="423" t="s">
        <v>493</v>
      </c>
      <c r="M133" s="423" t="s">
        <v>493</v>
      </c>
      <c r="N133" s="76" t="s">
        <v>494</v>
      </c>
      <c r="O133" s="83"/>
      <c r="P133" s="74" t="s">
        <v>40</v>
      </c>
      <c r="Q133" s="73" t="s">
        <v>359</v>
      </c>
      <c r="R133" s="74"/>
      <c r="S133" s="82" t="s">
        <v>40</v>
      </c>
      <c r="T133" s="423" t="s">
        <v>493</v>
      </c>
      <c r="U133" s="87"/>
      <c r="V133" s="81" t="s">
        <v>92</v>
      </c>
      <c r="W133" s="41" t="s">
        <v>91</v>
      </c>
      <c r="X133" s="417" t="s">
        <v>576</v>
      </c>
      <c r="Y133" s="87" t="s">
        <v>94</v>
      </c>
      <c r="Z133" s="41" t="s">
        <v>143</v>
      </c>
      <c r="AA133" s="106"/>
      <c r="AB133" s="95">
        <f>AB134+AB135</f>
        <v>0.1263</v>
      </c>
      <c r="AC133" s="423" t="s">
        <v>143</v>
      </c>
      <c r="AD133" s="91"/>
      <c r="AE133" s="423"/>
      <c r="AF133" s="611"/>
      <c r="AG133" s="611"/>
      <c r="AH133" s="611"/>
      <c r="AI133" s="612"/>
      <c r="AJ133" s="613"/>
      <c r="AK133" s="611"/>
      <c r="AL133" s="612"/>
      <c r="AM133" s="612"/>
      <c r="AN133" s="614"/>
      <c r="AO133" s="69" t="s">
        <v>601</v>
      </c>
      <c r="AP133" s="106" t="s">
        <v>682</v>
      </c>
      <c r="AQ133" s="418"/>
      <c r="AR133" s="418"/>
      <c r="AS133" s="109">
        <v>2</v>
      </c>
    </row>
    <row r="134" spans="1:45" s="3" customFormat="1" ht="50.1" customHeight="1" outlineLevel="1">
      <c r="A134" s="422">
        <f t="shared" si="30"/>
        <v>126</v>
      </c>
      <c r="B134" s="73"/>
      <c r="C134" s="73"/>
      <c r="D134" s="73"/>
      <c r="E134" s="73"/>
      <c r="F134" s="73">
        <v>4</v>
      </c>
      <c r="G134" s="73"/>
      <c r="H134" s="73"/>
      <c r="I134" s="73"/>
      <c r="J134" s="73"/>
      <c r="K134" s="73"/>
      <c r="L134" s="73"/>
      <c r="M134" s="423" t="s">
        <v>495</v>
      </c>
      <c r="N134" s="76" t="s">
        <v>496</v>
      </c>
      <c r="O134" s="83"/>
      <c r="P134" s="74" t="s">
        <v>40</v>
      </c>
      <c r="Q134" s="73" t="s">
        <v>359</v>
      </c>
      <c r="R134" s="74"/>
      <c r="S134" s="82" t="s">
        <v>40</v>
      </c>
      <c r="T134" s="423" t="s">
        <v>495</v>
      </c>
      <c r="U134" s="87"/>
      <c r="V134" s="81" t="s">
        <v>92</v>
      </c>
      <c r="W134" s="41" t="s">
        <v>91</v>
      </c>
      <c r="X134" s="87" t="s">
        <v>661</v>
      </c>
      <c r="Y134" s="87" t="s">
        <v>425</v>
      </c>
      <c r="Z134" s="41" t="s">
        <v>143</v>
      </c>
      <c r="AA134" s="106"/>
      <c r="AB134" s="95">
        <v>0.125</v>
      </c>
      <c r="AC134" s="423" t="s">
        <v>143</v>
      </c>
      <c r="AD134" s="624" t="s">
        <v>662</v>
      </c>
      <c r="AE134" s="624"/>
      <c r="AF134" s="625">
        <v>40</v>
      </c>
      <c r="AG134" s="625">
        <v>24</v>
      </c>
      <c r="AH134" s="625">
        <v>29</v>
      </c>
      <c r="AI134" s="600">
        <f>AF134*AG134*AH134*7860/1000000000</f>
        <v>0.2188224</v>
      </c>
      <c r="AJ134" s="601">
        <f t="shared" si="32"/>
        <v>0.57123950747272678</v>
      </c>
      <c r="AK134" s="615"/>
      <c r="AL134" s="600">
        <f>AF134*AG134*2*BA134/1000000</f>
        <v>0</v>
      </c>
      <c r="AM134" s="612"/>
      <c r="AN134" s="614"/>
      <c r="AO134" s="67"/>
      <c r="AP134" s="67"/>
      <c r="AQ134" s="418"/>
      <c r="AR134" s="418"/>
      <c r="AS134" s="109">
        <v>1</v>
      </c>
    </row>
    <row r="135" spans="1:45" s="3" customFormat="1" ht="50.1" customHeight="1" outlineLevel="1">
      <c r="A135" s="422">
        <f t="shared" ref="A135:A144" si="33">ROW()-8</f>
        <v>127</v>
      </c>
      <c r="B135" s="73"/>
      <c r="C135" s="73"/>
      <c r="D135" s="73"/>
      <c r="E135" s="73"/>
      <c r="F135" s="73">
        <v>4</v>
      </c>
      <c r="G135" s="73"/>
      <c r="H135" s="73"/>
      <c r="I135" s="73"/>
      <c r="J135" s="73"/>
      <c r="K135" s="73"/>
      <c r="L135" s="73"/>
      <c r="M135" s="423" t="s">
        <v>497</v>
      </c>
      <c r="N135" s="76" t="s">
        <v>498</v>
      </c>
      <c r="O135" s="83"/>
      <c r="P135" s="74" t="s">
        <v>40</v>
      </c>
      <c r="Q135" s="73" t="s">
        <v>359</v>
      </c>
      <c r="R135" s="73"/>
      <c r="S135" s="82" t="s">
        <v>40</v>
      </c>
      <c r="T135" s="423" t="s">
        <v>497</v>
      </c>
      <c r="U135" s="87"/>
      <c r="V135" s="81" t="s">
        <v>92</v>
      </c>
      <c r="W135" s="41" t="s">
        <v>91</v>
      </c>
      <c r="X135" s="87" t="s">
        <v>159</v>
      </c>
      <c r="Y135" s="87" t="s">
        <v>419</v>
      </c>
      <c r="Z135" s="87" t="s">
        <v>143</v>
      </c>
      <c r="AA135" s="106"/>
      <c r="AB135" s="95">
        <v>1.2999999999999999E-3</v>
      </c>
      <c r="AC135" s="423" t="s">
        <v>143</v>
      </c>
      <c r="AD135" s="624"/>
      <c r="AE135" s="624"/>
      <c r="AF135" s="625"/>
      <c r="AG135" s="625"/>
      <c r="AH135" s="625"/>
      <c r="AI135" s="626"/>
      <c r="AJ135" s="627"/>
      <c r="AK135" s="625"/>
      <c r="AL135" s="626"/>
      <c r="AM135" s="612"/>
      <c r="AN135" s="614"/>
      <c r="AO135" s="67"/>
      <c r="AP135" s="67"/>
      <c r="AQ135" s="418"/>
      <c r="AR135" s="418"/>
      <c r="AS135" s="109">
        <v>1</v>
      </c>
    </row>
    <row r="136" spans="1:45" s="3" customFormat="1" ht="50.1" customHeight="1">
      <c r="A136" s="422">
        <f t="shared" si="33"/>
        <v>128</v>
      </c>
      <c r="B136" s="73"/>
      <c r="C136" s="73"/>
      <c r="D136" s="73"/>
      <c r="E136" s="73">
        <v>3</v>
      </c>
      <c r="F136" s="73"/>
      <c r="G136" s="73"/>
      <c r="H136" s="73"/>
      <c r="I136" s="73"/>
      <c r="J136" s="73"/>
      <c r="K136" s="73"/>
      <c r="L136" s="423" t="s">
        <v>499</v>
      </c>
      <c r="M136" s="423" t="s">
        <v>499</v>
      </c>
      <c r="N136" s="76" t="s">
        <v>500</v>
      </c>
      <c r="O136" s="83"/>
      <c r="P136" s="74" t="s">
        <v>40</v>
      </c>
      <c r="Q136" s="73" t="s">
        <v>359</v>
      </c>
      <c r="R136" s="73"/>
      <c r="S136" s="82" t="s">
        <v>40</v>
      </c>
      <c r="T136" s="423" t="s">
        <v>499</v>
      </c>
      <c r="U136" s="87"/>
      <c r="V136" s="81" t="s">
        <v>92</v>
      </c>
      <c r="W136" s="41" t="s">
        <v>91</v>
      </c>
      <c r="X136" s="417" t="s">
        <v>576</v>
      </c>
      <c r="Y136" s="87" t="s">
        <v>94</v>
      </c>
      <c r="Z136" s="87" t="s">
        <v>143</v>
      </c>
      <c r="AA136" s="106"/>
      <c r="AB136" s="95">
        <f>AB137+AB138</f>
        <v>0.20700000000000002</v>
      </c>
      <c r="AC136" s="423" t="s">
        <v>143</v>
      </c>
      <c r="AD136" s="624"/>
      <c r="AE136" s="624"/>
      <c r="AF136" s="625"/>
      <c r="AG136" s="625"/>
      <c r="AH136" s="625"/>
      <c r="AI136" s="600"/>
      <c r="AJ136" s="601"/>
      <c r="AK136" s="615"/>
      <c r="AL136" s="600"/>
      <c r="AM136" s="612"/>
      <c r="AN136" s="614"/>
      <c r="AO136" s="69" t="s">
        <v>601</v>
      </c>
      <c r="AP136" s="106" t="s">
        <v>682</v>
      </c>
      <c r="AQ136" s="418"/>
      <c r="AR136" s="418"/>
      <c r="AS136" s="109">
        <v>2</v>
      </c>
    </row>
    <row r="137" spans="1:45" s="3" customFormat="1" ht="50.1" customHeight="1" outlineLevel="1">
      <c r="A137" s="422">
        <f t="shared" si="33"/>
        <v>129</v>
      </c>
      <c r="B137" s="73"/>
      <c r="C137" s="73"/>
      <c r="D137" s="73"/>
      <c r="E137" s="73"/>
      <c r="F137" s="73">
        <v>4</v>
      </c>
      <c r="G137" s="73"/>
      <c r="H137" s="73"/>
      <c r="I137" s="73"/>
      <c r="J137" s="73"/>
      <c r="K137" s="73"/>
      <c r="L137" s="73"/>
      <c r="M137" s="423" t="s">
        <v>501</v>
      </c>
      <c r="N137" s="76" t="s">
        <v>502</v>
      </c>
      <c r="O137" s="83"/>
      <c r="P137" s="74" t="s">
        <v>40</v>
      </c>
      <c r="Q137" s="73" t="s">
        <v>359</v>
      </c>
      <c r="R137" s="73"/>
      <c r="S137" s="82" t="s">
        <v>40</v>
      </c>
      <c r="T137" s="423" t="s">
        <v>501</v>
      </c>
      <c r="U137" s="87"/>
      <c r="V137" s="81" t="s">
        <v>92</v>
      </c>
      <c r="W137" s="41" t="s">
        <v>91</v>
      </c>
      <c r="X137" s="87" t="s">
        <v>661</v>
      </c>
      <c r="Y137" s="87" t="s">
        <v>425</v>
      </c>
      <c r="Z137" s="87" t="s">
        <v>143</v>
      </c>
      <c r="AA137" s="106"/>
      <c r="AB137" s="95">
        <v>0.20300000000000001</v>
      </c>
      <c r="AC137" s="423" t="s">
        <v>143</v>
      </c>
      <c r="AD137" s="624" t="s">
        <v>662</v>
      </c>
      <c r="AE137" s="624"/>
      <c r="AF137" s="625">
        <v>40</v>
      </c>
      <c r="AG137" s="625">
        <v>24</v>
      </c>
      <c r="AH137" s="625">
        <v>37</v>
      </c>
      <c r="AI137" s="600">
        <f>AF137*AG137*AH137*7860/1000000000</f>
        <v>0.27918720000000002</v>
      </c>
      <c r="AJ137" s="601">
        <f>AB137/AI137</f>
        <v>0.7271106984847443</v>
      </c>
      <c r="AK137" s="615"/>
      <c r="AL137" s="600">
        <f>AF137*AG137*2*BA137/1000000</f>
        <v>0</v>
      </c>
      <c r="AM137" s="612"/>
      <c r="AN137" s="614"/>
      <c r="AO137" s="67"/>
      <c r="AP137" s="67"/>
      <c r="AQ137" s="418"/>
      <c r="AR137" s="418"/>
      <c r="AS137" s="109">
        <v>1</v>
      </c>
    </row>
    <row r="138" spans="1:45" s="3" customFormat="1" ht="50.1" customHeight="1" outlineLevel="1">
      <c r="A138" s="422">
        <f t="shared" si="33"/>
        <v>130</v>
      </c>
      <c r="B138" s="73"/>
      <c r="C138" s="73"/>
      <c r="D138" s="73"/>
      <c r="E138" s="73"/>
      <c r="F138" s="73">
        <v>4</v>
      </c>
      <c r="G138" s="73"/>
      <c r="H138" s="73"/>
      <c r="I138" s="73"/>
      <c r="J138" s="73"/>
      <c r="K138" s="73"/>
      <c r="L138" s="73"/>
      <c r="M138" s="423" t="s">
        <v>497</v>
      </c>
      <c r="N138" s="76" t="s">
        <v>498</v>
      </c>
      <c r="O138" s="83"/>
      <c r="P138" s="74" t="s">
        <v>40</v>
      </c>
      <c r="Q138" s="73" t="s">
        <v>359</v>
      </c>
      <c r="R138" s="73"/>
      <c r="S138" s="82" t="s">
        <v>40</v>
      </c>
      <c r="T138" s="423" t="s">
        <v>497</v>
      </c>
      <c r="U138" s="87"/>
      <c r="V138" s="81" t="s">
        <v>92</v>
      </c>
      <c r="W138" s="41" t="s">
        <v>91</v>
      </c>
      <c r="X138" s="87" t="s">
        <v>159</v>
      </c>
      <c r="Y138" s="87" t="s">
        <v>419</v>
      </c>
      <c r="Z138" s="87" t="s">
        <v>143</v>
      </c>
      <c r="AA138" s="106"/>
      <c r="AB138" s="95">
        <v>4.0000000000000001E-3</v>
      </c>
      <c r="AC138" s="423" t="s">
        <v>143</v>
      </c>
      <c r="AD138" s="91"/>
      <c r="AE138" s="423"/>
      <c r="AF138" s="611"/>
      <c r="AG138" s="611"/>
      <c r="AH138" s="611"/>
      <c r="AI138" s="612"/>
      <c r="AJ138" s="613"/>
      <c r="AK138" s="611"/>
      <c r="AL138" s="612"/>
      <c r="AM138" s="612"/>
      <c r="AN138" s="614"/>
      <c r="AO138" s="67"/>
      <c r="AP138" s="67"/>
      <c r="AQ138" s="418"/>
      <c r="AR138" s="418"/>
      <c r="AS138" s="109">
        <v>1</v>
      </c>
    </row>
    <row r="139" spans="1:45" s="3" customFormat="1" ht="50.1" customHeight="1">
      <c r="A139" s="422">
        <f t="shared" si="33"/>
        <v>131</v>
      </c>
      <c r="B139" s="73"/>
      <c r="C139" s="73"/>
      <c r="D139" s="73"/>
      <c r="E139" s="73">
        <v>3</v>
      </c>
      <c r="F139" s="73"/>
      <c r="G139" s="73"/>
      <c r="H139" s="73"/>
      <c r="I139" s="73"/>
      <c r="J139" s="73"/>
      <c r="K139" s="73"/>
      <c r="L139" s="423" t="s">
        <v>503</v>
      </c>
      <c r="M139" s="423" t="s">
        <v>503</v>
      </c>
      <c r="N139" s="76" t="s">
        <v>504</v>
      </c>
      <c r="O139" s="112" t="s">
        <v>505</v>
      </c>
      <c r="P139" s="74" t="s">
        <v>40</v>
      </c>
      <c r="Q139" s="73" t="s">
        <v>359</v>
      </c>
      <c r="R139" s="73"/>
      <c r="S139" s="82" t="s">
        <v>40</v>
      </c>
      <c r="T139" s="423" t="s">
        <v>503</v>
      </c>
      <c r="U139" s="87"/>
      <c r="V139" s="81" t="s">
        <v>92</v>
      </c>
      <c r="W139" s="41" t="s">
        <v>91</v>
      </c>
      <c r="X139" s="87" t="s">
        <v>159</v>
      </c>
      <c r="Y139" s="87" t="s">
        <v>396</v>
      </c>
      <c r="Z139" s="87" t="s">
        <v>143</v>
      </c>
      <c r="AA139" s="106"/>
      <c r="AB139" s="103">
        <v>5.7000000000000002E-3</v>
      </c>
      <c r="AC139" s="423" t="s">
        <v>321</v>
      </c>
      <c r="AD139" s="102"/>
      <c r="AE139" s="423"/>
      <c r="AF139" s="611"/>
      <c r="AG139" s="611"/>
      <c r="AH139" s="611"/>
      <c r="AI139" s="612"/>
      <c r="AJ139" s="613"/>
      <c r="AK139" s="611"/>
      <c r="AL139" s="612"/>
      <c r="AM139" s="612"/>
      <c r="AN139" s="614"/>
      <c r="AO139" s="69" t="s">
        <v>601</v>
      </c>
      <c r="AP139" s="106" t="s">
        <v>683</v>
      </c>
      <c r="AQ139" s="418"/>
      <c r="AR139" s="418"/>
      <c r="AS139" s="109">
        <v>8</v>
      </c>
    </row>
    <row r="140" spans="1:45" s="3" customFormat="1" ht="50.1" customHeight="1">
      <c r="A140" s="422">
        <f t="shared" si="33"/>
        <v>132</v>
      </c>
      <c r="B140" s="73"/>
      <c r="C140" s="73"/>
      <c r="D140" s="73"/>
      <c r="E140" s="73">
        <v>3</v>
      </c>
      <c r="F140" s="73"/>
      <c r="G140" s="73"/>
      <c r="H140" s="73"/>
      <c r="I140" s="73"/>
      <c r="J140" s="73"/>
      <c r="K140" s="73"/>
      <c r="L140" s="88" t="s">
        <v>506</v>
      </c>
      <c r="M140" s="88" t="s">
        <v>506</v>
      </c>
      <c r="N140" s="113" t="s">
        <v>507</v>
      </c>
      <c r="O140" s="83"/>
      <c r="P140" s="74" t="s">
        <v>40</v>
      </c>
      <c r="Q140" s="73" t="s">
        <v>359</v>
      </c>
      <c r="R140" s="73"/>
      <c r="S140" s="82" t="s">
        <v>40</v>
      </c>
      <c r="T140" s="88" t="s">
        <v>506</v>
      </c>
      <c r="U140" s="87"/>
      <c r="V140" s="81" t="s">
        <v>92</v>
      </c>
      <c r="W140" s="41" t="s">
        <v>91</v>
      </c>
      <c r="X140" s="87" t="s">
        <v>673</v>
      </c>
      <c r="Y140" s="87" t="s">
        <v>476</v>
      </c>
      <c r="Z140" s="87" t="s">
        <v>143</v>
      </c>
      <c r="AA140" s="40" t="s">
        <v>508</v>
      </c>
      <c r="AB140" s="95">
        <v>0.01</v>
      </c>
      <c r="AC140" s="423" t="s">
        <v>143</v>
      </c>
      <c r="AD140" s="102"/>
      <c r="AE140" s="423"/>
      <c r="AF140" s="611"/>
      <c r="AG140" s="611"/>
      <c r="AH140" s="611"/>
      <c r="AI140" s="612"/>
      <c r="AJ140" s="613"/>
      <c r="AK140" s="611"/>
      <c r="AL140" s="612"/>
      <c r="AM140" s="612"/>
      <c r="AN140" s="614"/>
      <c r="AO140" s="69" t="s">
        <v>601</v>
      </c>
      <c r="AP140" s="106" t="s">
        <v>684</v>
      </c>
      <c r="AQ140" s="418"/>
      <c r="AR140" s="418"/>
      <c r="AS140" s="109">
        <v>1</v>
      </c>
    </row>
    <row r="141" spans="1:45" s="7" customFormat="1" ht="50.1" customHeight="1">
      <c r="A141" s="422">
        <f t="shared" si="33"/>
        <v>133</v>
      </c>
      <c r="B141" s="38"/>
      <c r="C141" s="40">
        <v>1</v>
      </c>
      <c r="D141" s="40"/>
      <c r="E141" s="40"/>
      <c r="F141" s="40"/>
      <c r="G141" s="110"/>
      <c r="H141" s="40"/>
      <c r="I141" s="40"/>
      <c r="J141" s="39"/>
      <c r="K141" s="39"/>
      <c r="L141" s="39"/>
      <c r="M141" s="53" t="s">
        <v>509</v>
      </c>
      <c r="N141" s="147" t="s">
        <v>510</v>
      </c>
      <c r="O141" s="152" t="s">
        <v>120</v>
      </c>
      <c r="P141" s="114" t="s">
        <v>43</v>
      </c>
      <c r="Q141" s="38" t="s">
        <v>90</v>
      </c>
      <c r="R141" s="80"/>
      <c r="S141" s="80" t="s">
        <v>140</v>
      </c>
      <c r="T141" s="57" t="s">
        <v>99</v>
      </c>
      <c r="U141" s="57" t="s">
        <v>143</v>
      </c>
      <c r="V141" s="81" t="s">
        <v>91</v>
      </c>
      <c r="W141" s="41" t="s">
        <v>92</v>
      </c>
      <c r="X141" s="417" t="s">
        <v>576</v>
      </c>
      <c r="Y141" s="40" t="s">
        <v>94</v>
      </c>
      <c r="Z141" s="40" t="s">
        <v>143</v>
      </c>
      <c r="AA141" s="117" t="s">
        <v>143</v>
      </c>
      <c r="AB141" s="58">
        <f>AB142+AB153+AB154</f>
        <v>1.9849999999999999</v>
      </c>
      <c r="AC141" s="39" t="s">
        <v>143</v>
      </c>
      <c r="AD141" s="41"/>
      <c r="AE141" s="41"/>
      <c r="AF141" s="595"/>
      <c r="AG141" s="595"/>
      <c r="AH141" s="595"/>
      <c r="AI141" s="596"/>
      <c r="AJ141" s="597"/>
      <c r="AK141" s="595"/>
      <c r="AL141" s="596"/>
      <c r="AM141" s="596"/>
      <c r="AN141" s="598"/>
      <c r="AO141" s="69" t="s">
        <v>577</v>
      </c>
      <c r="AP141" s="69"/>
      <c r="AQ141" s="69"/>
      <c r="AR141" s="70"/>
      <c r="AS141" s="40">
        <v>1</v>
      </c>
    </row>
    <row r="142" spans="1:45" s="7" customFormat="1" ht="50.1" customHeight="1">
      <c r="A142" s="422">
        <f t="shared" si="33"/>
        <v>134</v>
      </c>
      <c r="B142" s="38"/>
      <c r="C142" s="40"/>
      <c r="D142" s="40">
        <v>2</v>
      </c>
      <c r="E142" s="40"/>
      <c r="F142" s="40"/>
      <c r="G142" s="110"/>
      <c r="H142" s="40"/>
      <c r="I142" s="40"/>
      <c r="J142" s="39"/>
      <c r="K142" s="39"/>
      <c r="L142" s="53" t="s">
        <v>511</v>
      </c>
      <c r="M142" s="53" t="s">
        <v>511</v>
      </c>
      <c r="N142" s="147" t="s">
        <v>512</v>
      </c>
      <c r="O142" s="148" t="s">
        <v>513</v>
      </c>
      <c r="P142" s="114" t="s">
        <v>47</v>
      </c>
      <c r="Q142" s="38" t="s">
        <v>90</v>
      </c>
      <c r="R142" s="80"/>
      <c r="S142" s="80" t="s">
        <v>43</v>
      </c>
      <c r="T142" s="57"/>
      <c r="U142" s="39" t="s">
        <v>43</v>
      </c>
      <c r="V142" s="81" t="s">
        <v>91</v>
      </c>
      <c r="W142" s="41" t="s">
        <v>92</v>
      </c>
      <c r="X142" s="38" t="s">
        <v>579</v>
      </c>
      <c r="Y142" s="40" t="s">
        <v>94</v>
      </c>
      <c r="Z142" s="40" t="s">
        <v>143</v>
      </c>
      <c r="AA142" s="117" t="s">
        <v>143</v>
      </c>
      <c r="AB142" s="58">
        <f>AB143+AB144*3+AB145*2+AB146+AB147</f>
        <v>1.585</v>
      </c>
      <c r="AC142" s="39" t="s">
        <v>143</v>
      </c>
      <c r="AD142" s="41" t="s">
        <v>580</v>
      </c>
      <c r="AE142" s="41"/>
      <c r="AF142" s="595"/>
      <c r="AG142" s="595"/>
      <c r="AH142" s="595"/>
      <c r="AI142" s="596"/>
      <c r="AJ142" s="597"/>
      <c r="AK142" s="595"/>
      <c r="AL142" s="596"/>
      <c r="AM142" s="596"/>
      <c r="AN142" s="598"/>
      <c r="AO142" s="69" t="s">
        <v>581</v>
      </c>
      <c r="AP142" s="69"/>
      <c r="AQ142" s="69"/>
      <c r="AR142" s="70"/>
      <c r="AS142" s="40">
        <v>1</v>
      </c>
    </row>
    <row r="143" spans="1:45" s="7" customFormat="1" ht="50.1" customHeight="1">
      <c r="A143" s="422">
        <f t="shared" si="33"/>
        <v>135</v>
      </c>
      <c r="B143" s="38"/>
      <c r="C143" s="40"/>
      <c r="D143" s="40"/>
      <c r="E143" s="40">
        <v>3</v>
      </c>
      <c r="F143" s="40"/>
      <c r="G143" s="110"/>
      <c r="H143" s="40"/>
      <c r="I143" s="40"/>
      <c r="J143" s="39"/>
      <c r="K143" s="39"/>
      <c r="L143" s="39"/>
      <c r="M143" s="53" t="s">
        <v>514</v>
      </c>
      <c r="N143" s="147" t="s">
        <v>515</v>
      </c>
      <c r="O143" s="148" t="s">
        <v>513</v>
      </c>
      <c r="P143" s="114" t="s">
        <v>47</v>
      </c>
      <c r="Q143" s="38" t="s">
        <v>90</v>
      </c>
      <c r="R143" s="80"/>
      <c r="S143" s="80" t="s">
        <v>140</v>
      </c>
      <c r="T143" s="57" t="s">
        <v>99</v>
      </c>
      <c r="U143" s="57" t="s">
        <v>143</v>
      </c>
      <c r="V143" s="81" t="s">
        <v>91</v>
      </c>
      <c r="W143" s="41" t="s">
        <v>92</v>
      </c>
      <c r="X143" s="40" t="s">
        <v>110</v>
      </c>
      <c r="Y143" s="40" t="s">
        <v>517</v>
      </c>
      <c r="Z143" s="40" t="s">
        <v>518</v>
      </c>
      <c r="AA143" s="117" t="s">
        <v>143</v>
      </c>
      <c r="AB143" s="58">
        <v>0.55300000000000005</v>
      </c>
      <c r="AC143" s="39" t="s">
        <v>143</v>
      </c>
      <c r="AD143" s="41"/>
      <c r="AE143" s="41"/>
      <c r="AF143" s="595"/>
      <c r="AG143" s="595"/>
      <c r="AH143" s="595"/>
      <c r="AI143" s="596">
        <f>AB143*1.08</f>
        <v>0.5972400000000001</v>
      </c>
      <c r="AJ143" s="597"/>
      <c r="AK143" s="595"/>
      <c r="AL143" s="596"/>
      <c r="AM143" s="596"/>
      <c r="AN143" s="598"/>
      <c r="AO143" s="67"/>
      <c r="AP143" s="67"/>
      <c r="AQ143" s="69"/>
      <c r="AR143" s="70"/>
      <c r="AS143" s="40">
        <v>1</v>
      </c>
    </row>
    <row r="144" spans="1:45" s="3" customFormat="1" ht="50.1" customHeight="1">
      <c r="A144" s="422">
        <f t="shared" si="33"/>
        <v>136</v>
      </c>
      <c r="B144" s="38"/>
      <c r="C144" s="40"/>
      <c r="D144" s="40"/>
      <c r="E144" s="40">
        <v>3</v>
      </c>
      <c r="F144" s="40"/>
      <c r="G144" s="110"/>
      <c r="H144" s="40"/>
      <c r="I144" s="40"/>
      <c r="J144" s="39"/>
      <c r="K144" s="39"/>
      <c r="L144" s="39"/>
      <c r="M144" s="53" t="s">
        <v>519</v>
      </c>
      <c r="N144" s="147" t="s">
        <v>520</v>
      </c>
      <c r="O144" s="148" t="s">
        <v>120</v>
      </c>
      <c r="P144" s="114" t="s">
        <v>47</v>
      </c>
      <c r="Q144" s="38" t="s">
        <v>90</v>
      </c>
      <c r="R144" s="80"/>
      <c r="S144" s="80" t="s">
        <v>140</v>
      </c>
      <c r="T144" s="57"/>
      <c r="U144" s="39" t="s">
        <v>140</v>
      </c>
      <c r="V144" s="81" t="s">
        <v>91</v>
      </c>
      <c r="W144" s="41" t="s">
        <v>92</v>
      </c>
      <c r="X144" s="40" t="s">
        <v>599</v>
      </c>
      <c r="Y144" s="40" t="s">
        <v>522</v>
      </c>
      <c r="Z144" s="38" t="s">
        <v>142</v>
      </c>
      <c r="AA144" s="117" t="s">
        <v>143</v>
      </c>
      <c r="AB144" s="58">
        <v>8.0000000000000002E-3</v>
      </c>
      <c r="AC144" s="39" t="s">
        <v>143</v>
      </c>
      <c r="AD144" s="41"/>
      <c r="AE144" s="41"/>
      <c r="AF144" s="595"/>
      <c r="AG144" s="595"/>
      <c r="AH144" s="595"/>
      <c r="AI144" s="596"/>
      <c r="AJ144" s="597"/>
      <c r="AK144" s="595"/>
      <c r="AL144" s="596"/>
      <c r="AM144" s="596"/>
      <c r="AN144" s="598"/>
      <c r="AO144" s="67"/>
      <c r="AP144" s="67"/>
      <c r="AQ144" s="69"/>
      <c r="AR144" s="70"/>
      <c r="AS144" s="40">
        <v>2</v>
      </c>
    </row>
    <row r="145" spans="1:45" s="3" customFormat="1" ht="50.1" customHeight="1">
      <c r="A145" s="422">
        <f t="shared" ref="A145:A160" si="34">ROW()-8</f>
        <v>137</v>
      </c>
      <c r="B145" s="38"/>
      <c r="C145" s="40"/>
      <c r="D145" s="110"/>
      <c r="E145" s="40">
        <v>3</v>
      </c>
      <c r="F145" s="40"/>
      <c r="G145" s="110"/>
      <c r="H145" s="40"/>
      <c r="I145" s="40"/>
      <c r="J145" s="39"/>
      <c r="K145" s="39"/>
      <c r="L145" s="39"/>
      <c r="M145" s="53" t="s">
        <v>523</v>
      </c>
      <c r="N145" s="147" t="s">
        <v>524</v>
      </c>
      <c r="O145" s="148" t="s">
        <v>120</v>
      </c>
      <c r="P145" s="114" t="s">
        <v>47</v>
      </c>
      <c r="Q145" s="38" t="s">
        <v>90</v>
      </c>
      <c r="R145" s="80"/>
      <c r="S145" s="80" t="s">
        <v>140</v>
      </c>
      <c r="T145" s="57"/>
      <c r="U145" s="39" t="s">
        <v>140</v>
      </c>
      <c r="V145" s="81" t="s">
        <v>91</v>
      </c>
      <c r="W145" s="41" t="s">
        <v>92</v>
      </c>
      <c r="X145" s="40" t="s">
        <v>599</v>
      </c>
      <c r="Y145" s="40" t="s">
        <v>522</v>
      </c>
      <c r="Z145" s="38" t="s">
        <v>142</v>
      </c>
      <c r="AA145" s="117" t="s">
        <v>525</v>
      </c>
      <c r="AB145" s="58">
        <v>7.0000000000000001E-3</v>
      </c>
      <c r="AC145" s="39" t="s">
        <v>143</v>
      </c>
      <c r="AD145" s="41"/>
      <c r="AE145" s="41"/>
      <c r="AF145" s="595"/>
      <c r="AG145" s="595"/>
      <c r="AH145" s="595"/>
      <c r="AI145" s="596"/>
      <c r="AJ145" s="597"/>
      <c r="AK145" s="595"/>
      <c r="AL145" s="596"/>
      <c r="AM145" s="596"/>
      <c r="AN145" s="598"/>
      <c r="AO145" s="67"/>
      <c r="AP145" s="67"/>
      <c r="AQ145" s="69"/>
      <c r="AR145" s="70"/>
      <c r="AS145" s="40">
        <v>2</v>
      </c>
    </row>
    <row r="146" spans="1:45" s="7" customFormat="1" ht="50.1" customHeight="1">
      <c r="A146" s="422">
        <f t="shared" si="34"/>
        <v>138</v>
      </c>
      <c r="B146" s="38"/>
      <c r="C146" s="40"/>
      <c r="D146" s="110"/>
      <c r="E146" s="110">
        <v>3</v>
      </c>
      <c r="F146" s="40"/>
      <c r="G146" s="110"/>
      <c r="H146" s="40"/>
      <c r="I146" s="40"/>
      <c r="J146" s="39"/>
      <c r="K146" s="39"/>
      <c r="L146" s="39"/>
      <c r="M146" s="53" t="s">
        <v>526</v>
      </c>
      <c r="N146" s="147" t="s">
        <v>527</v>
      </c>
      <c r="O146" s="148" t="s">
        <v>513</v>
      </c>
      <c r="P146" s="114" t="s">
        <v>47</v>
      </c>
      <c r="Q146" s="38" t="s">
        <v>90</v>
      </c>
      <c r="R146" s="40"/>
      <c r="S146" s="80" t="s">
        <v>140</v>
      </c>
      <c r="T146" s="57" t="s">
        <v>99</v>
      </c>
      <c r="U146" s="57" t="s">
        <v>143</v>
      </c>
      <c r="V146" s="81" t="s">
        <v>91</v>
      </c>
      <c r="W146" s="41" t="s">
        <v>92</v>
      </c>
      <c r="X146" s="40" t="s">
        <v>152</v>
      </c>
      <c r="Y146" s="40" t="s">
        <v>143</v>
      </c>
      <c r="Z146" s="57" t="s">
        <v>528</v>
      </c>
      <c r="AA146" s="94" t="s">
        <v>143</v>
      </c>
      <c r="AB146" s="58">
        <v>0.05</v>
      </c>
      <c r="AC146" s="39" t="s">
        <v>143</v>
      </c>
      <c r="AD146" s="41"/>
      <c r="AE146" s="41"/>
      <c r="AF146" s="595"/>
      <c r="AG146" s="595"/>
      <c r="AH146" s="595"/>
      <c r="AI146" s="596"/>
      <c r="AJ146" s="597"/>
      <c r="AK146" s="595"/>
      <c r="AL146" s="596"/>
      <c r="AM146" s="596"/>
      <c r="AN146" s="598"/>
      <c r="AO146" s="67"/>
      <c r="AP146" s="67"/>
      <c r="AQ146" s="69"/>
      <c r="AR146" s="70"/>
      <c r="AS146" s="40">
        <v>1</v>
      </c>
    </row>
    <row r="147" spans="1:45" s="9" customFormat="1" ht="50.1" customHeight="1">
      <c r="A147" s="422">
        <f t="shared" si="34"/>
        <v>139</v>
      </c>
      <c r="B147" s="414"/>
      <c r="C147" s="416"/>
      <c r="D147" s="416"/>
      <c r="E147" s="31">
        <v>3</v>
      </c>
      <c r="F147" s="31"/>
      <c r="G147" s="416"/>
      <c r="H147" s="416"/>
      <c r="I147" s="416"/>
      <c r="J147" s="418"/>
      <c r="K147" s="421"/>
      <c r="L147" s="418"/>
      <c r="M147" s="27" t="s">
        <v>529</v>
      </c>
      <c r="N147" s="141" t="s">
        <v>530</v>
      </c>
      <c r="O147" s="142"/>
      <c r="P147" s="114" t="s">
        <v>47</v>
      </c>
      <c r="Q147" s="38" t="s">
        <v>90</v>
      </c>
      <c r="R147" s="420"/>
      <c r="S147" s="80" t="s">
        <v>140</v>
      </c>
      <c r="T147" s="57" t="s">
        <v>99</v>
      </c>
      <c r="U147" s="57" t="s">
        <v>143</v>
      </c>
      <c r="V147" s="81" t="s">
        <v>91</v>
      </c>
      <c r="W147" s="41" t="s">
        <v>92</v>
      </c>
      <c r="X147" s="416" t="s">
        <v>360</v>
      </c>
      <c r="Y147" s="416" t="s">
        <v>94</v>
      </c>
      <c r="Z147" s="27"/>
      <c r="AA147" s="27"/>
      <c r="AB147" s="50">
        <f>AB148+AB149*2+AB150+AB151+AB152*2</f>
        <v>0.94399999999999995</v>
      </c>
      <c r="AC147" s="418"/>
      <c r="AD147" s="417" t="s">
        <v>608</v>
      </c>
      <c r="AE147" s="417"/>
      <c r="AF147" s="578"/>
      <c r="AG147" s="578"/>
      <c r="AH147" s="578"/>
      <c r="AI147" s="579"/>
      <c r="AJ147" s="580"/>
      <c r="AK147" s="578"/>
      <c r="AL147" s="579"/>
      <c r="AM147" s="579"/>
      <c r="AN147" s="581"/>
      <c r="AO147" s="69" t="s">
        <v>581</v>
      </c>
      <c r="AP147" s="68"/>
      <c r="AQ147" s="68"/>
      <c r="AR147" s="65"/>
      <c r="AS147" s="40">
        <v>1</v>
      </c>
    </row>
    <row r="148" spans="1:45" ht="50.1" customHeight="1">
      <c r="A148" s="422">
        <f t="shared" si="34"/>
        <v>140</v>
      </c>
      <c r="B148" s="414"/>
      <c r="C148" s="416"/>
      <c r="D148" s="416"/>
      <c r="E148" s="416"/>
      <c r="F148" s="416">
        <v>4</v>
      </c>
      <c r="G148" s="416"/>
      <c r="H148" s="416"/>
      <c r="I148" s="416"/>
      <c r="J148" s="418"/>
      <c r="K148" s="418"/>
      <c r="L148" s="418"/>
      <c r="M148" s="27" t="s">
        <v>531</v>
      </c>
      <c r="N148" s="141" t="s">
        <v>532</v>
      </c>
      <c r="O148" s="142"/>
      <c r="P148" s="114" t="s">
        <v>47</v>
      </c>
      <c r="Q148" s="38" t="s">
        <v>90</v>
      </c>
      <c r="R148" s="420"/>
      <c r="S148" s="80" t="s">
        <v>140</v>
      </c>
      <c r="T148" s="57" t="s">
        <v>99</v>
      </c>
      <c r="U148" s="420"/>
      <c r="V148" s="81" t="s">
        <v>91</v>
      </c>
      <c r="W148" s="41" t="s">
        <v>92</v>
      </c>
      <c r="X148" s="416" t="s">
        <v>599</v>
      </c>
      <c r="Y148" s="416" t="s">
        <v>533</v>
      </c>
      <c r="Z148" s="96"/>
      <c r="AA148" s="96"/>
      <c r="AB148" s="100">
        <v>7.9000000000000001E-2</v>
      </c>
      <c r="AC148" s="420"/>
      <c r="AD148" s="570" t="s">
        <v>585</v>
      </c>
      <c r="AE148" s="570"/>
      <c r="AF148" s="566">
        <f t="shared" ref="AF148:AF151" si="35">AB148/0.2219*1000</f>
        <v>356.01622352410999</v>
      </c>
      <c r="AG148" s="566">
        <v>6</v>
      </c>
      <c r="AH148" s="566"/>
      <c r="AI148" s="572">
        <f t="shared" ref="AI148:AI151" si="36">AF148*0.2219/1000</f>
        <v>7.9000000000000001E-2</v>
      </c>
      <c r="AJ148" s="573">
        <f t="shared" ref="AJ148:AJ151" si="37">AB148/AI148</f>
        <v>1</v>
      </c>
      <c r="AK148" s="578"/>
      <c r="AL148" s="579"/>
      <c r="AM148" s="579"/>
      <c r="AN148" s="581"/>
      <c r="AO148" s="67"/>
      <c r="AP148" s="67"/>
      <c r="AQ148" s="68"/>
      <c r="AR148" s="65"/>
      <c r="AS148" s="40">
        <v>1</v>
      </c>
    </row>
    <row r="149" spans="1:45" s="9" customFormat="1" ht="50.1" customHeight="1">
      <c r="A149" s="422">
        <f t="shared" si="34"/>
        <v>141</v>
      </c>
      <c r="B149" s="414"/>
      <c r="C149" s="416"/>
      <c r="D149" s="416"/>
      <c r="E149" s="31"/>
      <c r="F149" s="31">
        <v>4</v>
      </c>
      <c r="G149" s="416"/>
      <c r="H149" s="416"/>
      <c r="I149" s="416"/>
      <c r="J149" s="418"/>
      <c r="K149" s="421"/>
      <c r="L149" s="418"/>
      <c r="M149" s="27" t="s">
        <v>534</v>
      </c>
      <c r="N149" s="141" t="s">
        <v>535</v>
      </c>
      <c r="O149" s="142"/>
      <c r="P149" s="114" t="s">
        <v>47</v>
      </c>
      <c r="Q149" s="38" t="s">
        <v>90</v>
      </c>
      <c r="R149" s="420"/>
      <c r="S149" s="80" t="s">
        <v>140</v>
      </c>
      <c r="T149" s="57" t="s">
        <v>99</v>
      </c>
      <c r="U149" s="27"/>
      <c r="V149" s="81" t="s">
        <v>91</v>
      </c>
      <c r="W149" s="41" t="s">
        <v>92</v>
      </c>
      <c r="X149" s="416" t="s">
        <v>599</v>
      </c>
      <c r="Y149" s="416" t="s">
        <v>533</v>
      </c>
      <c r="Z149" s="416"/>
      <c r="AA149" s="27"/>
      <c r="AB149" s="50">
        <v>7.2999999999999995E-2</v>
      </c>
      <c r="AC149" s="418"/>
      <c r="AD149" s="570" t="s">
        <v>585</v>
      </c>
      <c r="AE149" s="570"/>
      <c r="AF149" s="566">
        <f t="shared" si="35"/>
        <v>328.97701667417755</v>
      </c>
      <c r="AG149" s="566">
        <v>6</v>
      </c>
      <c r="AH149" s="566"/>
      <c r="AI149" s="572">
        <f t="shared" si="36"/>
        <v>7.2999999999999995E-2</v>
      </c>
      <c r="AJ149" s="573">
        <f t="shared" si="37"/>
        <v>1</v>
      </c>
      <c r="AK149" s="578"/>
      <c r="AL149" s="579"/>
      <c r="AM149" s="579"/>
      <c r="AN149" s="581"/>
      <c r="AO149" s="67"/>
      <c r="AP149" s="67"/>
      <c r="AQ149" s="68"/>
      <c r="AR149" s="65"/>
      <c r="AS149" s="40">
        <v>2</v>
      </c>
    </row>
    <row r="150" spans="1:45" s="9" customFormat="1" ht="50.1" customHeight="1">
      <c r="A150" s="422">
        <f t="shared" si="34"/>
        <v>142</v>
      </c>
      <c r="B150" s="414"/>
      <c r="C150" s="416"/>
      <c r="D150" s="416"/>
      <c r="E150" s="31"/>
      <c r="F150" s="31">
        <v>4</v>
      </c>
      <c r="G150" s="416"/>
      <c r="H150" s="416"/>
      <c r="I150" s="416"/>
      <c r="J150" s="418"/>
      <c r="K150" s="421"/>
      <c r="L150" s="418"/>
      <c r="M150" s="27" t="s">
        <v>536</v>
      </c>
      <c r="N150" s="141" t="s">
        <v>537</v>
      </c>
      <c r="O150" s="143"/>
      <c r="P150" s="114" t="s">
        <v>47</v>
      </c>
      <c r="Q150" s="38" t="s">
        <v>90</v>
      </c>
      <c r="R150" s="420"/>
      <c r="S150" s="80" t="s">
        <v>140</v>
      </c>
      <c r="T150" s="57" t="s">
        <v>99</v>
      </c>
      <c r="U150" s="27"/>
      <c r="V150" s="81" t="s">
        <v>91</v>
      </c>
      <c r="W150" s="41" t="s">
        <v>92</v>
      </c>
      <c r="X150" s="416" t="s">
        <v>599</v>
      </c>
      <c r="Y150" s="416" t="s">
        <v>533</v>
      </c>
      <c r="Z150" s="422"/>
      <c r="AA150" s="27"/>
      <c r="AB150" s="50">
        <v>6.7000000000000004E-2</v>
      </c>
      <c r="AC150" s="418"/>
      <c r="AD150" s="570" t="s">
        <v>585</v>
      </c>
      <c r="AE150" s="570"/>
      <c r="AF150" s="566">
        <f t="shared" si="35"/>
        <v>301.93780982424516</v>
      </c>
      <c r="AG150" s="566">
        <v>6</v>
      </c>
      <c r="AH150" s="566"/>
      <c r="AI150" s="572">
        <f t="shared" si="36"/>
        <v>6.7000000000000004E-2</v>
      </c>
      <c r="AJ150" s="573">
        <f t="shared" si="37"/>
        <v>1</v>
      </c>
      <c r="AK150" s="578"/>
      <c r="AL150" s="579"/>
      <c r="AM150" s="579"/>
      <c r="AN150" s="581"/>
      <c r="AO150" s="67"/>
      <c r="AP150" s="67"/>
      <c r="AQ150" s="68"/>
      <c r="AR150" s="65"/>
      <c r="AS150" s="40">
        <v>1</v>
      </c>
    </row>
    <row r="151" spans="1:45" s="9" customFormat="1" ht="50.1" customHeight="1">
      <c r="A151" s="422">
        <f t="shared" si="34"/>
        <v>143</v>
      </c>
      <c r="B151" s="414"/>
      <c r="C151" s="416"/>
      <c r="D151" s="416"/>
      <c r="E151" s="31"/>
      <c r="F151" s="31">
        <v>4</v>
      </c>
      <c r="G151" s="416"/>
      <c r="H151" s="416"/>
      <c r="I151" s="416"/>
      <c r="J151" s="418"/>
      <c r="K151" s="421"/>
      <c r="L151" s="418"/>
      <c r="M151" s="27" t="s">
        <v>538</v>
      </c>
      <c r="N151" s="141" t="s">
        <v>539</v>
      </c>
      <c r="O151" s="142"/>
      <c r="P151" s="114" t="s">
        <v>47</v>
      </c>
      <c r="Q151" s="38" t="s">
        <v>90</v>
      </c>
      <c r="R151" s="420"/>
      <c r="S151" s="80" t="s">
        <v>140</v>
      </c>
      <c r="T151" s="57" t="s">
        <v>99</v>
      </c>
      <c r="U151" s="27"/>
      <c r="V151" s="81" t="s">
        <v>91</v>
      </c>
      <c r="W151" s="41" t="s">
        <v>92</v>
      </c>
      <c r="X151" s="416" t="s">
        <v>599</v>
      </c>
      <c r="Y151" s="416" t="s">
        <v>533</v>
      </c>
      <c r="Z151" s="27"/>
      <c r="AA151" s="27"/>
      <c r="AB151" s="100">
        <v>5.1999999999999998E-2</v>
      </c>
      <c r="AC151" s="418"/>
      <c r="AD151" s="570" t="s">
        <v>585</v>
      </c>
      <c r="AE151" s="570"/>
      <c r="AF151" s="566">
        <f t="shared" si="35"/>
        <v>234.33979269941415</v>
      </c>
      <c r="AG151" s="566">
        <v>6</v>
      </c>
      <c r="AH151" s="566"/>
      <c r="AI151" s="572">
        <f t="shared" si="36"/>
        <v>5.1999999999999991E-2</v>
      </c>
      <c r="AJ151" s="573">
        <f t="shared" si="37"/>
        <v>1.0000000000000002</v>
      </c>
      <c r="AK151" s="576"/>
      <c r="AL151" s="569"/>
      <c r="AM151" s="569"/>
      <c r="AN151" s="306"/>
      <c r="AO151" s="67"/>
      <c r="AP151" s="67"/>
      <c r="AQ151" s="27"/>
      <c r="AR151" s="65"/>
      <c r="AS151" s="40">
        <v>1</v>
      </c>
    </row>
    <row r="152" spans="1:45" s="9" customFormat="1" ht="50.1" customHeight="1">
      <c r="A152" s="422">
        <f t="shared" si="34"/>
        <v>144</v>
      </c>
      <c r="B152" s="414"/>
      <c r="C152" s="416"/>
      <c r="D152" s="416"/>
      <c r="E152" s="31"/>
      <c r="F152" s="31">
        <v>4</v>
      </c>
      <c r="G152" s="416"/>
      <c r="H152" s="416"/>
      <c r="I152" s="416"/>
      <c r="J152" s="418"/>
      <c r="K152" s="421"/>
      <c r="L152" s="418"/>
      <c r="M152" s="31" t="s">
        <v>540</v>
      </c>
      <c r="N152" s="141" t="s">
        <v>334</v>
      </c>
      <c r="O152" s="96"/>
      <c r="P152" s="114" t="s">
        <v>47</v>
      </c>
      <c r="Q152" s="38" t="s">
        <v>90</v>
      </c>
      <c r="R152" s="27"/>
      <c r="S152" s="80" t="s">
        <v>140</v>
      </c>
      <c r="T152" s="57" t="s">
        <v>99</v>
      </c>
      <c r="U152" s="27"/>
      <c r="V152" s="81" t="s">
        <v>91</v>
      </c>
      <c r="W152" s="41" t="s">
        <v>92</v>
      </c>
      <c r="X152" s="416" t="s">
        <v>175</v>
      </c>
      <c r="Y152" s="416" t="s">
        <v>541</v>
      </c>
      <c r="Z152" s="27"/>
      <c r="AA152" s="27"/>
      <c r="AB152" s="50">
        <v>0.3</v>
      </c>
      <c r="AC152" s="418"/>
      <c r="AD152" s="27" t="s">
        <v>623</v>
      </c>
      <c r="AE152" s="27"/>
      <c r="AF152" s="576"/>
      <c r="AG152" s="576"/>
      <c r="AH152" s="576"/>
      <c r="AI152" s="569"/>
      <c r="AJ152" s="577"/>
      <c r="AK152" s="576"/>
      <c r="AL152" s="569"/>
      <c r="AM152" s="569"/>
      <c r="AN152" s="306"/>
      <c r="AO152" s="67"/>
      <c r="AP152" s="67"/>
      <c r="AQ152" s="27"/>
      <c r="AR152" s="65"/>
      <c r="AS152" s="40">
        <v>2</v>
      </c>
    </row>
    <row r="153" spans="1:45" s="9" customFormat="1" ht="50.1" customHeight="1">
      <c r="A153" s="422">
        <f t="shared" si="34"/>
        <v>145</v>
      </c>
      <c r="B153" s="414"/>
      <c r="C153" s="416"/>
      <c r="D153" s="416">
        <v>2</v>
      </c>
      <c r="E153" s="31"/>
      <c r="F153" s="31"/>
      <c r="G153" s="416"/>
      <c r="H153" s="416"/>
      <c r="I153" s="416"/>
      <c r="J153" s="418"/>
      <c r="K153" s="421"/>
      <c r="L153" s="27" t="s">
        <v>542</v>
      </c>
      <c r="M153" s="628" t="s">
        <v>693</v>
      </c>
      <c r="N153" s="141" t="s">
        <v>53</v>
      </c>
      <c r="O153" s="142" t="s">
        <v>120</v>
      </c>
      <c r="P153" s="115"/>
      <c r="Q153" s="414" t="s">
        <v>90</v>
      </c>
      <c r="R153" s="420"/>
      <c r="S153" s="420" t="s">
        <v>40</v>
      </c>
      <c r="T153" s="27" t="s">
        <v>99</v>
      </c>
      <c r="U153" s="27" t="s">
        <v>95</v>
      </c>
      <c r="V153" s="420" t="s">
        <v>92</v>
      </c>
      <c r="W153" s="420" t="s">
        <v>91</v>
      </c>
      <c r="X153" s="416" t="s">
        <v>589</v>
      </c>
      <c r="Y153" s="416" t="s">
        <v>94</v>
      </c>
      <c r="Z153" s="416" t="s">
        <v>95</v>
      </c>
      <c r="AA153" s="416"/>
      <c r="AB153" s="50">
        <v>0.2</v>
      </c>
      <c r="AC153" s="418"/>
      <c r="AD153" s="417" t="s">
        <v>590</v>
      </c>
      <c r="AE153" s="417"/>
      <c r="AF153" s="578"/>
      <c r="AG153" s="578"/>
      <c r="AH153" s="578"/>
      <c r="AI153" s="579"/>
      <c r="AJ153" s="580"/>
      <c r="AK153" s="578"/>
      <c r="AL153" s="579"/>
      <c r="AM153" s="579"/>
      <c r="AN153" s="581"/>
      <c r="AO153" s="69" t="s">
        <v>581</v>
      </c>
      <c r="AP153" s="68"/>
      <c r="AQ153" s="68"/>
      <c r="AR153" s="65"/>
      <c r="AS153" s="415">
        <v>1</v>
      </c>
    </row>
    <row r="154" spans="1:45" s="9" customFormat="1" ht="50.1" customHeight="1">
      <c r="A154" s="422">
        <f t="shared" si="34"/>
        <v>146</v>
      </c>
      <c r="B154" s="414"/>
      <c r="C154" s="416"/>
      <c r="D154" s="416">
        <v>2</v>
      </c>
      <c r="E154" s="31"/>
      <c r="F154" s="31"/>
      <c r="G154" s="416"/>
      <c r="H154" s="416"/>
      <c r="I154" s="416"/>
      <c r="J154" s="418"/>
      <c r="K154" s="421"/>
      <c r="L154" s="27" t="s">
        <v>543</v>
      </c>
      <c r="M154" s="27" t="s">
        <v>543</v>
      </c>
      <c r="N154" s="141" t="s">
        <v>685</v>
      </c>
      <c r="O154" s="142" t="s">
        <v>120</v>
      </c>
      <c r="P154" s="115"/>
      <c r="Q154" s="414" t="s">
        <v>90</v>
      </c>
      <c r="R154" s="420"/>
      <c r="S154" s="420" t="s">
        <v>40</v>
      </c>
      <c r="T154" s="27" t="s">
        <v>99</v>
      </c>
      <c r="U154" s="27" t="s">
        <v>95</v>
      </c>
      <c r="V154" s="420" t="s">
        <v>92</v>
      </c>
      <c r="W154" s="420" t="s">
        <v>91</v>
      </c>
      <c r="X154" s="416" t="s">
        <v>589</v>
      </c>
      <c r="Y154" s="416" t="s">
        <v>94</v>
      </c>
      <c r="Z154" s="416" t="s">
        <v>95</v>
      </c>
      <c r="AA154" s="416"/>
      <c r="AB154" s="50">
        <v>0.2</v>
      </c>
      <c r="AC154" s="418"/>
      <c r="AD154" s="417" t="s">
        <v>590</v>
      </c>
      <c r="AE154" s="417"/>
      <c r="AF154" s="578"/>
      <c r="AG154" s="578"/>
      <c r="AH154" s="578"/>
      <c r="AI154" s="579"/>
      <c r="AJ154" s="580"/>
      <c r="AK154" s="578"/>
      <c r="AL154" s="579"/>
      <c r="AM154" s="579"/>
      <c r="AN154" s="581"/>
      <c r="AO154" s="69" t="s">
        <v>581</v>
      </c>
      <c r="AP154" s="68"/>
      <c r="AQ154" s="68"/>
      <c r="AR154" s="65"/>
      <c r="AS154" s="415">
        <v>1</v>
      </c>
    </row>
    <row r="155" spans="1:45" s="9" customFormat="1" ht="50.1" customHeight="1">
      <c r="A155" s="422">
        <f t="shared" si="34"/>
        <v>147</v>
      </c>
      <c r="B155" s="414"/>
      <c r="C155" s="416">
        <v>1</v>
      </c>
      <c r="D155" s="416"/>
      <c r="E155" s="31"/>
      <c r="F155" s="31"/>
      <c r="G155" s="416"/>
      <c r="H155" s="416"/>
      <c r="I155" s="416"/>
      <c r="J155" s="418"/>
      <c r="K155" s="421"/>
      <c r="L155" s="27" t="s">
        <v>545</v>
      </c>
      <c r="M155" s="27" t="s">
        <v>708</v>
      </c>
      <c r="N155" s="141" t="s">
        <v>709</v>
      </c>
      <c r="O155" s="305" t="s">
        <v>159</v>
      </c>
      <c r="P155" s="115"/>
      <c r="Q155" s="414" t="s">
        <v>90</v>
      </c>
      <c r="R155" s="416"/>
      <c r="S155" s="420" t="s">
        <v>40</v>
      </c>
      <c r="T155" s="27" t="s">
        <v>99</v>
      </c>
      <c r="U155" s="27" t="s">
        <v>95</v>
      </c>
      <c r="V155" s="420" t="s">
        <v>92</v>
      </c>
      <c r="W155" s="420" t="s">
        <v>91</v>
      </c>
      <c r="X155" s="416" t="s">
        <v>159</v>
      </c>
      <c r="Y155" s="416" t="s">
        <v>547</v>
      </c>
      <c r="Z155" s="416" t="s">
        <v>95</v>
      </c>
      <c r="AA155" s="416"/>
      <c r="AB155" s="50">
        <v>0.01</v>
      </c>
      <c r="AC155" s="418" t="s">
        <v>95</v>
      </c>
      <c r="AD155" s="417"/>
      <c r="AE155" s="417"/>
      <c r="AF155" s="578"/>
      <c r="AG155" s="578"/>
      <c r="AH155" s="578"/>
      <c r="AI155" s="579"/>
      <c r="AJ155" s="580"/>
      <c r="AK155" s="578"/>
      <c r="AL155" s="579"/>
      <c r="AM155" s="579"/>
      <c r="AN155" s="581"/>
      <c r="AO155" s="69" t="s">
        <v>581</v>
      </c>
      <c r="AP155" s="68" t="s">
        <v>683</v>
      </c>
      <c r="AQ155" s="68"/>
      <c r="AR155" s="66" t="s">
        <v>583</v>
      </c>
      <c r="AS155" s="415">
        <v>2</v>
      </c>
    </row>
    <row r="156" spans="1:45" s="9" customFormat="1" ht="50.1" customHeight="1">
      <c r="A156" s="422">
        <f t="shared" si="34"/>
        <v>148</v>
      </c>
      <c r="B156" s="414"/>
      <c r="C156" s="416">
        <v>1</v>
      </c>
      <c r="D156" s="416"/>
      <c r="E156" s="31"/>
      <c r="F156" s="31"/>
      <c r="G156" s="416"/>
      <c r="H156" s="416"/>
      <c r="I156" s="416"/>
      <c r="J156" s="418"/>
      <c r="K156" s="421"/>
      <c r="L156" s="418" t="s">
        <v>710</v>
      </c>
      <c r="M156" s="27" t="s">
        <v>711</v>
      </c>
      <c r="N156" s="141" t="s">
        <v>712</v>
      </c>
      <c r="O156" s="143" t="s">
        <v>252</v>
      </c>
      <c r="P156" s="115"/>
      <c r="Q156" s="414" t="s">
        <v>90</v>
      </c>
      <c r="R156" s="420"/>
      <c r="S156" s="420" t="s">
        <v>40</v>
      </c>
      <c r="T156" s="27" t="s">
        <v>99</v>
      </c>
      <c r="U156" s="27" t="s">
        <v>95</v>
      </c>
      <c r="V156" s="420" t="s">
        <v>92</v>
      </c>
      <c r="W156" s="420" t="s">
        <v>91</v>
      </c>
      <c r="X156" s="416" t="s">
        <v>599</v>
      </c>
      <c r="Y156" s="416" t="s">
        <v>310</v>
      </c>
      <c r="Z156" s="422" t="s">
        <v>107</v>
      </c>
      <c r="AA156" s="27"/>
      <c r="AB156" s="50">
        <v>2.9999999999999997E-4</v>
      </c>
      <c r="AC156" s="418" t="s">
        <v>95</v>
      </c>
      <c r="AD156" s="417"/>
      <c r="AE156" s="417"/>
      <c r="AF156" s="578"/>
      <c r="AG156" s="578"/>
      <c r="AH156" s="578"/>
      <c r="AI156" s="579"/>
      <c r="AJ156" s="580"/>
      <c r="AK156" s="578"/>
      <c r="AL156" s="579"/>
      <c r="AM156" s="579"/>
      <c r="AN156" s="581"/>
      <c r="AO156" s="69" t="s">
        <v>581</v>
      </c>
      <c r="AP156" s="68" t="s">
        <v>634</v>
      </c>
      <c r="AQ156" s="68"/>
      <c r="AR156" s="66" t="s">
        <v>583</v>
      </c>
      <c r="AS156" s="415">
        <v>1</v>
      </c>
    </row>
    <row r="157" spans="1:45" s="9" customFormat="1" ht="50.1" customHeight="1">
      <c r="A157" s="422">
        <f t="shared" si="34"/>
        <v>149</v>
      </c>
      <c r="B157" s="414"/>
      <c r="C157" s="416">
        <v>1</v>
      </c>
      <c r="D157" s="416"/>
      <c r="E157" s="31"/>
      <c r="F157" s="31"/>
      <c r="G157" s="416"/>
      <c r="H157" s="416"/>
      <c r="I157" s="416"/>
      <c r="J157" s="418"/>
      <c r="K157" s="421"/>
      <c r="L157" s="27" t="s">
        <v>713</v>
      </c>
      <c r="M157" s="27" t="s">
        <v>550</v>
      </c>
      <c r="N157" s="141" t="s">
        <v>714</v>
      </c>
      <c r="O157" s="142" t="s">
        <v>552</v>
      </c>
      <c r="P157" s="115"/>
      <c r="Q157" s="414" t="s">
        <v>90</v>
      </c>
      <c r="R157" s="420"/>
      <c r="S157" s="420" t="s">
        <v>40</v>
      </c>
      <c r="T157" s="27" t="s">
        <v>99</v>
      </c>
      <c r="U157" s="27" t="s">
        <v>95</v>
      </c>
      <c r="V157" s="420" t="s">
        <v>92</v>
      </c>
      <c r="W157" s="420" t="s">
        <v>91</v>
      </c>
      <c r="X157" s="416" t="s">
        <v>124</v>
      </c>
      <c r="Y157" s="416" t="s">
        <v>553</v>
      </c>
      <c r="Z157" s="27" t="s">
        <v>95</v>
      </c>
      <c r="AA157" s="27"/>
      <c r="AB157" s="100">
        <v>3.3000000000000002E-2</v>
      </c>
      <c r="AC157" s="418" t="s">
        <v>95</v>
      </c>
      <c r="AD157" s="629" t="s">
        <v>591</v>
      </c>
      <c r="AE157" s="629"/>
      <c r="AF157" s="571" t="s">
        <v>676</v>
      </c>
      <c r="AG157" s="583"/>
      <c r="AH157" s="583"/>
      <c r="AI157" s="630">
        <f>AB157*1.04</f>
        <v>3.4320000000000003E-2</v>
      </c>
      <c r="AJ157" s="601">
        <f>AB157/AI157</f>
        <v>0.96153846153846145</v>
      </c>
      <c r="AK157" s="576"/>
      <c r="AL157" s="569"/>
      <c r="AM157" s="569"/>
      <c r="AN157" s="306"/>
      <c r="AO157" s="69" t="s">
        <v>581</v>
      </c>
      <c r="AP157" s="27" t="s">
        <v>686</v>
      </c>
      <c r="AQ157" s="27"/>
      <c r="AR157" s="66" t="s">
        <v>583</v>
      </c>
      <c r="AS157" s="415">
        <v>1</v>
      </c>
    </row>
    <row r="158" spans="1:45" ht="50.1" customHeight="1">
      <c r="A158" s="422">
        <f t="shared" si="34"/>
        <v>150</v>
      </c>
      <c r="B158" s="414"/>
      <c r="C158" s="416">
        <v>1</v>
      </c>
      <c r="D158" s="416"/>
      <c r="E158" s="31"/>
      <c r="F158" s="31"/>
      <c r="G158" s="416"/>
      <c r="H158" s="416"/>
      <c r="I158" s="416"/>
      <c r="J158" s="418"/>
      <c r="K158" s="421"/>
      <c r="L158" s="306" t="s">
        <v>554</v>
      </c>
      <c r="M158" s="306" t="s">
        <v>554</v>
      </c>
      <c r="N158" s="141" t="s">
        <v>555</v>
      </c>
      <c r="O158" s="143" t="s">
        <v>120</v>
      </c>
      <c r="P158" s="31"/>
      <c r="Q158" s="414" t="s">
        <v>90</v>
      </c>
      <c r="R158" s="42"/>
      <c r="S158" s="420" t="s">
        <v>40</v>
      </c>
      <c r="T158" s="27" t="s">
        <v>99</v>
      </c>
      <c r="U158" s="27" t="s">
        <v>95</v>
      </c>
      <c r="V158" s="420" t="s">
        <v>91</v>
      </c>
      <c r="W158" s="420" t="s">
        <v>92</v>
      </c>
      <c r="X158" s="416" t="s">
        <v>631</v>
      </c>
      <c r="Y158" s="416" t="s">
        <v>94</v>
      </c>
      <c r="Z158" s="27" t="s">
        <v>95</v>
      </c>
      <c r="AA158" s="27" t="s">
        <v>95</v>
      </c>
      <c r="AB158" s="50">
        <v>0.18</v>
      </c>
      <c r="AC158" s="418" t="s">
        <v>95</v>
      </c>
      <c r="AD158" s="418"/>
      <c r="AE158" s="418"/>
      <c r="AF158" s="584"/>
      <c r="AG158" s="584"/>
      <c r="AH158" s="584"/>
      <c r="AI158" s="419"/>
      <c r="AJ158" s="585"/>
      <c r="AK158" s="584"/>
      <c r="AL158" s="419"/>
      <c r="AM158" s="419"/>
      <c r="AN158" s="586"/>
      <c r="AO158" s="69" t="s">
        <v>581</v>
      </c>
      <c r="AP158" s="68"/>
      <c r="AQ158" s="68"/>
      <c r="AR158" s="65"/>
      <c r="AS158" s="415">
        <v>1</v>
      </c>
    </row>
    <row r="159" spans="1:45" customFormat="1" ht="50.1" customHeight="1">
      <c r="A159" s="422">
        <f t="shared" si="34"/>
        <v>151</v>
      </c>
      <c r="B159" s="414"/>
      <c r="C159" s="416">
        <v>1</v>
      </c>
      <c r="D159" s="416"/>
      <c r="E159" s="31"/>
      <c r="F159" s="31"/>
      <c r="G159" s="416"/>
      <c r="H159" s="416"/>
      <c r="I159" s="416"/>
      <c r="J159" s="418"/>
      <c r="K159" s="421"/>
      <c r="L159" s="306" t="s">
        <v>687</v>
      </c>
      <c r="M159" s="306" t="s">
        <v>715</v>
      </c>
      <c r="N159" s="141" t="s">
        <v>716</v>
      </c>
      <c r="O159" s="143" t="s">
        <v>374</v>
      </c>
      <c r="P159" s="31"/>
      <c r="Q159" s="414"/>
      <c r="R159" s="42"/>
      <c r="S159" s="420"/>
      <c r="T159" s="27"/>
      <c r="U159" s="27"/>
      <c r="V159" s="420"/>
      <c r="W159" s="420" t="s">
        <v>91</v>
      </c>
      <c r="X159" s="416" t="s">
        <v>688</v>
      </c>
      <c r="Y159" s="416" t="s">
        <v>689</v>
      </c>
      <c r="Z159" s="27"/>
      <c r="AA159" s="27"/>
      <c r="AB159" s="50"/>
      <c r="AC159" s="418" t="s">
        <v>95</v>
      </c>
      <c r="AD159" s="418"/>
      <c r="AE159" s="418"/>
      <c r="AF159" s="584"/>
      <c r="AG159" s="584"/>
      <c r="AH159" s="584"/>
      <c r="AI159" s="419"/>
      <c r="AJ159" s="585"/>
      <c r="AK159" s="584"/>
      <c r="AL159" s="419"/>
      <c r="AM159" s="419"/>
      <c r="AN159" s="586"/>
      <c r="AO159" s="69" t="s">
        <v>581</v>
      </c>
      <c r="AP159" s="68"/>
      <c r="AQ159" s="68"/>
      <c r="AR159" s="66" t="s">
        <v>583</v>
      </c>
      <c r="AS159" s="415">
        <v>1</v>
      </c>
    </row>
    <row r="160" spans="1:45" customFormat="1" ht="50.1" customHeight="1">
      <c r="A160" s="422">
        <f t="shared" si="34"/>
        <v>152</v>
      </c>
      <c r="B160" s="414"/>
      <c r="C160" s="416">
        <v>1</v>
      </c>
      <c r="D160" s="416"/>
      <c r="E160" s="31"/>
      <c r="F160" s="31"/>
      <c r="G160" s="416"/>
      <c r="H160" s="416"/>
      <c r="I160" s="416"/>
      <c r="J160" s="418"/>
      <c r="K160" s="421"/>
      <c r="L160" s="306" t="s">
        <v>690</v>
      </c>
      <c r="M160" s="306" t="s">
        <v>717</v>
      </c>
      <c r="N160" s="141" t="s">
        <v>718</v>
      </c>
      <c r="O160" s="143" t="s">
        <v>374</v>
      </c>
      <c r="P160" s="31"/>
      <c r="Q160" s="414"/>
      <c r="R160" s="42"/>
      <c r="S160" s="420"/>
      <c r="T160" s="27"/>
      <c r="U160" s="27"/>
      <c r="V160" s="420"/>
      <c r="W160" s="420" t="s">
        <v>91</v>
      </c>
      <c r="X160" s="416" t="s">
        <v>688</v>
      </c>
      <c r="Y160" s="416" t="s">
        <v>689</v>
      </c>
      <c r="Z160" s="27"/>
      <c r="AA160" s="27"/>
      <c r="AB160" s="50"/>
      <c r="AC160" s="418" t="s">
        <v>95</v>
      </c>
      <c r="AD160" s="418"/>
      <c r="AE160" s="418"/>
      <c r="AF160" s="584"/>
      <c r="AG160" s="584"/>
      <c r="AH160" s="584"/>
      <c r="AI160" s="419"/>
      <c r="AJ160" s="585"/>
      <c r="AK160" s="584"/>
      <c r="AL160" s="419"/>
      <c r="AM160" s="419"/>
      <c r="AN160" s="586"/>
      <c r="AO160" s="69" t="s">
        <v>581</v>
      </c>
      <c r="AP160" s="68"/>
      <c r="AQ160" s="68"/>
      <c r="AR160" s="66" t="s">
        <v>583</v>
      </c>
      <c r="AS160" s="415">
        <v>1</v>
      </c>
    </row>
    <row r="161" spans="1:45" s="9" customFormat="1" ht="50.1" customHeight="1">
      <c r="A161" s="422">
        <f>ROW()-8</f>
        <v>153</v>
      </c>
      <c r="B161" s="414">
        <v>0</v>
      </c>
      <c r="C161" s="416"/>
      <c r="D161" s="416"/>
      <c r="E161" s="31"/>
      <c r="F161" s="31"/>
      <c r="G161" s="416"/>
      <c r="H161" s="416"/>
      <c r="I161" s="416"/>
      <c r="J161" s="418"/>
      <c r="K161" s="421"/>
      <c r="L161" s="27" t="s">
        <v>556</v>
      </c>
      <c r="M161" s="27" t="s">
        <v>556</v>
      </c>
      <c r="N161" s="141" t="s">
        <v>557</v>
      </c>
      <c r="O161" s="143" t="s">
        <v>558</v>
      </c>
      <c r="P161" s="31"/>
      <c r="Q161" s="414" t="s">
        <v>90</v>
      </c>
      <c r="R161" s="42"/>
      <c r="S161" s="420" t="s">
        <v>40</v>
      </c>
      <c r="T161" s="27" t="s">
        <v>99</v>
      </c>
      <c r="U161" s="27" t="s">
        <v>95</v>
      </c>
      <c r="V161" s="420" t="s">
        <v>91</v>
      </c>
      <c r="W161" s="420" t="s">
        <v>92</v>
      </c>
      <c r="X161" s="416" t="s">
        <v>631</v>
      </c>
      <c r="Y161" s="416" t="s">
        <v>94</v>
      </c>
      <c r="Z161" s="27" t="s">
        <v>95</v>
      </c>
      <c r="AA161" s="27" t="s">
        <v>95</v>
      </c>
      <c r="AB161" s="50"/>
      <c r="AC161" s="418" t="s">
        <v>95</v>
      </c>
      <c r="AD161" s="418"/>
      <c r="AE161" s="418"/>
      <c r="AF161" s="584"/>
      <c r="AG161" s="584"/>
      <c r="AH161" s="584"/>
      <c r="AI161" s="419"/>
      <c r="AJ161" s="585"/>
      <c r="AK161" s="584"/>
      <c r="AL161" s="419"/>
      <c r="AM161" s="419"/>
      <c r="AN161" s="586"/>
      <c r="AO161" s="69" t="s">
        <v>581</v>
      </c>
      <c r="AP161" s="68"/>
      <c r="AQ161" s="68"/>
      <c r="AR161" s="65"/>
      <c r="AS161" s="415">
        <v>1</v>
      </c>
    </row>
    <row r="162" spans="1:45" ht="50.1" customHeight="1">
      <c r="S162" s="11"/>
      <c r="U162" s="11"/>
      <c r="V162" s="11"/>
      <c r="W162" s="11"/>
      <c r="X162" s="11"/>
      <c r="Y162" s="11"/>
      <c r="Z162" s="118"/>
    </row>
    <row r="163" spans="1:45">
      <c r="S163" s="11"/>
      <c r="U163" s="11"/>
      <c r="V163" s="11"/>
      <c r="W163" s="11"/>
      <c r="X163" s="11"/>
      <c r="Y163" s="11"/>
      <c r="Z163" s="118"/>
    </row>
    <row r="164" spans="1:45">
      <c r="S164" s="11"/>
      <c r="U164" s="11"/>
      <c r="V164" s="11"/>
      <c r="W164" s="11"/>
      <c r="X164" s="11"/>
      <c r="Y164" s="11"/>
      <c r="Z164" s="118"/>
    </row>
    <row r="165" spans="1:45">
      <c r="S165" s="11"/>
      <c r="U165" s="11"/>
      <c r="V165" s="11"/>
      <c r="W165" s="11"/>
      <c r="X165" s="11"/>
      <c r="Y165" s="11"/>
      <c r="Z165" s="118"/>
    </row>
    <row r="166" spans="1:45">
      <c r="S166" s="11"/>
      <c r="U166" s="11"/>
      <c r="V166" s="11"/>
      <c r="W166" s="11"/>
      <c r="X166" s="11"/>
      <c r="Y166" s="11"/>
      <c r="Z166" s="118"/>
    </row>
    <row r="167" spans="1:45">
      <c r="S167" s="11"/>
      <c r="U167" s="11"/>
      <c r="V167" s="11"/>
      <c r="W167" s="11"/>
      <c r="X167" s="11"/>
      <c r="Y167" s="11"/>
      <c r="Z167" s="118"/>
    </row>
    <row r="168" spans="1:45">
      <c r="S168" s="11"/>
      <c r="U168" s="11"/>
      <c r="V168" s="11"/>
      <c r="W168" s="11"/>
      <c r="X168" s="11"/>
      <c r="Y168" s="11"/>
      <c r="Z168" s="118"/>
    </row>
    <row r="169" spans="1:45">
      <c r="S169" s="11"/>
      <c r="U169" s="11"/>
      <c r="V169" s="11"/>
      <c r="W169" s="11"/>
      <c r="X169" s="11"/>
      <c r="Y169" s="11"/>
      <c r="Z169" s="118"/>
    </row>
    <row r="170" spans="1:45">
      <c r="S170" s="11"/>
      <c r="U170" s="11"/>
      <c r="V170" s="11"/>
      <c r="W170" s="11"/>
      <c r="X170" s="11"/>
      <c r="Y170" s="11"/>
      <c r="Z170" s="118"/>
    </row>
    <row r="171" spans="1:45">
      <c r="S171" s="11"/>
      <c r="U171" s="11"/>
      <c r="V171" s="11"/>
      <c r="W171" s="11"/>
      <c r="X171" s="11"/>
      <c r="Y171" s="11"/>
      <c r="Z171" s="118"/>
    </row>
    <row r="172" spans="1:45">
      <c r="S172" s="11"/>
      <c r="U172" s="11"/>
      <c r="V172" s="11"/>
      <c r="W172" s="11"/>
      <c r="X172" s="11"/>
      <c r="Y172" s="11"/>
      <c r="Z172" s="118"/>
    </row>
    <row r="173" spans="1:45">
      <c r="S173" s="11"/>
      <c r="U173" s="11"/>
      <c r="V173" s="11"/>
      <c r="W173" s="11"/>
      <c r="X173" s="11"/>
      <c r="Y173" s="11"/>
      <c r="Z173" s="118"/>
    </row>
    <row r="174" spans="1:45">
      <c r="S174" s="11"/>
      <c r="U174" s="11"/>
      <c r="V174" s="11"/>
      <c r="W174" s="11"/>
      <c r="X174" s="11"/>
      <c r="Y174" s="11"/>
      <c r="Z174" s="118"/>
    </row>
    <row r="175" spans="1:45">
      <c r="S175" s="11"/>
      <c r="U175" s="11"/>
      <c r="V175" s="11"/>
      <c r="W175" s="11"/>
      <c r="X175" s="11"/>
      <c r="Y175" s="11"/>
      <c r="Z175" s="118"/>
    </row>
    <row r="176" spans="1:45">
      <c r="S176" s="11"/>
      <c r="U176" s="11"/>
      <c r="V176" s="11"/>
      <c r="W176" s="11"/>
      <c r="X176" s="11"/>
      <c r="Y176" s="11"/>
      <c r="Z176" s="118"/>
    </row>
    <row r="177" spans="19:26">
      <c r="S177" s="11"/>
      <c r="U177" s="11"/>
      <c r="V177" s="11"/>
      <c r="W177" s="11"/>
      <c r="X177" s="11"/>
      <c r="Y177" s="11"/>
      <c r="Z177" s="118"/>
    </row>
    <row r="178" spans="19:26">
      <c r="S178" s="11"/>
      <c r="U178" s="11"/>
      <c r="V178" s="11"/>
      <c r="W178" s="11"/>
      <c r="X178" s="11"/>
      <c r="Y178" s="11"/>
      <c r="Z178" s="118"/>
    </row>
    <row r="179" spans="19:26">
      <c r="S179" s="11"/>
      <c r="U179" s="11"/>
      <c r="V179" s="11"/>
      <c r="W179" s="11"/>
      <c r="X179" s="11"/>
      <c r="Y179" s="11"/>
      <c r="Z179" s="118"/>
    </row>
    <row r="180" spans="19:26">
      <c r="S180" s="11"/>
      <c r="U180" s="11"/>
      <c r="V180" s="11"/>
      <c r="W180" s="11"/>
      <c r="X180" s="11"/>
      <c r="Y180" s="11"/>
      <c r="Z180" s="118"/>
    </row>
    <row r="181" spans="19:26">
      <c r="S181" s="11"/>
      <c r="U181" s="11"/>
      <c r="V181" s="11"/>
      <c r="W181" s="11"/>
      <c r="X181" s="11"/>
      <c r="Y181" s="11"/>
      <c r="Z181" s="118"/>
    </row>
    <row r="182" spans="19:26">
      <c r="S182" s="11"/>
      <c r="U182" s="11"/>
      <c r="V182" s="11"/>
      <c r="W182" s="11"/>
      <c r="X182" s="11"/>
      <c r="Y182" s="11"/>
      <c r="Z182" s="118"/>
    </row>
    <row r="183" spans="19:26">
      <c r="S183" s="11"/>
      <c r="U183" s="11"/>
      <c r="V183" s="11"/>
      <c r="W183" s="11"/>
      <c r="X183" s="11"/>
      <c r="Y183" s="11"/>
      <c r="Z183" s="118"/>
    </row>
    <row r="184" spans="19:26">
      <c r="S184" s="11"/>
      <c r="U184" s="11"/>
      <c r="V184" s="11"/>
      <c r="W184" s="11"/>
      <c r="X184" s="11"/>
      <c r="Y184" s="11"/>
      <c r="Z184" s="118"/>
    </row>
    <row r="185" spans="19:26">
      <c r="S185" s="11"/>
      <c r="U185" s="11"/>
      <c r="V185" s="11"/>
      <c r="W185" s="11"/>
      <c r="X185" s="11"/>
      <c r="Y185" s="11"/>
      <c r="Z185" s="118"/>
    </row>
    <row r="186" spans="19:26">
      <c r="S186" s="11"/>
      <c r="U186" s="11"/>
      <c r="V186" s="11"/>
      <c r="W186" s="11"/>
      <c r="X186" s="11"/>
      <c r="Y186" s="11"/>
      <c r="Z186" s="118"/>
    </row>
    <row r="187" spans="19:26">
      <c r="S187" s="11"/>
      <c r="U187" s="11"/>
      <c r="V187" s="11"/>
      <c r="W187" s="11"/>
      <c r="X187" s="11"/>
      <c r="Y187" s="11"/>
      <c r="Z187" s="118"/>
    </row>
    <row r="188" spans="19:26">
      <c r="S188" s="11"/>
      <c r="U188" s="11"/>
      <c r="V188" s="11"/>
      <c r="W188" s="11"/>
      <c r="X188" s="11"/>
      <c r="Y188" s="11"/>
      <c r="Z188" s="118"/>
    </row>
    <row r="189" spans="19:26">
      <c r="S189" s="11"/>
      <c r="U189" s="11"/>
      <c r="V189" s="11"/>
      <c r="W189" s="11"/>
      <c r="X189" s="11"/>
      <c r="Y189" s="11"/>
      <c r="Z189" s="118"/>
    </row>
    <row r="190" spans="19:26">
      <c r="S190" s="11"/>
      <c r="U190" s="11"/>
      <c r="V190" s="11"/>
      <c r="W190" s="11"/>
      <c r="X190" s="11"/>
      <c r="Y190" s="11"/>
      <c r="Z190" s="118"/>
    </row>
    <row r="191" spans="19:26">
      <c r="S191" s="11"/>
      <c r="U191" s="11"/>
      <c r="V191" s="11"/>
      <c r="W191" s="11"/>
      <c r="X191" s="11"/>
      <c r="Y191" s="11"/>
      <c r="Z191" s="118"/>
    </row>
    <row r="192" spans="19:26">
      <c r="S192" s="11"/>
      <c r="U192" s="11"/>
      <c r="V192" s="11"/>
      <c r="W192" s="11"/>
      <c r="X192" s="11"/>
      <c r="Y192" s="11"/>
      <c r="Z192" s="118"/>
    </row>
    <row r="193" spans="19:26">
      <c r="S193" s="11"/>
      <c r="U193" s="11"/>
      <c r="V193" s="11"/>
      <c r="W193" s="11"/>
      <c r="X193" s="11"/>
      <c r="Y193" s="11"/>
      <c r="Z193" s="118"/>
    </row>
    <row r="194" spans="19:26">
      <c r="S194" s="11"/>
      <c r="U194" s="11"/>
      <c r="V194" s="11"/>
      <c r="W194" s="11"/>
      <c r="X194" s="11"/>
      <c r="Y194" s="11"/>
      <c r="Z194" s="118"/>
    </row>
    <row r="195" spans="19:26">
      <c r="S195" s="11"/>
      <c r="U195" s="11"/>
      <c r="V195" s="11"/>
      <c r="W195" s="11"/>
      <c r="X195" s="11"/>
      <c r="Y195" s="11"/>
      <c r="Z195" s="118"/>
    </row>
    <row r="196" spans="19:26">
      <c r="S196" s="11"/>
      <c r="U196" s="11"/>
      <c r="V196" s="11"/>
      <c r="W196" s="11"/>
      <c r="X196" s="11"/>
      <c r="Y196" s="11"/>
      <c r="Z196" s="118"/>
    </row>
    <row r="197" spans="19:26">
      <c r="S197" s="11"/>
      <c r="U197" s="11"/>
      <c r="V197" s="11"/>
      <c r="W197" s="11"/>
      <c r="X197" s="11"/>
      <c r="Y197" s="11"/>
      <c r="Z197" s="118"/>
    </row>
    <row r="198" spans="19:26">
      <c r="S198" s="11"/>
      <c r="U198" s="11"/>
      <c r="V198" s="11"/>
      <c r="W198" s="11"/>
      <c r="X198" s="11"/>
      <c r="Y198" s="11"/>
      <c r="Z198" s="118"/>
    </row>
    <row r="199" spans="19:26">
      <c r="S199" s="11"/>
      <c r="U199" s="11"/>
      <c r="V199" s="11"/>
      <c r="W199" s="11"/>
      <c r="X199" s="11"/>
      <c r="Y199" s="11"/>
      <c r="Z199" s="118"/>
    </row>
    <row r="200" spans="19:26">
      <c r="S200" s="11"/>
      <c r="U200" s="11"/>
      <c r="V200" s="11"/>
      <c r="W200" s="11"/>
      <c r="X200" s="11"/>
      <c r="Y200" s="11"/>
      <c r="Z200" s="118"/>
    </row>
    <row r="201" spans="19:26">
      <c r="S201" s="11"/>
      <c r="U201" s="11"/>
      <c r="V201" s="11"/>
      <c r="W201" s="11"/>
      <c r="X201" s="11"/>
      <c r="Y201" s="11"/>
      <c r="Z201" s="118"/>
    </row>
    <row r="202" spans="19:26">
      <c r="S202" s="11"/>
      <c r="U202" s="11"/>
      <c r="V202" s="11"/>
      <c r="W202" s="11"/>
      <c r="X202" s="11"/>
      <c r="Y202" s="11"/>
      <c r="Z202" s="118"/>
    </row>
    <row r="203" spans="19:26">
      <c r="S203" s="11"/>
      <c r="U203" s="11"/>
      <c r="V203" s="11"/>
      <c r="W203" s="11"/>
      <c r="X203" s="11"/>
      <c r="Y203" s="11"/>
      <c r="Z203" s="118"/>
    </row>
    <row r="204" spans="19:26">
      <c r="S204" s="11"/>
      <c r="U204" s="11"/>
      <c r="V204" s="11"/>
      <c r="W204" s="11"/>
      <c r="X204" s="11"/>
      <c r="Y204" s="11"/>
      <c r="Z204" s="118"/>
    </row>
    <row r="205" spans="19:26">
      <c r="S205" s="11"/>
      <c r="U205" s="11"/>
      <c r="V205" s="11"/>
      <c r="W205" s="11"/>
      <c r="X205" s="11"/>
      <c r="Y205" s="11"/>
      <c r="Z205" s="118"/>
    </row>
    <row r="206" spans="19:26">
      <c r="S206" s="11"/>
      <c r="U206" s="11"/>
      <c r="V206" s="11"/>
      <c r="W206" s="11"/>
      <c r="X206" s="11"/>
      <c r="Y206" s="11"/>
      <c r="Z206" s="118"/>
    </row>
    <row r="207" spans="19:26">
      <c r="S207" s="11"/>
      <c r="U207" s="11"/>
      <c r="V207" s="11"/>
      <c r="W207" s="11"/>
      <c r="X207" s="11"/>
      <c r="Y207" s="11"/>
      <c r="Z207" s="118"/>
    </row>
    <row r="208" spans="19:26">
      <c r="S208" s="11"/>
      <c r="U208" s="11"/>
      <c r="V208" s="11"/>
      <c r="W208" s="11"/>
      <c r="X208" s="11"/>
      <c r="Y208" s="11"/>
      <c r="Z208" s="118"/>
    </row>
    <row r="209" spans="19:26">
      <c r="S209" s="11"/>
      <c r="U209" s="11"/>
      <c r="V209" s="11"/>
      <c r="W209" s="11"/>
      <c r="X209" s="11"/>
      <c r="Y209" s="11"/>
      <c r="Z209" s="118"/>
    </row>
    <row r="210" spans="19:26">
      <c r="S210" s="11"/>
      <c r="U210" s="11"/>
      <c r="V210" s="11"/>
      <c r="W210" s="11"/>
      <c r="X210" s="11"/>
      <c r="Y210" s="11"/>
      <c r="Z210" s="118"/>
    </row>
    <row r="211" spans="19:26">
      <c r="S211" s="11"/>
      <c r="U211" s="11"/>
      <c r="V211" s="11"/>
      <c r="W211" s="11"/>
      <c r="X211" s="11"/>
      <c r="Y211" s="11"/>
      <c r="Z211" s="118"/>
    </row>
    <row r="212" spans="19:26">
      <c r="S212" s="11"/>
      <c r="U212" s="11"/>
      <c r="V212" s="11"/>
      <c r="W212" s="11"/>
      <c r="X212" s="11"/>
      <c r="Y212" s="11"/>
      <c r="Z212" s="118"/>
    </row>
    <row r="213" spans="19:26">
      <c r="S213" s="11"/>
      <c r="U213" s="11"/>
      <c r="V213" s="11"/>
      <c r="W213" s="11"/>
      <c r="X213" s="11"/>
      <c r="Y213" s="11"/>
      <c r="Z213" s="118"/>
    </row>
    <row r="214" spans="19:26">
      <c r="S214" s="11"/>
      <c r="U214" s="11"/>
      <c r="V214" s="11"/>
      <c r="W214" s="11"/>
      <c r="X214" s="11"/>
      <c r="Y214" s="11"/>
      <c r="Z214" s="118"/>
    </row>
    <row r="215" spans="19:26">
      <c r="S215" s="11"/>
      <c r="U215" s="11"/>
      <c r="V215" s="11"/>
      <c r="W215" s="11"/>
      <c r="X215" s="11"/>
      <c r="Y215" s="11"/>
      <c r="Z215" s="118"/>
    </row>
    <row r="216" spans="19:26">
      <c r="S216" s="11"/>
      <c r="U216" s="11"/>
      <c r="V216" s="11"/>
      <c r="W216" s="11"/>
      <c r="X216" s="11"/>
      <c r="Y216" s="11"/>
      <c r="Z216" s="118"/>
    </row>
    <row r="217" spans="19:26">
      <c r="S217" s="11"/>
      <c r="U217" s="11"/>
      <c r="V217" s="11"/>
      <c r="W217" s="11"/>
      <c r="X217" s="11"/>
      <c r="Y217" s="11"/>
      <c r="Z217" s="118"/>
    </row>
    <row r="218" spans="19:26">
      <c r="S218" s="11"/>
      <c r="U218" s="11"/>
      <c r="V218" s="11"/>
      <c r="W218" s="11"/>
      <c r="X218" s="11"/>
      <c r="Y218" s="11"/>
      <c r="Z218" s="118"/>
    </row>
    <row r="219" spans="19:26">
      <c r="S219" s="11"/>
      <c r="U219" s="11"/>
      <c r="V219" s="11"/>
      <c r="W219" s="11"/>
      <c r="X219" s="11"/>
      <c r="Y219" s="11"/>
      <c r="Z219" s="118"/>
    </row>
    <row r="220" spans="19:26">
      <c r="S220" s="11"/>
      <c r="U220" s="11"/>
      <c r="V220" s="11"/>
      <c r="W220" s="11"/>
      <c r="X220" s="11"/>
      <c r="Y220" s="11"/>
      <c r="Z220" s="118"/>
    </row>
    <row r="221" spans="19:26">
      <c r="S221" s="11"/>
      <c r="U221" s="11"/>
      <c r="V221" s="11"/>
      <c r="W221" s="11"/>
      <c r="X221" s="11"/>
      <c r="Y221" s="11"/>
      <c r="Z221" s="118"/>
    </row>
    <row r="222" spans="19:26">
      <c r="S222" s="11"/>
      <c r="U222" s="11"/>
      <c r="V222" s="11"/>
      <c r="W222" s="11"/>
      <c r="X222" s="11"/>
      <c r="Y222" s="11"/>
      <c r="Z222" s="118"/>
    </row>
    <row r="223" spans="19:26">
      <c r="S223" s="11"/>
      <c r="U223" s="11"/>
      <c r="V223" s="11"/>
      <c r="W223" s="11"/>
      <c r="X223" s="11"/>
      <c r="Y223" s="11"/>
      <c r="Z223" s="118"/>
    </row>
  </sheetData>
  <autoFilter ref="A8:AR161"/>
  <mergeCells count="43">
    <mergeCell ref="AP7:AP8"/>
    <mergeCell ref="AQ7:AQ8"/>
    <mergeCell ref="AR7:AR8"/>
    <mergeCell ref="AS7:AS8"/>
    <mergeCell ref="A5:N6"/>
    <mergeCell ref="O1:AQ6"/>
    <mergeCell ref="AK7:AK8"/>
    <mergeCell ref="AL7:AL8"/>
    <mergeCell ref="AM7:AM8"/>
    <mergeCell ref="AN7:AN8"/>
    <mergeCell ref="AO7:AO8"/>
    <mergeCell ref="AC7:AC8"/>
    <mergeCell ref="AD7:AD8"/>
    <mergeCell ref="AE7:AE8"/>
    <mergeCell ref="AI7:AI8"/>
    <mergeCell ref="AJ7:AJ8"/>
    <mergeCell ref="X7:X8"/>
    <mergeCell ref="Y7:Y8"/>
    <mergeCell ref="Z7:Z8"/>
    <mergeCell ref="AA7:AA8"/>
    <mergeCell ref="AB7:AB8"/>
    <mergeCell ref="A4:N4"/>
    <mergeCell ref="B7:K7"/>
    <mergeCell ref="AF7:AH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A1:E1"/>
    <mergeCell ref="F1:K1"/>
    <mergeCell ref="M1:N1"/>
    <mergeCell ref="A2:N2"/>
    <mergeCell ref="A3:K3"/>
    <mergeCell ref="M3:N3"/>
  </mergeCells>
  <phoneticPr fontId="52" type="noConversion"/>
  <conditionalFormatting sqref="V16:W16">
    <cfRule type="cellIs" dxfId="266" priority="255" operator="equal">
      <formula>"N"</formula>
    </cfRule>
    <cfRule type="cellIs" dxfId="265" priority="256" operator="equal">
      <formula>"Y"</formula>
    </cfRule>
  </conditionalFormatting>
  <conditionalFormatting sqref="K20:L20">
    <cfRule type="duplicateValues" dxfId="264" priority="296"/>
  </conditionalFormatting>
  <conditionalFormatting sqref="V21:W21">
    <cfRule type="cellIs" dxfId="263" priority="238" operator="equal">
      <formula>"N"</formula>
    </cfRule>
    <cfRule type="cellIs" dxfId="262" priority="239" operator="equal">
      <formula>"Y"</formula>
    </cfRule>
  </conditionalFormatting>
  <conditionalFormatting sqref="V22:W22">
    <cfRule type="cellIs" dxfId="261" priority="236" operator="equal">
      <formula>"N"</formula>
    </cfRule>
    <cfRule type="cellIs" dxfId="260" priority="237" operator="equal">
      <formula>"Y"</formula>
    </cfRule>
  </conditionalFormatting>
  <conditionalFormatting sqref="V23:W23">
    <cfRule type="cellIs" dxfId="259" priority="234" operator="equal">
      <formula>"N"</formula>
    </cfRule>
    <cfRule type="cellIs" dxfId="258" priority="235" operator="equal">
      <formula>"Y"</formula>
    </cfRule>
  </conditionalFormatting>
  <conditionalFormatting sqref="K24">
    <cfRule type="duplicateValues" dxfId="257" priority="303"/>
    <cfRule type="duplicateValues" dxfId="256" priority="304"/>
  </conditionalFormatting>
  <conditionalFormatting sqref="K25">
    <cfRule type="duplicateValues" dxfId="255" priority="31"/>
    <cfRule type="duplicateValues" dxfId="254" priority="32"/>
  </conditionalFormatting>
  <conditionalFormatting sqref="V25:W25">
    <cfRule type="cellIs" dxfId="253" priority="29" operator="equal">
      <formula>"N"</formula>
    </cfRule>
    <cfRule type="cellIs" dxfId="252" priority="30" operator="equal">
      <formula>"Y"</formula>
    </cfRule>
  </conditionalFormatting>
  <conditionalFormatting sqref="K26:L26">
    <cfRule type="duplicateValues" dxfId="251" priority="27"/>
    <cfRule type="duplicateValues" dxfId="250" priority="28"/>
  </conditionalFormatting>
  <conditionalFormatting sqref="V26:W26">
    <cfRule type="cellIs" dxfId="249" priority="25" operator="equal">
      <formula>"N"</formula>
    </cfRule>
    <cfRule type="cellIs" dxfId="248" priority="26" operator="equal">
      <formula>"Y"</formula>
    </cfRule>
  </conditionalFormatting>
  <conditionalFormatting sqref="V27:W27">
    <cfRule type="cellIs" dxfId="247" priority="253" operator="equal">
      <formula>"N"</formula>
    </cfRule>
    <cfRule type="cellIs" dxfId="246" priority="254" operator="equal">
      <formula>"Y"</formula>
    </cfRule>
  </conditionalFormatting>
  <conditionalFormatting sqref="V28:W28">
    <cfRule type="cellIs" dxfId="245" priority="251" operator="equal">
      <formula>"N"</formula>
    </cfRule>
    <cfRule type="cellIs" dxfId="244" priority="252" operator="equal">
      <formula>"Y"</formula>
    </cfRule>
  </conditionalFormatting>
  <conditionalFormatting sqref="V35:W35">
    <cfRule type="cellIs" dxfId="243" priority="226" operator="equal">
      <formula>"N"</formula>
    </cfRule>
    <cfRule type="cellIs" dxfId="242" priority="227" operator="equal">
      <formula>"Y"</formula>
    </cfRule>
  </conditionalFormatting>
  <conditionalFormatting sqref="V36:W36">
    <cfRule type="cellIs" dxfId="241" priority="224" operator="equal">
      <formula>"N"</formula>
    </cfRule>
    <cfRule type="cellIs" dxfId="240" priority="225" operator="equal">
      <formula>"Y"</formula>
    </cfRule>
  </conditionalFormatting>
  <conditionalFormatting sqref="V37:W37">
    <cfRule type="cellIs" dxfId="239" priority="222" operator="equal">
      <formula>"N"</formula>
    </cfRule>
    <cfRule type="cellIs" dxfId="238" priority="223" operator="equal">
      <formula>"Y"</formula>
    </cfRule>
  </conditionalFormatting>
  <conditionalFormatting sqref="V38:W38">
    <cfRule type="cellIs" dxfId="237" priority="220" operator="equal">
      <formula>"N"</formula>
    </cfRule>
    <cfRule type="cellIs" dxfId="236" priority="221" operator="equal">
      <formula>"Y"</formula>
    </cfRule>
  </conditionalFormatting>
  <conditionalFormatting sqref="K40:L40">
    <cfRule type="duplicateValues" dxfId="235" priority="306"/>
  </conditionalFormatting>
  <conditionalFormatting sqref="W49">
    <cfRule type="cellIs" dxfId="234" priority="3" operator="equal">
      <formula>"N"</formula>
    </cfRule>
    <cfRule type="cellIs" dxfId="233" priority="4" operator="equal">
      <formula>"Y"</formula>
    </cfRule>
  </conditionalFormatting>
  <conditionalFormatting sqref="K50:L50">
    <cfRule type="duplicateValues" dxfId="232" priority="22"/>
    <cfRule type="duplicateValues" dxfId="231" priority="23"/>
  </conditionalFormatting>
  <conditionalFormatting sqref="V50">
    <cfRule type="cellIs" dxfId="230" priority="20" operator="equal">
      <formula>"N"</formula>
    </cfRule>
    <cfRule type="cellIs" dxfId="229" priority="21" operator="equal">
      <formula>"Y"</formula>
    </cfRule>
  </conditionalFormatting>
  <conditionalFormatting sqref="W50">
    <cfRule type="cellIs" dxfId="228" priority="5" operator="equal">
      <formula>"N"</formula>
    </cfRule>
    <cfRule type="cellIs" dxfId="227" priority="6" operator="equal">
      <formula>"Y"</formula>
    </cfRule>
  </conditionalFormatting>
  <conditionalFormatting sqref="V52:W52">
    <cfRule type="cellIs" dxfId="226" priority="218" operator="equal">
      <formula>"N"</formula>
    </cfRule>
    <cfRule type="cellIs" dxfId="225" priority="219" operator="equal">
      <formula>"Y"</formula>
    </cfRule>
  </conditionalFormatting>
  <conditionalFormatting sqref="V53:W53">
    <cfRule type="cellIs" dxfId="224" priority="216" operator="equal">
      <formula>"N"</formula>
    </cfRule>
    <cfRule type="cellIs" dxfId="223" priority="217" operator="equal">
      <formula>"Y"</formula>
    </cfRule>
  </conditionalFormatting>
  <conditionalFormatting sqref="V54:W54">
    <cfRule type="cellIs" dxfId="222" priority="214" operator="equal">
      <formula>"N"</formula>
    </cfRule>
    <cfRule type="cellIs" dxfId="221" priority="215" operator="equal">
      <formula>"Y"</formula>
    </cfRule>
  </conditionalFormatting>
  <conditionalFormatting sqref="L55">
    <cfRule type="duplicateValues" dxfId="220" priority="17"/>
  </conditionalFormatting>
  <conditionalFormatting sqref="V55:W55">
    <cfRule type="cellIs" dxfId="219" priority="40" operator="equal">
      <formula>"N"</formula>
    </cfRule>
    <cfRule type="cellIs" dxfId="218" priority="41" operator="equal">
      <formula>"Y"</formula>
    </cfRule>
  </conditionalFormatting>
  <conditionalFormatting sqref="L57">
    <cfRule type="duplicateValues" dxfId="217" priority="207"/>
  </conditionalFormatting>
  <conditionalFormatting sqref="L60">
    <cfRule type="duplicateValues" dxfId="216" priority="24"/>
  </conditionalFormatting>
  <conditionalFormatting sqref="V67:W67">
    <cfRule type="cellIs" dxfId="215" priority="204" operator="equal">
      <formula>"N"</formula>
    </cfRule>
    <cfRule type="cellIs" dxfId="214" priority="205" operator="equal">
      <formula>"Y"</formula>
    </cfRule>
  </conditionalFormatting>
  <conditionalFormatting sqref="V68:W68">
    <cfRule type="cellIs" dxfId="213" priority="202" operator="equal">
      <formula>"N"</formula>
    </cfRule>
    <cfRule type="cellIs" dxfId="212" priority="203" operator="equal">
      <formula>"Y"</formula>
    </cfRule>
  </conditionalFormatting>
  <conditionalFormatting sqref="V69:W69">
    <cfRule type="cellIs" dxfId="211" priority="200" operator="equal">
      <formula>"N"</formula>
    </cfRule>
    <cfRule type="cellIs" dxfId="210" priority="201" operator="equal">
      <formula>"Y"</formula>
    </cfRule>
  </conditionalFormatting>
  <conditionalFormatting sqref="V70:W70">
    <cfRule type="cellIs" dxfId="209" priority="80" operator="equal">
      <formula>"N"</formula>
    </cfRule>
    <cfRule type="cellIs" dxfId="208" priority="81" operator="equal">
      <formula>"Y"</formula>
    </cfRule>
  </conditionalFormatting>
  <conditionalFormatting sqref="V72:W72">
    <cfRule type="cellIs" dxfId="207" priority="13" operator="equal">
      <formula>"N"</formula>
    </cfRule>
    <cfRule type="cellIs" dxfId="206" priority="14" operator="equal">
      <formula>"Y"</formula>
    </cfRule>
  </conditionalFormatting>
  <conditionalFormatting sqref="W79">
    <cfRule type="cellIs" dxfId="205" priority="11" operator="equal">
      <formula>"N"</formula>
    </cfRule>
    <cfRule type="cellIs" dxfId="204" priority="12" operator="equal">
      <formula>"Y"</formula>
    </cfRule>
  </conditionalFormatting>
  <conditionalFormatting sqref="V82:W82">
    <cfRule type="cellIs" dxfId="203" priority="194" operator="equal">
      <formula>"N"</formula>
    </cfRule>
    <cfRule type="cellIs" dxfId="202" priority="195" operator="equal">
      <formula>"Y"</formula>
    </cfRule>
  </conditionalFormatting>
  <conditionalFormatting sqref="K84">
    <cfRule type="duplicateValues" dxfId="201" priority="273"/>
    <cfRule type="duplicateValues" dxfId="200" priority="274"/>
    <cfRule type="duplicateValues" dxfId="199" priority="275"/>
  </conditionalFormatting>
  <conditionalFormatting sqref="V85:W85">
    <cfRule type="cellIs" dxfId="198" priority="190" operator="equal">
      <formula>"N"</formula>
    </cfRule>
    <cfRule type="cellIs" dxfId="197" priority="191" operator="equal">
      <formula>"Y"</formula>
    </cfRule>
  </conditionalFormatting>
  <conditionalFormatting sqref="V86:W86">
    <cfRule type="cellIs" dxfId="196" priority="188" operator="equal">
      <formula>"N"</formula>
    </cfRule>
    <cfRule type="cellIs" dxfId="195" priority="189" operator="equal">
      <formula>"Y"</formula>
    </cfRule>
  </conditionalFormatting>
  <conditionalFormatting sqref="V88:W88">
    <cfRule type="cellIs" dxfId="194" priority="186" operator="equal">
      <formula>"N"</formula>
    </cfRule>
    <cfRule type="cellIs" dxfId="193" priority="187" operator="equal">
      <formula>"Y"</formula>
    </cfRule>
  </conditionalFormatting>
  <conditionalFormatting sqref="V89:W89">
    <cfRule type="cellIs" dxfId="192" priority="184" operator="equal">
      <formula>"N"</formula>
    </cfRule>
    <cfRule type="cellIs" dxfId="191" priority="185" operator="equal">
      <formula>"Y"</formula>
    </cfRule>
  </conditionalFormatting>
  <conditionalFormatting sqref="V90:W90">
    <cfRule type="cellIs" dxfId="190" priority="182" operator="equal">
      <formula>"N"</formula>
    </cfRule>
    <cfRule type="cellIs" dxfId="189" priority="183" operator="equal">
      <formula>"Y"</formula>
    </cfRule>
  </conditionalFormatting>
  <conditionalFormatting sqref="V91:W91">
    <cfRule type="cellIs" dxfId="188" priority="180" operator="equal">
      <formula>"N"</formula>
    </cfRule>
    <cfRule type="cellIs" dxfId="187" priority="181" operator="equal">
      <formula>"Y"</formula>
    </cfRule>
  </conditionalFormatting>
  <conditionalFormatting sqref="V92:W92">
    <cfRule type="cellIs" dxfId="186" priority="82" operator="equal">
      <formula>"N"</formula>
    </cfRule>
    <cfRule type="cellIs" dxfId="185" priority="83" operator="equal">
      <formula>"Y"</formula>
    </cfRule>
  </conditionalFormatting>
  <conditionalFormatting sqref="V93:W93">
    <cfRule type="cellIs" dxfId="184" priority="178" operator="equal">
      <formula>"N"</formula>
    </cfRule>
    <cfRule type="cellIs" dxfId="183" priority="179" operator="equal">
      <formula>"Y"</formula>
    </cfRule>
  </conditionalFormatting>
  <conditionalFormatting sqref="V94:W94">
    <cfRule type="cellIs" dxfId="182" priority="174" operator="equal">
      <formula>"N"</formula>
    </cfRule>
    <cfRule type="cellIs" dxfId="181" priority="175" operator="equal">
      <formula>"Y"</formula>
    </cfRule>
  </conditionalFormatting>
  <conditionalFormatting sqref="V95:W95">
    <cfRule type="cellIs" dxfId="180" priority="176" operator="equal">
      <formula>"N"</formula>
    </cfRule>
    <cfRule type="cellIs" dxfId="179" priority="177" operator="equal">
      <formula>"Y"</formula>
    </cfRule>
  </conditionalFormatting>
  <conditionalFormatting sqref="V96:W96">
    <cfRule type="cellIs" dxfId="178" priority="172" operator="equal">
      <formula>"N"</formula>
    </cfRule>
    <cfRule type="cellIs" dxfId="177" priority="173" operator="equal">
      <formula>"Y"</formula>
    </cfRule>
  </conditionalFormatting>
  <conditionalFormatting sqref="V97:W97">
    <cfRule type="cellIs" dxfId="176" priority="170" operator="equal">
      <formula>"N"</formula>
    </cfRule>
    <cfRule type="cellIs" dxfId="175" priority="171" operator="equal">
      <formula>"Y"</formula>
    </cfRule>
  </conditionalFormatting>
  <conditionalFormatting sqref="V98:W98">
    <cfRule type="cellIs" dxfId="174" priority="168" operator="equal">
      <formula>"N"</formula>
    </cfRule>
    <cfRule type="cellIs" dxfId="173" priority="169" operator="equal">
      <formula>"Y"</formula>
    </cfRule>
  </conditionalFormatting>
  <conditionalFormatting sqref="V99:W99">
    <cfRule type="cellIs" dxfId="172" priority="166" operator="equal">
      <formula>"N"</formula>
    </cfRule>
    <cfRule type="cellIs" dxfId="171" priority="167" operator="equal">
      <formula>"Y"</formula>
    </cfRule>
  </conditionalFormatting>
  <conditionalFormatting sqref="V100:W100">
    <cfRule type="cellIs" dxfId="170" priority="164" operator="equal">
      <formula>"N"</formula>
    </cfRule>
    <cfRule type="cellIs" dxfId="169" priority="165" operator="equal">
      <formula>"Y"</formula>
    </cfRule>
  </conditionalFormatting>
  <conditionalFormatting sqref="V101:W101">
    <cfRule type="cellIs" dxfId="168" priority="162" operator="equal">
      <formula>"N"</formula>
    </cfRule>
    <cfRule type="cellIs" dxfId="167" priority="163" operator="equal">
      <formula>"Y"</formula>
    </cfRule>
  </conditionalFormatting>
  <conditionalFormatting sqref="V102:W102">
    <cfRule type="cellIs" dxfId="166" priority="160" operator="equal">
      <formula>"N"</formula>
    </cfRule>
    <cfRule type="cellIs" dxfId="165" priority="161" operator="equal">
      <formula>"Y"</formula>
    </cfRule>
  </conditionalFormatting>
  <conditionalFormatting sqref="V103:W103">
    <cfRule type="cellIs" dxfId="164" priority="158" operator="equal">
      <formula>"N"</formula>
    </cfRule>
    <cfRule type="cellIs" dxfId="163" priority="159" operator="equal">
      <formula>"Y"</formula>
    </cfRule>
  </conditionalFormatting>
  <conditionalFormatting sqref="V104:W104">
    <cfRule type="cellIs" dxfId="162" priority="156" operator="equal">
      <formula>"N"</formula>
    </cfRule>
    <cfRule type="cellIs" dxfId="161" priority="157" operator="equal">
      <formula>"Y"</formula>
    </cfRule>
  </conditionalFormatting>
  <conditionalFormatting sqref="V105:W105">
    <cfRule type="cellIs" dxfId="160" priority="154" operator="equal">
      <formula>"N"</formula>
    </cfRule>
    <cfRule type="cellIs" dxfId="159" priority="155" operator="equal">
      <formula>"Y"</formula>
    </cfRule>
  </conditionalFormatting>
  <conditionalFormatting sqref="V106:W106">
    <cfRule type="cellIs" dxfId="158" priority="152" operator="equal">
      <formula>"N"</formula>
    </cfRule>
    <cfRule type="cellIs" dxfId="157" priority="153" operator="equal">
      <formula>"Y"</formula>
    </cfRule>
  </conditionalFormatting>
  <conditionalFormatting sqref="V107:W107">
    <cfRule type="cellIs" dxfId="156" priority="150" operator="equal">
      <formula>"N"</formula>
    </cfRule>
    <cfRule type="cellIs" dxfId="155" priority="151" operator="equal">
      <formula>"Y"</formula>
    </cfRule>
  </conditionalFormatting>
  <conditionalFormatting sqref="V108:W108">
    <cfRule type="cellIs" dxfId="154" priority="148" operator="equal">
      <formula>"N"</formula>
    </cfRule>
    <cfRule type="cellIs" dxfId="153" priority="149" operator="equal">
      <formula>"Y"</formula>
    </cfRule>
  </conditionalFormatting>
  <conditionalFormatting sqref="V109:W109">
    <cfRule type="cellIs" dxfId="152" priority="146" operator="equal">
      <formula>"N"</formula>
    </cfRule>
    <cfRule type="cellIs" dxfId="151" priority="147" operator="equal">
      <formula>"Y"</formula>
    </cfRule>
  </conditionalFormatting>
  <conditionalFormatting sqref="V110:W110">
    <cfRule type="cellIs" dxfId="150" priority="144" operator="equal">
      <formula>"N"</formula>
    </cfRule>
    <cfRule type="cellIs" dxfId="149" priority="145" operator="equal">
      <formula>"Y"</formula>
    </cfRule>
  </conditionalFormatting>
  <conditionalFormatting sqref="V111:W111">
    <cfRule type="cellIs" dxfId="148" priority="142" operator="equal">
      <formula>"N"</formula>
    </cfRule>
    <cfRule type="cellIs" dxfId="147" priority="143" operator="equal">
      <formula>"Y"</formula>
    </cfRule>
  </conditionalFormatting>
  <conditionalFormatting sqref="V112:W112">
    <cfRule type="cellIs" dxfId="146" priority="140" operator="equal">
      <formula>"N"</formula>
    </cfRule>
    <cfRule type="cellIs" dxfId="145" priority="141" operator="equal">
      <formula>"Y"</formula>
    </cfRule>
  </conditionalFormatting>
  <conditionalFormatting sqref="V113:W113">
    <cfRule type="cellIs" dxfId="144" priority="138" operator="equal">
      <formula>"N"</formula>
    </cfRule>
    <cfRule type="cellIs" dxfId="143" priority="139" operator="equal">
      <formula>"Y"</formula>
    </cfRule>
  </conditionalFormatting>
  <conditionalFormatting sqref="V114:W114">
    <cfRule type="cellIs" dxfId="142" priority="136" operator="equal">
      <formula>"N"</formula>
    </cfRule>
    <cfRule type="cellIs" dxfId="141" priority="137" operator="equal">
      <formula>"Y"</formula>
    </cfRule>
  </conditionalFormatting>
  <conditionalFormatting sqref="V115:W115">
    <cfRule type="cellIs" dxfId="140" priority="134" operator="equal">
      <formula>"N"</formula>
    </cfRule>
    <cfRule type="cellIs" dxfId="139" priority="135" operator="equal">
      <formula>"Y"</formula>
    </cfRule>
  </conditionalFormatting>
  <conditionalFormatting sqref="V116:W116">
    <cfRule type="cellIs" dxfId="138" priority="132" operator="equal">
      <formula>"N"</formula>
    </cfRule>
    <cfRule type="cellIs" dxfId="137" priority="133" operator="equal">
      <formula>"Y"</formula>
    </cfRule>
  </conditionalFormatting>
  <conditionalFormatting sqref="V117:W117">
    <cfRule type="cellIs" dxfId="136" priority="130" operator="equal">
      <formula>"N"</formula>
    </cfRule>
    <cfRule type="cellIs" dxfId="135" priority="131" operator="equal">
      <formula>"Y"</formula>
    </cfRule>
  </conditionalFormatting>
  <conditionalFormatting sqref="V118:W118">
    <cfRule type="cellIs" dxfId="134" priority="128" operator="equal">
      <formula>"N"</formula>
    </cfRule>
    <cfRule type="cellIs" dxfId="133" priority="129" operator="equal">
      <formula>"Y"</formula>
    </cfRule>
  </conditionalFormatting>
  <conditionalFormatting sqref="V119:W119">
    <cfRule type="cellIs" dxfId="132" priority="126" operator="equal">
      <formula>"N"</formula>
    </cfRule>
    <cfRule type="cellIs" dxfId="131" priority="127" operator="equal">
      <formula>"Y"</formula>
    </cfRule>
  </conditionalFormatting>
  <conditionalFormatting sqref="V120:W120">
    <cfRule type="cellIs" dxfId="130" priority="124" operator="equal">
      <formula>"N"</formula>
    </cfRule>
    <cfRule type="cellIs" dxfId="129" priority="125" operator="equal">
      <formula>"Y"</formula>
    </cfRule>
  </conditionalFormatting>
  <conditionalFormatting sqref="V121:W121">
    <cfRule type="cellIs" dxfId="128" priority="122" operator="equal">
      <formula>"N"</formula>
    </cfRule>
    <cfRule type="cellIs" dxfId="127" priority="123" operator="equal">
      <formula>"Y"</formula>
    </cfRule>
  </conditionalFormatting>
  <conditionalFormatting sqref="V122:W122">
    <cfRule type="cellIs" dxfId="126" priority="120" operator="equal">
      <formula>"N"</formula>
    </cfRule>
    <cfRule type="cellIs" dxfId="125" priority="121" operator="equal">
      <formula>"Y"</formula>
    </cfRule>
  </conditionalFormatting>
  <conditionalFormatting sqref="V123:W123">
    <cfRule type="cellIs" dxfId="124" priority="118" operator="equal">
      <formula>"N"</formula>
    </cfRule>
    <cfRule type="cellIs" dxfId="123" priority="119" operator="equal">
      <formula>"Y"</formula>
    </cfRule>
  </conditionalFormatting>
  <conditionalFormatting sqref="V124:W124">
    <cfRule type="cellIs" dxfId="122" priority="116" operator="equal">
      <formula>"N"</formula>
    </cfRule>
    <cfRule type="cellIs" dxfId="121" priority="117" operator="equal">
      <formula>"Y"</formula>
    </cfRule>
  </conditionalFormatting>
  <conditionalFormatting sqref="V125:W125">
    <cfRule type="cellIs" dxfId="120" priority="114" operator="equal">
      <formula>"N"</formula>
    </cfRule>
    <cfRule type="cellIs" dxfId="119" priority="115" operator="equal">
      <formula>"Y"</formula>
    </cfRule>
  </conditionalFormatting>
  <conditionalFormatting sqref="V126:W126">
    <cfRule type="cellIs" dxfId="118" priority="112" operator="equal">
      <formula>"N"</formula>
    </cfRule>
    <cfRule type="cellIs" dxfId="117" priority="113" operator="equal">
      <formula>"Y"</formula>
    </cfRule>
  </conditionalFormatting>
  <conditionalFormatting sqref="V127:W127">
    <cfRule type="cellIs" dxfId="116" priority="110" operator="equal">
      <formula>"N"</formula>
    </cfRule>
    <cfRule type="cellIs" dxfId="115" priority="111" operator="equal">
      <formula>"Y"</formula>
    </cfRule>
  </conditionalFormatting>
  <conditionalFormatting sqref="V128:W128">
    <cfRule type="cellIs" dxfId="114" priority="108" operator="equal">
      <formula>"N"</formula>
    </cfRule>
    <cfRule type="cellIs" dxfId="113" priority="109" operator="equal">
      <formula>"Y"</formula>
    </cfRule>
  </conditionalFormatting>
  <conditionalFormatting sqref="V129:W129">
    <cfRule type="cellIs" dxfId="112" priority="106" operator="equal">
      <formula>"N"</formula>
    </cfRule>
    <cfRule type="cellIs" dxfId="111" priority="107" operator="equal">
      <formula>"Y"</formula>
    </cfRule>
  </conditionalFormatting>
  <conditionalFormatting sqref="V130:W130">
    <cfRule type="cellIs" dxfId="110" priority="104" operator="equal">
      <formula>"N"</formula>
    </cfRule>
    <cfRule type="cellIs" dxfId="109" priority="105" operator="equal">
      <formula>"Y"</formula>
    </cfRule>
  </conditionalFormatting>
  <conditionalFormatting sqref="V131:W131">
    <cfRule type="cellIs" dxfId="108" priority="102" operator="equal">
      <formula>"N"</formula>
    </cfRule>
    <cfRule type="cellIs" dxfId="107" priority="103" operator="equal">
      <formula>"Y"</formula>
    </cfRule>
  </conditionalFormatting>
  <conditionalFormatting sqref="V132:W132">
    <cfRule type="cellIs" dxfId="106" priority="100" operator="equal">
      <formula>"N"</formula>
    </cfRule>
    <cfRule type="cellIs" dxfId="105" priority="101" operator="equal">
      <formula>"Y"</formula>
    </cfRule>
  </conditionalFormatting>
  <conditionalFormatting sqref="V133:W133">
    <cfRule type="cellIs" dxfId="104" priority="98" operator="equal">
      <formula>"N"</formula>
    </cfRule>
    <cfRule type="cellIs" dxfId="103" priority="99" operator="equal">
      <formula>"Y"</formula>
    </cfRule>
  </conditionalFormatting>
  <conditionalFormatting sqref="V134:W134">
    <cfRule type="cellIs" dxfId="102" priority="96" operator="equal">
      <formula>"N"</formula>
    </cfRule>
    <cfRule type="cellIs" dxfId="101" priority="97" operator="equal">
      <formula>"Y"</formula>
    </cfRule>
  </conditionalFormatting>
  <conditionalFormatting sqref="V135:W135">
    <cfRule type="cellIs" dxfId="100" priority="94" operator="equal">
      <formula>"N"</formula>
    </cfRule>
    <cfRule type="cellIs" dxfId="99" priority="95" operator="equal">
      <formula>"Y"</formula>
    </cfRule>
  </conditionalFormatting>
  <conditionalFormatting sqref="V136:W136">
    <cfRule type="cellIs" dxfId="98" priority="92" operator="equal">
      <formula>"N"</formula>
    </cfRule>
    <cfRule type="cellIs" dxfId="97" priority="93" operator="equal">
      <formula>"Y"</formula>
    </cfRule>
  </conditionalFormatting>
  <conditionalFormatting sqref="V137:W137">
    <cfRule type="cellIs" dxfId="96" priority="90" operator="equal">
      <formula>"N"</formula>
    </cfRule>
    <cfRule type="cellIs" dxfId="95" priority="91" operator="equal">
      <formula>"Y"</formula>
    </cfRule>
  </conditionalFormatting>
  <conditionalFormatting sqref="V138:W138">
    <cfRule type="cellIs" dxfId="94" priority="88" operator="equal">
      <formula>"N"</formula>
    </cfRule>
    <cfRule type="cellIs" dxfId="93" priority="89" operator="equal">
      <formula>"Y"</formula>
    </cfRule>
  </conditionalFormatting>
  <conditionalFormatting sqref="V139:W139">
    <cfRule type="cellIs" dxfId="92" priority="86" operator="equal">
      <formula>"N"</formula>
    </cfRule>
    <cfRule type="cellIs" dxfId="91" priority="87" operator="equal">
      <formula>"Y"</formula>
    </cfRule>
  </conditionalFormatting>
  <conditionalFormatting sqref="V140:W140">
    <cfRule type="cellIs" dxfId="90" priority="84" operator="equal">
      <formula>"N"</formula>
    </cfRule>
    <cfRule type="cellIs" dxfId="89" priority="85" operator="equal">
      <formula>"Y"</formula>
    </cfRule>
  </conditionalFormatting>
  <conditionalFormatting sqref="K141:L141">
    <cfRule type="duplicateValues" dxfId="88" priority="78"/>
    <cfRule type="duplicateValues" dxfId="87" priority="79"/>
  </conditionalFormatting>
  <conditionalFormatting sqref="V141:W141">
    <cfRule type="cellIs" dxfId="86" priority="76" operator="equal">
      <formula>"N"</formula>
    </cfRule>
    <cfRule type="cellIs" dxfId="85" priority="77" operator="equal">
      <formula>"Y"</formula>
    </cfRule>
  </conditionalFormatting>
  <conditionalFormatting sqref="K146:L146">
    <cfRule type="duplicateValues" dxfId="84" priority="74"/>
    <cfRule type="duplicateValues" dxfId="83" priority="75"/>
  </conditionalFormatting>
  <conditionalFormatting sqref="V146:W146">
    <cfRule type="cellIs" dxfId="82" priority="72" operator="equal">
      <formula>"N"</formula>
    </cfRule>
    <cfRule type="cellIs" dxfId="81" priority="73" operator="equal">
      <formula>"Y"</formula>
    </cfRule>
  </conditionalFormatting>
  <conditionalFormatting sqref="K147:L147">
    <cfRule type="duplicateValues" dxfId="80" priority="270"/>
    <cfRule type="duplicateValues" dxfId="79" priority="271"/>
    <cfRule type="duplicateValues" dxfId="78" priority="272"/>
  </conditionalFormatting>
  <conditionalFormatting sqref="V147:W147">
    <cfRule type="cellIs" dxfId="77" priority="70" operator="equal">
      <formula>"N"</formula>
    </cfRule>
    <cfRule type="cellIs" dxfId="76" priority="71" operator="equal">
      <formula>"Y"</formula>
    </cfRule>
  </conditionalFormatting>
  <conditionalFormatting sqref="K148:L148">
    <cfRule type="duplicateValues" dxfId="75" priority="278"/>
    <cfRule type="duplicateValues" dxfId="74" priority="279"/>
  </conditionalFormatting>
  <conditionalFormatting sqref="V148:W148">
    <cfRule type="cellIs" dxfId="73" priority="68" operator="equal">
      <formula>"N"</formula>
    </cfRule>
    <cfRule type="cellIs" dxfId="72" priority="69" operator="equal">
      <formula>"Y"</formula>
    </cfRule>
  </conditionalFormatting>
  <conditionalFormatting sqref="V149:W149">
    <cfRule type="cellIs" dxfId="71" priority="66" operator="equal">
      <formula>"N"</formula>
    </cfRule>
    <cfRule type="cellIs" dxfId="70" priority="67" operator="equal">
      <formula>"Y"</formula>
    </cfRule>
  </conditionalFormatting>
  <conditionalFormatting sqref="V150:W150">
    <cfRule type="cellIs" dxfId="69" priority="64" operator="equal">
      <formula>"N"</formula>
    </cfRule>
    <cfRule type="cellIs" dxfId="68" priority="65" operator="equal">
      <formula>"Y"</formula>
    </cfRule>
  </conditionalFormatting>
  <conditionalFormatting sqref="V151:W151">
    <cfRule type="cellIs" dxfId="67" priority="62" operator="equal">
      <formula>"N"</formula>
    </cfRule>
    <cfRule type="cellIs" dxfId="66" priority="63" operator="equal">
      <formula>"Y"</formula>
    </cfRule>
  </conditionalFormatting>
  <conditionalFormatting sqref="K152:L152">
    <cfRule type="duplicateValues" dxfId="65" priority="257"/>
    <cfRule type="duplicateValues" dxfId="64" priority="258"/>
    <cfRule type="duplicateValues" dxfId="63" priority="259"/>
  </conditionalFormatting>
  <conditionalFormatting sqref="V152:W152">
    <cfRule type="cellIs" dxfId="62" priority="60" operator="equal">
      <formula>"N"</formula>
    </cfRule>
    <cfRule type="cellIs" dxfId="61" priority="61" operator="equal">
      <formula>"Y"</formula>
    </cfRule>
  </conditionalFormatting>
  <conditionalFormatting sqref="V153:W153">
    <cfRule type="cellIs" dxfId="60" priority="35" operator="equal">
      <formula>"N"</formula>
    </cfRule>
    <cfRule type="cellIs" dxfId="59" priority="36" operator="equal">
      <formula>"Y"</formula>
    </cfRule>
  </conditionalFormatting>
  <conditionalFormatting sqref="V154:W154">
    <cfRule type="cellIs" dxfId="58" priority="33" operator="equal">
      <formula>"N"</formula>
    </cfRule>
    <cfRule type="cellIs" dxfId="57" priority="34" operator="equal">
      <formula>"Y"</formula>
    </cfRule>
  </conditionalFormatting>
  <conditionalFormatting sqref="K155">
    <cfRule type="duplicateValues" dxfId="56" priority="57"/>
    <cfRule type="duplicateValues" dxfId="55" priority="58"/>
    <cfRule type="duplicateValues" dxfId="54" priority="59"/>
  </conditionalFormatting>
  <conditionalFormatting sqref="V155:W155">
    <cfRule type="cellIs" dxfId="53" priority="55" operator="equal">
      <formula>"N"</formula>
    </cfRule>
    <cfRule type="cellIs" dxfId="52" priority="56" operator="equal">
      <formula>"Y"</formula>
    </cfRule>
  </conditionalFormatting>
  <conditionalFormatting sqref="V156:W156">
    <cfRule type="cellIs" dxfId="51" priority="50" operator="equal">
      <formula>"N"</formula>
    </cfRule>
    <cfRule type="cellIs" dxfId="50" priority="51" operator="equal">
      <formula>"Y"</formula>
    </cfRule>
  </conditionalFormatting>
  <conditionalFormatting sqref="V157:W157">
    <cfRule type="cellIs" dxfId="49" priority="48" operator="equal">
      <formula>"N"</formula>
    </cfRule>
    <cfRule type="cellIs" dxfId="48" priority="49" operator="equal">
      <formula>"Y"</formula>
    </cfRule>
  </conditionalFormatting>
  <conditionalFormatting sqref="W159">
    <cfRule type="cellIs" dxfId="47" priority="9" operator="equal">
      <formula>"N"</formula>
    </cfRule>
    <cfRule type="cellIs" dxfId="46" priority="10" operator="equal">
      <formula>"Y"</formula>
    </cfRule>
  </conditionalFormatting>
  <conditionalFormatting sqref="W160">
    <cfRule type="cellIs" dxfId="45" priority="7" operator="equal">
      <formula>"N"</formula>
    </cfRule>
    <cfRule type="cellIs" dxfId="44" priority="8" operator="equal">
      <formula>"Y"</formula>
    </cfRule>
  </conditionalFormatting>
  <conditionalFormatting sqref="V161:W161">
    <cfRule type="cellIs" dxfId="43" priority="42" operator="equal">
      <formula>"N"</formula>
    </cfRule>
    <cfRule type="cellIs" dxfId="42" priority="43" operator="equal">
      <formula>"Y"</formula>
    </cfRule>
  </conditionalFormatting>
  <conditionalFormatting sqref="K21:K23">
    <cfRule type="duplicateValues" dxfId="41" priority="301"/>
    <cfRule type="duplicateValues" dxfId="40" priority="240"/>
  </conditionalFormatting>
  <conditionalFormatting sqref="K153:K154">
    <cfRule type="duplicateValues" dxfId="39" priority="37"/>
    <cfRule type="duplicateValues" dxfId="38" priority="38"/>
    <cfRule type="duplicateValues" dxfId="37" priority="39"/>
  </conditionalFormatting>
  <conditionalFormatting sqref="K158:K160">
    <cfRule type="duplicateValues" dxfId="36" priority="46"/>
    <cfRule type="duplicateValues" dxfId="35" priority="47"/>
  </conditionalFormatting>
  <conditionalFormatting sqref="L53:L54">
    <cfRule type="duplicateValues" dxfId="34" priority="19"/>
  </conditionalFormatting>
  <conditionalFormatting sqref="V9:W9 V24:W24 V29:W34 V40:W45 V47:W48 V51:W51 V87:W87 V80:W81 V142:W145 V56:W66">
    <cfRule type="cellIs" dxfId="33" priority="276" operator="equal">
      <formula>"N"</formula>
    </cfRule>
    <cfRule type="cellIs" dxfId="32" priority="277" operator="equal">
      <formula>"Y"</formula>
    </cfRule>
  </conditionalFormatting>
  <conditionalFormatting sqref="V17:W20 V10:W15">
    <cfRule type="cellIs" dxfId="31" priority="290" operator="equal">
      <formula>"N"</formula>
    </cfRule>
    <cfRule type="cellIs" dxfId="30" priority="291" operator="equal">
      <formula>"Y"</formula>
    </cfRule>
  </conditionalFormatting>
  <conditionalFormatting sqref="K20:L20 K28:L28 K27 K149:L151 K161">
    <cfRule type="duplicateValues" dxfId="29" priority="300"/>
  </conditionalFormatting>
  <conditionalFormatting sqref="K28:L28 K27 K149:L151 K161">
    <cfRule type="duplicateValues" dxfId="28" priority="299"/>
  </conditionalFormatting>
  <conditionalFormatting sqref="K29:L32 L57 K65:L66">
    <cfRule type="duplicateValues" dxfId="27" priority="211"/>
  </conditionalFormatting>
  <conditionalFormatting sqref="K40:L48 K29:L32 K34:L34 L57 K64 K80:K81 K65:L66">
    <cfRule type="duplicateValues" dxfId="26" priority="308"/>
  </conditionalFormatting>
  <conditionalFormatting sqref="K32:L32 K65:L66">
    <cfRule type="duplicateValues" dxfId="25" priority="209"/>
  </conditionalFormatting>
  <conditionalFormatting sqref="K35:L37 K38 K39:L39 K49:L49">
    <cfRule type="duplicateValues" dxfId="24" priority="229"/>
  </conditionalFormatting>
  <conditionalFormatting sqref="K39:L39 K49:L49">
    <cfRule type="duplicateValues" dxfId="23" priority="228"/>
  </conditionalFormatting>
  <conditionalFormatting sqref="V39:W39 V49">
    <cfRule type="cellIs" dxfId="22" priority="212" operator="equal">
      <formula>"N"</formula>
    </cfRule>
    <cfRule type="cellIs" dxfId="21" priority="213" operator="equal">
      <formula>"Y"</formula>
    </cfRule>
  </conditionalFormatting>
  <conditionalFormatting sqref="K45:L46">
    <cfRule type="duplicateValues" dxfId="20" priority="206"/>
  </conditionalFormatting>
  <conditionalFormatting sqref="K65:L66">
    <cfRule type="duplicateValues" dxfId="19" priority="208"/>
  </conditionalFormatting>
  <conditionalFormatting sqref="K67:L67 K69:L71 L73:L78 K79 K68">
    <cfRule type="duplicateValues" dxfId="18" priority="310"/>
    <cfRule type="duplicateValues" dxfId="17" priority="311"/>
  </conditionalFormatting>
  <conditionalFormatting sqref="V71:W71 V73:W77">
    <cfRule type="cellIs" dxfId="16" priority="198" operator="equal">
      <formula>"N"</formula>
    </cfRule>
    <cfRule type="cellIs" dxfId="15" priority="199" operator="equal">
      <formula>"Y"</formula>
    </cfRule>
  </conditionalFormatting>
  <conditionalFormatting sqref="V78:W78 V79">
    <cfRule type="cellIs" dxfId="14" priority="196" operator="equal">
      <formula>"N"</formula>
    </cfRule>
    <cfRule type="cellIs" dxfId="13" priority="197" operator="equal">
      <formula>"Y"</formula>
    </cfRule>
  </conditionalFormatting>
  <conditionalFormatting sqref="K82:K83 K85">
    <cfRule type="duplicateValues" dxfId="12" priority="282"/>
    <cfRule type="duplicateValues" dxfId="11" priority="283"/>
    <cfRule type="duplicateValues" dxfId="10" priority="284"/>
    <cfRule type="duplicateValues" dxfId="9" priority="285"/>
  </conditionalFormatting>
  <conditionalFormatting sqref="V83:W84">
    <cfRule type="cellIs" dxfId="8" priority="192" operator="equal">
      <formula>"N"</formula>
    </cfRule>
    <cfRule type="cellIs" dxfId="7" priority="193" operator="equal">
      <formula>"Y"</formula>
    </cfRule>
  </conditionalFormatting>
  <conditionalFormatting sqref="K142 K143:L145">
    <cfRule type="duplicateValues" dxfId="6" priority="309"/>
  </conditionalFormatting>
  <conditionalFormatting sqref="K149:L151 K161">
    <cfRule type="duplicateValues" dxfId="5" priority="297"/>
  </conditionalFormatting>
  <conditionalFormatting sqref="K156:L156 K157">
    <cfRule type="duplicateValues" dxfId="4" priority="52"/>
    <cfRule type="duplicateValues" dxfId="3" priority="53"/>
    <cfRule type="duplicateValues" dxfId="2" priority="54"/>
  </conditionalFormatting>
  <conditionalFormatting sqref="V158:W158 V159:V160">
    <cfRule type="cellIs" dxfId="1" priority="44" operator="equal">
      <formula>"N"</formula>
    </cfRule>
    <cfRule type="cellIs" dxfId="0" priority="45" operator="equal">
      <formula>"Y"</formula>
    </cfRule>
  </conditionalFormatting>
  <dataValidations count="3">
    <dataValidation type="list" allowBlank="1" showInputMessage="1" showErrorMessage="1" sqref="X100 X102 X105 X112 X120 X129 X132 X135 X88:X92 X95:X98 X108:X109 X116:X118 X122:X124 X138:X139">
      <formula1>"装配总成件,焊接总成件,面料,塑料件,钣金件,机加工件,标准件,非标件,线材件,管材件,圆钢"</formula1>
    </dataValidation>
    <dataValidation type="list" allowBlank="1" showInputMessage="1" showErrorMessage="1" sqref="V24:W24 V25:W25 V26:W26 V32:W32 V33:W33 V34:W34 V39:W39 V46:W46 V49 W49 V50 W50 V64:W64 V72:W72 V79 W79 V159 W159 V160 W160 V161:W161 V35:W38 V40:W45 V19:W23 V9:W18 V29:W31 V27:W28 V47:W48 V65:W66 V51:W55 V56:W60 V61:W63 V67:W71 V73:W78 V80:W158">
      <formula1>"Y,N"</formula1>
    </dataValidation>
    <dataValidation type="list" allowBlank="1" showInputMessage="1" showErrorMessage="1" sqref="Z128 AC86:AC140">
      <formula1>"镀白锌,发黑,氧化铁皮膜,电泳（ED),——,镀黑锌,热处理（调质处理）,喷漆,"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8" scale="75" orientation="landscape" r:id="rId1"/>
  <headerFooter>
    <oddFooter>&amp;C第 &amp;P 页，共 &amp;N 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1">
    <comment s:ref="M17" rgbClr="1B988C"/>
    <comment s:ref="M18" rgbClr="1B988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总清单</vt:lpstr>
      <vt:lpstr>驾驶员首页</vt:lpstr>
      <vt:lpstr>驾驶员座总成EBOM清单</vt:lpstr>
      <vt:lpstr>驾驶员座总成-工艺BOM</vt:lpstr>
      <vt:lpstr>驾驶员首页!Print_Area</vt:lpstr>
      <vt:lpstr>总清单!Print_Area</vt:lpstr>
      <vt:lpstr>驾驶员座总成EBOM清单!Print_Titles</vt:lpstr>
      <vt:lpstr>'驾驶员座总成-工艺BOM'!Print_Titles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连晓宇</cp:lastModifiedBy>
  <cp:lastPrinted>2022-06-08T09:14:00Z</cp:lastPrinted>
  <dcterms:created xsi:type="dcterms:W3CDTF">2006-09-13T11:21:00Z</dcterms:created>
  <dcterms:modified xsi:type="dcterms:W3CDTF">2022-09-05T07:04:23Z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0919AF2AEF124FB690B977A48AF382BC</vt:lpwstr>
  </property>
</Properties>
</file>