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17.亿泽-H6拉线\2022年\"/>
    </mc:Choice>
  </mc:AlternateContent>
  <xr:revisionPtr revIDLastSave="0" documentId="13_ncr:1_{F6B2F5CF-3C9B-4499-8770-68189EBAF47D}" xr6:coauthVersionLast="38" xr6:coauthVersionMax="47" xr10:uidLastSave="{00000000-0000-0000-0000-000000000000}"/>
  <bookViews>
    <workbookView xWindow="-105" yWindow="-105" windowWidth="23250" windowHeight="12720" firstSheet="1" activeTab="1" xr2:uid="{00000000-000D-0000-FFFF-FFFF00000000}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价格协议!$A$1:$N$25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1" l="1"/>
  <c r="I11" i="11"/>
  <c r="I12" i="11"/>
  <c r="I9" i="11"/>
  <c r="K10" i="11"/>
  <c r="K11" i="11"/>
  <c r="L11" i="11" s="1"/>
  <c r="K12" i="11"/>
  <c r="L10" i="11" l="1"/>
  <c r="M10" i="11" s="1"/>
  <c r="L12" i="11"/>
  <c r="M12" i="11" s="1"/>
  <c r="M11" i="11"/>
  <c r="K9" i="11" l="1"/>
  <c r="L9" i="11" l="1"/>
  <c r="M9" i="11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<sst xmlns="http://schemas.openxmlformats.org/spreadsheetml/2006/main" count="342" uniqueCount="218">
  <si>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</si>
  <si>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</si>
  <si>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</si>
  <si>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</si>
  <si>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</si>
  <si>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</si>
  <si>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</si>
  <si>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</si>
  <si>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</si>
  <si>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</si>
  <si>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</si>
  <si>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</si>
  <si>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</si>
  <si>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</si>
  <si>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</si>
  <si>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</si>
  <si>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</si>
  <si>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</si>
  <si>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</si>
  <si>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</si>
  <si>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</si>
  <si>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</si>
  <si>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</si>
  <si>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</si>
  <si>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</si>
  <si>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</si>
  <si>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</si>
  <si>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</si>
  <si>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</si>
  <si>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</si>
  <si>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</si>
  <si>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</si>
  <si>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</si>
  <si>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</si>
  <si>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</si>
  <si>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</si>
  <si>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</si>
  <si>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</si>
  <si>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</si>
  <si>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</si>
  <si>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</si>
  <si>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</si>
  <si>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</si>
  <si>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</si>
  <si>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</si>
  <si>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</si>
  <si>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</si>
  <si>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</si>
  <si>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</si>
  <si>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</si>
  <si>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</si>
  <si>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</si>
  <si>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</si>
  <si>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</si>
  <si>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</si>
  <si>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</si>
  <si>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</si>
  <si>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</si>
  <si>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</si>
  <si>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</si>
  <si>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</si>
  <si>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</si>
  <si>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</si>
  <si>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</si>
  <si>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</si>
  <si>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</si>
  <si>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</si>
  <si>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</si>
  <si>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</si>
  <si>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</si>
  <si>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</si>
  <si>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</si>
  <si>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</si>
  <si>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</si>
  <si>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</si>
  <si>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</si>
  <si>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</si>
  <si>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</si>
  <si>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</si>
  <si>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</si>
  <si>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</si>
  <si>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</si>
  <si>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</si>
  <si>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</si>
  <si>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</si>
  <si>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</si>
  <si>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</si>
  <si>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</si>
  <si>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</si>
  <si>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</si>
  <si>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</si>
  <si>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</si>
  <si>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</si>
  <si>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</si>
  <si>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</si>
  <si>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</si>
  <si>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</si>
  <si>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</si>
  <si>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</si>
  <si>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</si>
  <si>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</si>
  <si>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</si>
  <si>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</si>
  <si>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</si>
  <si>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</si>
  <si>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</si>
  <si>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</si>
  <si>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</si>
  <si>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</si>
  <si>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</si>
  <si>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</si>
  <si>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</si>
  <si>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</si>
  <si>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</si>
  <si>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</si>
  <si>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</si>
  <si>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</si>
  <si>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</si>
  <si>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</si>
  <si>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</si>
  <si>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</si>
  <si>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</si>
  <si>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</si>
  <si>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</si>
  <si>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</si>
  <si>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</si>
  <si>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</si>
  <si>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</si>
  <si>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</si>
  <si>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</si>
  <si>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</si>
  <si>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</si>
  <si>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</si>
  <si>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</si>
  <si>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</si>
  <si>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</si>
  <si>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</si>
  <si>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</si>
  <si>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</si>
  <si>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</si>
  <si>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</si>
  <si>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</si>
  <si>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</si>
  <si>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</si>
  <si>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</si>
  <si>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</si>
  <si>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</si>
  <si>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</si>
  <si>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</si>
  <si>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</si>
  <si>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</si>
  <si>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</si>
  <si>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</si>
  <si>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</si>
  <si>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</si>
  <si>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</si>
  <si>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</si>
  <si>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</si>
  <si>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</si>
  <si>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</si>
  <si>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</si>
  <si>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</si>
  <si>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</si>
  <si>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</si>
  <si>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</si>
  <si>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</si>
  <si>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</si>
  <si>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</si>
  <si>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</si>
  <si>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</si>
  <si>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</si>
  <si>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</si>
  <si>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</si>
  <si>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</si>
  <si>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</si>
  <si>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</si>
  <si>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</si>
  <si>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</si>
  <si>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</si>
  <si>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</si>
  <si>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</si>
  <si>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</si>
  <si>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</si>
  <si>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</si>
  <si>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</si>
  <si>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</si>
  <si>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</si>
  <si>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</si>
  <si>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</si>
  <si>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</si>
  <si>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</si>
  <si>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</si>
  <si>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</si>
  <si>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</si>
  <si>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</si>
  <si>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</si>
  <si>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</si>
  <si>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</si>
  <si>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</si>
  <si>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</si>
  <si>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</si>
  <si>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</si>
  <si>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</si>
  <si>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</si>
  <si>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  ）</t>
    </r>
    <phoneticPr fontId="6" type="noConversion"/>
  </si>
  <si>
    <t>单位</t>
    <phoneticPr fontId="5" type="noConversion"/>
  </si>
  <si>
    <t xml:space="preserve">                              协议编号：JG-2022-ALP-028</t>
    <phoneticPr fontId="8" type="noConversion"/>
  </si>
  <si>
    <r>
      <t>乙方：</t>
    </r>
    <r>
      <rPr>
        <u/>
        <sz val="12"/>
        <rFont val="楷体_GB2312"/>
        <family val="3"/>
        <charset val="134"/>
      </rPr>
      <t>河北亿泽汽车零部件科技有限公司</t>
    </r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</si>
  <si>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</si>
  <si>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SHT0011347</t>
    <phoneticPr fontId="5" type="noConversion"/>
  </si>
  <si>
    <t>水平减震拉线总成</t>
    <phoneticPr fontId="5" type="noConversion"/>
  </si>
  <si>
    <t>个</t>
    <phoneticPr fontId="5" type="noConversion"/>
  </si>
  <si>
    <t>SHT0011475</t>
    <phoneticPr fontId="5" type="noConversion"/>
  </si>
  <si>
    <t>升降调节拉线总成</t>
    <phoneticPr fontId="5" type="noConversion"/>
  </si>
  <si>
    <t>SHT0010344</t>
    <phoneticPr fontId="5" type="noConversion"/>
  </si>
  <si>
    <t>变阻尼拉线总成</t>
    <phoneticPr fontId="5" type="noConversion"/>
  </si>
  <si>
    <t>SHT0010383</t>
    <phoneticPr fontId="5" type="noConversion"/>
  </si>
  <si>
    <t>仰角拉线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</si>
</sst>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1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179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15</xdr:col>
      <xdr:colOff>459757</xdr:colOff>
      <xdr:row>108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9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70" t="s">
        <v>0</v>
      </c>
      <c r="B1" s="170"/>
      <c r="C1" s="170"/>
      <c r="D1" s="170"/>
      <c r="E1" s="170"/>
      <c r="F1" s="170"/>
      <c r="G1" s="170"/>
      <c r="H1" s="170"/>
      <c r="I1" s="159"/>
      <c r="J1" s="159"/>
      <c r="K1" s="159"/>
    </row>
    <row r="2" spans="1:19" ht="15.75">
      <c r="A2" s="171" t="s">
        <v>152</v>
      </c>
      <c r="B2" s="171"/>
      <c r="C2" s="171"/>
      <c r="D2" s="171"/>
      <c r="E2" s="171"/>
      <c r="F2" s="171"/>
      <c r="G2" s="171"/>
      <c r="H2" s="171"/>
      <c r="I2" s="160"/>
      <c r="J2" s="160"/>
      <c r="K2" s="160"/>
    </row>
    <row r="3" spans="1:19">
      <c r="A3" s="172" t="s">
        <v>1</v>
      </c>
      <c r="B3" s="172"/>
      <c r="C3" s="172"/>
      <c r="D3" s="172"/>
      <c r="E3" s="172"/>
      <c r="F3" s="172"/>
      <c r="G3" s="172"/>
      <c r="H3" s="172"/>
      <c r="I3" s="161"/>
      <c r="J3" s="161"/>
      <c r="K3" s="161"/>
    </row>
    <row r="4" spans="1:19">
      <c r="A4" s="172" t="s">
        <v>2</v>
      </c>
      <c r="B4" s="172"/>
      <c r="C4" s="172"/>
      <c r="D4" s="172"/>
      <c r="E4" s="172"/>
      <c r="F4" s="172"/>
      <c r="G4" s="172"/>
      <c r="H4" s="172"/>
      <c r="I4" s="161"/>
      <c r="J4" s="161"/>
      <c r="K4" s="161"/>
    </row>
    <row r="5" spans="1:19" ht="28.5" customHeight="1">
      <c r="A5" s="173" t="s">
        <v>3</v>
      </c>
      <c r="B5" s="173"/>
      <c r="C5" s="173"/>
      <c r="D5" s="173"/>
      <c r="E5" s="173"/>
      <c r="F5" s="173"/>
      <c r="G5" s="173"/>
      <c r="H5" s="173"/>
      <c r="I5" s="162"/>
      <c r="J5" s="162"/>
      <c r="K5" s="162"/>
    </row>
    <row r="6" spans="1:19">
      <c r="A6" s="169" t="s">
        <v>4</v>
      </c>
      <c r="B6" s="169"/>
      <c r="C6" s="169"/>
      <c r="D6" s="169"/>
      <c r="E6" s="169"/>
      <c r="F6" s="169"/>
      <c r="G6" s="169"/>
      <c r="H6" s="169"/>
      <c r="I6" s="158"/>
      <c r="J6" s="158"/>
      <c r="K6" s="158"/>
    </row>
    <row r="7" spans="1:19" ht="16.5">
      <c r="A7" s="178" t="s">
        <v>5</v>
      </c>
      <c r="B7" s="179" t="s">
        <v>6</v>
      </c>
      <c r="C7" s="180" t="s">
        <v>7</v>
      </c>
      <c r="D7" s="180" t="s">
        <v>8</v>
      </c>
      <c r="E7" s="181" t="s">
        <v>9</v>
      </c>
      <c r="F7" s="182" t="s">
        <v>10</v>
      </c>
      <c r="G7" s="182"/>
      <c r="H7" s="183" t="s">
        <v>11</v>
      </c>
      <c r="I7" s="2"/>
      <c r="J7" s="2"/>
      <c r="K7" s="2"/>
      <c r="L7" s="174" t="s">
        <v>166</v>
      </c>
      <c r="M7" s="174"/>
    </row>
    <row r="8" spans="1:19" ht="33.6" customHeight="1">
      <c r="A8" s="178"/>
      <c r="B8" s="179"/>
      <c r="C8" s="180"/>
      <c r="D8" s="180"/>
      <c r="E8" s="181"/>
      <c r="F8" s="157" t="s">
        <v>19</v>
      </c>
      <c r="G8" s="157" t="s">
        <v>41</v>
      </c>
      <c r="H8" s="183"/>
      <c r="I8" s="2"/>
      <c r="J8" s="153" t="s">
        <v>82</v>
      </c>
      <c r="K8" s="153" t="s">
        <v>86</v>
      </c>
      <c r="L8" s="15" t="s">
        <v>21</v>
      </c>
      <c r="M8" s="15" t="s">
        <v>164</v>
      </c>
      <c r="N8" s="75" t="s">
        <v>150</v>
      </c>
      <c r="O8" s="27" t="s">
        <v>87</v>
      </c>
      <c r="P8" s="75"/>
      <c r="Q8" s="27" t="s">
        <v>165</v>
      </c>
      <c r="R8" s="86"/>
      <c r="S8" s="86"/>
    </row>
    <row r="9" spans="1:19" s="44" customFormat="1" ht="22.15" customHeight="1">
      <c r="A9" s="16">
        <v>1</v>
      </c>
      <c r="B9" s="21" t="s">
        <v>42</v>
      </c>
      <c r="C9" s="22" t="s">
        <v>43</v>
      </c>
      <c r="D9" s="23" t="s">
        <v>44</v>
      </c>
      <c r="E9" s="42" t="s">
        <v>45</v>
      </c>
      <c r="F9" s="24"/>
      <c r="G9" s="24">
        <v>0.71</v>
      </c>
      <c r="H9" s="25"/>
      <c r="I9" s="26"/>
      <c r="J9" s="25"/>
      <c r="K9" s="25">
        <v>4.6199999999999998E-2</v>
      </c>
      <c r="L9" s="129">
        <f>VLOOKUP(B9,'[1]驾驶员座椅-工艺BOM (3)'!$B$3:$R$178,17,0)</f>
        <v>0.55200000000000005</v>
      </c>
      <c r="M9" s="124">
        <v>0.55200000000000005</v>
      </c>
      <c r="N9" s="76">
        <v>0.55000000000000004</v>
      </c>
      <c r="O9" s="27"/>
      <c r="P9" s="76"/>
      <c r="Q9" s="129">
        <f>K9*7.965</f>
        <v>0.367983</v>
      </c>
      <c r="R9" s="87"/>
      <c r="S9" s="87"/>
    </row>
    <row r="10" spans="1:19" s="67" customFormat="1" ht="22.15" customHeight="1">
      <c r="A10" s="16">
        <v>2</v>
      </c>
      <c r="B10" s="59" t="s">
        <v>46</v>
      </c>
      <c r="C10" s="60" t="s">
        <v>84</v>
      </c>
      <c r="D10" s="61" t="s">
        <v>47</v>
      </c>
      <c r="E10" s="62" t="s">
        <v>45</v>
      </c>
      <c r="F10" s="63"/>
      <c r="G10" s="63"/>
      <c r="H10" s="64"/>
      <c r="I10" s="65"/>
      <c r="J10" s="64"/>
      <c r="K10" s="64">
        <v>1.32E-2</v>
      </c>
      <c r="L10" s="130">
        <f>VLOOKUP(B10,'[1]驾驶员座椅-工艺BOM (3)'!$B$3:$R$178,17,0)</f>
        <v>0.185</v>
      </c>
      <c r="M10" s="125">
        <v>0.185</v>
      </c>
      <c r="N10" s="77">
        <v>0.25</v>
      </c>
      <c r="O10" s="66" t="s">
        <v>191</v>
      </c>
      <c r="P10" s="77"/>
      <c r="Q10" s="129">
        <f t="shared" ref="Q10:Q12" si="0">K10*7.965</f>
        <v>0.105138</v>
      </c>
      <c r="R10" s="88"/>
      <c r="S10" s="88"/>
    </row>
    <row r="11" spans="1:19" s="67" customFormat="1" ht="22.15" customHeight="1">
      <c r="A11" s="16">
        <v>3</v>
      </c>
      <c r="B11" s="59" t="s">
        <v>48</v>
      </c>
      <c r="C11" s="60" t="s">
        <v>85</v>
      </c>
      <c r="D11" s="61" t="s">
        <v>49</v>
      </c>
      <c r="E11" s="62" t="s">
        <v>45</v>
      </c>
      <c r="F11" s="63"/>
      <c r="G11" s="63"/>
      <c r="H11" s="64"/>
      <c r="I11" s="65"/>
      <c r="J11" s="64"/>
      <c r="K11" s="64">
        <v>1.7600000000000001E-2</v>
      </c>
      <c r="L11" s="130">
        <f>VLOOKUP(B11,'[1]驾驶员座椅-工艺BOM (3)'!$B$3:$R$178,17,0)</f>
        <v>0.246</v>
      </c>
      <c r="M11" s="125">
        <v>0.246</v>
      </c>
      <c r="N11" s="77">
        <v>0.25</v>
      </c>
      <c r="O11" s="66" t="s">
        <v>192</v>
      </c>
      <c r="P11" s="77"/>
      <c r="Q11" s="129">
        <f t="shared" si="0"/>
        <v>0.140184</v>
      </c>
      <c r="R11" s="88"/>
      <c r="S11" s="88"/>
    </row>
    <row r="12" spans="1:19" s="67" customFormat="1" ht="22.15" customHeight="1">
      <c r="A12" s="16">
        <v>4</v>
      </c>
      <c r="B12" s="59" t="s">
        <v>83</v>
      </c>
      <c r="C12" s="60" t="s">
        <v>96</v>
      </c>
      <c r="D12" s="61" t="s">
        <v>50</v>
      </c>
      <c r="E12" s="62" t="s">
        <v>45</v>
      </c>
      <c r="F12" s="63"/>
      <c r="G12" s="63"/>
      <c r="H12" s="64"/>
      <c r="I12" s="65"/>
      <c r="J12" s="64"/>
      <c r="K12" s="64">
        <v>1.0999999999999999E-2</v>
      </c>
      <c r="L12" s="130">
        <f>VLOOKUP(B12,'[1]驾驶员座椅-工艺BOM (3)'!$B$3:$R$178,17,0)</f>
        <v>0.154</v>
      </c>
      <c r="M12" s="125">
        <v>0.154</v>
      </c>
      <c r="N12" s="77">
        <v>0.25</v>
      </c>
      <c r="O12" s="66" t="s">
        <v>193</v>
      </c>
      <c r="P12" s="77"/>
      <c r="Q12" s="129">
        <f t="shared" si="0"/>
        <v>8.7614999999999998E-2</v>
      </c>
      <c r="R12" s="88"/>
      <c r="S12" s="88"/>
    </row>
    <row r="13" spans="1:19" s="44" customFormat="1" ht="36.6" customHeight="1">
      <c r="A13" s="16">
        <v>5</v>
      </c>
      <c r="B13" s="19" t="s">
        <v>51</v>
      </c>
      <c r="C13" s="20" t="s">
        <v>97</v>
      </c>
      <c r="D13" s="23" t="s">
        <v>167</v>
      </c>
      <c r="E13" s="42" t="s">
        <v>45</v>
      </c>
      <c r="F13" s="24"/>
      <c r="G13" s="24"/>
      <c r="H13" s="25"/>
      <c r="I13" s="26"/>
      <c r="J13" s="25"/>
      <c r="K13" s="25">
        <v>1E-3</v>
      </c>
      <c r="L13" s="129">
        <f>VLOOKUP(B13,'[1]驾驶员座椅-工艺BOM (3)'!$B$3:$R$178,17,0)</f>
        <v>0.23699999999999999</v>
      </c>
      <c r="M13" s="124">
        <v>0.23699999999999999</v>
      </c>
      <c r="N13" s="76">
        <v>0.42</v>
      </c>
      <c r="O13" s="43" t="s">
        <v>89</v>
      </c>
      <c r="P13" s="76" t="s">
        <v>91</v>
      </c>
      <c r="Q13" s="134">
        <f>K13*7+8*0.03+K13*8</f>
        <v>0.255</v>
      </c>
      <c r="R13" s="136" t="s">
        <v>170</v>
      </c>
      <c r="S13" s="87"/>
    </row>
    <row r="14" spans="1:19" s="44" customFormat="1" ht="36.6" customHeight="1">
      <c r="A14" s="16">
        <v>6</v>
      </c>
      <c r="B14" s="19" t="s">
        <v>90</v>
      </c>
      <c r="C14" s="20" t="s">
        <v>98</v>
      </c>
      <c r="D14" s="23" t="s">
        <v>52</v>
      </c>
      <c r="E14" s="42" t="s">
        <v>45</v>
      </c>
      <c r="F14" s="24"/>
      <c r="G14" s="24"/>
      <c r="H14" s="25"/>
      <c r="I14" s="26"/>
      <c r="J14" s="25"/>
      <c r="K14" s="25">
        <v>1E-3</v>
      </c>
      <c r="L14" s="129">
        <f>VLOOKUP(B14,'[1]驾驶员座椅-工艺BOM (3)'!$B$3:$R$178,17,0)</f>
        <v>0.23699999999999999</v>
      </c>
      <c r="M14" s="124">
        <v>0.23699999999999999</v>
      </c>
      <c r="N14" s="76">
        <v>0.42</v>
      </c>
      <c r="O14" s="43" t="s">
        <v>89</v>
      </c>
      <c r="P14" s="76" t="s">
        <v>91</v>
      </c>
      <c r="Q14" s="134">
        <f>K14*7+8*0.03+K14*8</f>
        <v>0.255</v>
      </c>
      <c r="R14" s="136" t="s">
        <v>170</v>
      </c>
      <c r="S14" s="87"/>
    </row>
    <row r="15" spans="1:19" s="50" customFormat="1" ht="32.450000000000003" customHeight="1">
      <c r="A15" s="16">
        <v>7</v>
      </c>
      <c r="B15" s="45" t="s">
        <v>92</v>
      </c>
      <c r="C15" s="46" t="s">
        <v>96</v>
      </c>
      <c r="D15" s="47" t="s">
        <v>53</v>
      </c>
      <c r="E15" s="48" t="s">
        <v>54</v>
      </c>
      <c r="F15" s="49"/>
      <c r="G15" s="49"/>
      <c r="H15" s="17"/>
      <c r="I15" s="18"/>
      <c r="J15" s="17"/>
      <c r="K15" s="17">
        <v>7.0000000000000001E-3</v>
      </c>
      <c r="L15" s="131">
        <v>9.8000000000000004E-2</v>
      </c>
      <c r="M15" s="126">
        <v>0.12</v>
      </c>
      <c r="N15" s="78">
        <v>0.19</v>
      </c>
      <c r="O15" s="43" t="s">
        <v>93</v>
      </c>
      <c r="P15" s="79"/>
      <c r="Q15" s="129">
        <f>K15*7.965</f>
        <v>5.5754999999999999E-2</v>
      </c>
      <c r="R15" s="89"/>
      <c r="S15" s="89"/>
    </row>
    <row r="16" spans="1:19" s="50" customFormat="1" ht="32.450000000000003" customHeight="1">
      <c r="A16" s="16">
        <v>8</v>
      </c>
      <c r="B16" s="45" t="s">
        <v>94</v>
      </c>
      <c r="C16" s="51" t="s">
        <v>55</v>
      </c>
      <c r="D16" s="47" t="s">
        <v>56</v>
      </c>
      <c r="E16" s="48" t="s">
        <v>54</v>
      </c>
      <c r="F16" s="49"/>
      <c r="G16" s="49"/>
      <c r="H16" s="17"/>
      <c r="I16" s="18"/>
      <c r="J16" s="17"/>
      <c r="K16" s="17">
        <v>0.16880000000000001</v>
      </c>
      <c r="L16" s="131">
        <v>2.028</v>
      </c>
      <c r="M16" s="126">
        <v>2.028</v>
      </c>
      <c r="N16" s="78">
        <v>1.18</v>
      </c>
      <c r="O16" s="71" t="s">
        <v>95</v>
      </c>
      <c r="P16" s="79"/>
      <c r="Q16" s="129">
        <f>K16*7.965</f>
        <v>1.344492</v>
      </c>
      <c r="R16" s="89"/>
      <c r="S16" s="89"/>
    </row>
    <row r="17" spans="1:26" s="50" customFormat="1" ht="32.450000000000003" customHeight="1">
      <c r="A17" s="16">
        <v>9</v>
      </c>
      <c r="B17" s="45" t="s">
        <v>99</v>
      </c>
      <c r="C17" s="51" t="s">
        <v>100</v>
      </c>
      <c r="D17" s="47" t="s">
        <v>57</v>
      </c>
      <c r="E17" s="48" t="s">
        <v>54</v>
      </c>
      <c r="F17" s="49"/>
      <c r="G17" s="49"/>
      <c r="H17" s="17"/>
      <c r="I17" s="18"/>
      <c r="J17" s="17"/>
      <c r="K17" s="17"/>
      <c r="L17" s="131">
        <v>2.0249999999999999</v>
      </c>
      <c r="M17" s="126">
        <v>3.38</v>
      </c>
      <c r="N17" s="78">
        <v>2.42</v>
      </c>
      <c r="O17" s="135" t="s">
        <v>168</v>
      </c>
      <c r="P17" s="79"/>
      <c r="Q17" s="134">
        <f>0.207*7.965+0.054*7.965+2*0.05</f>
        <v>2.1788650000000001</v>
      </c>
      <c r="R17" s="136" t="s">
        <v>169</v>
      </c>
      <c r="S17" s="89"/>
    </row>
    <row r="18" spans="1:26" s="50" customFormat="1" ht="32.450000000000003" customHeight="1">
      <c r="A18" s="16">
        <v>10</v>
      </c>
      <c r="B18" s="19" t="s">
        <v>101</v>
      </c>
      <c r="C18" s="20" t="s">
        <v>102</v>
      </c>
      <c r="D18" s="47" t="s">
        <v>58</v>
      </c>
      <c r="E18" s="48" t="s">
        <v>54</v>
      </c>
      <c r="F18" s="49"/>
      <c r="G18" s="49"/>
      <c r="H18" s="17"/>
      <c r="I18" s="18"/>
      <c r="J18" s="17"/>
      <c r="K18" s="17">
        <v>1.04E-2</v>
      </c>
      <c r="L18" s="131">
        <v>0.14000000000000001</v>
      </c>
      <c r="M18" s="126">
        <v>0.14000000000000001</v>
      </c>
      <c r="N18" s="78">
        <v>0.25</v>
      </c>
      <c r="O18" s="80" t="s">
        <v>93</v>
      </c>
      <c r="P18" s="79"/>
      <c r="Q18" s="129">
        <f>K18*7.96</f>
        <v>8.2783999999999996E-2</v>
      </c>
      <c r="R18" s="89"/>
      <c r="S18" s="89"/>
    </row>
    <row r="19" spans="1:26" s="50" customFormat="1" ht="32.450000000000003" customHeight="1">
      <c r="A19" s="16">
        <v>11</v>
      </c>
      <c r="B19" s="45" t="s">
        <v>103</v>
      </c>
      <c r="C19" s="51" t="s">
        <v>104</v>
      </c>
      <c r="D19" s="47" t="s">
        <v>59</v>
      </c>
      <c r="E19" s="48" t="s">
        <v>54</v>
      </c>
      <c r="F19" s="49"/>
      <c r="G19" s="49"/>
      <c r="H19" s="17"/>
      <c r="I19" s="18"/>
      <c r="J19" s="17"/>
      <c r="K19" s="17"/>
      <c r="L19" s="131">
        <v>5.4119999999999999</v>
      </c>
      <c r="M19" s="126">
        <v>5.2</v>
      </c>
      <c r="N19" s="78">
        <v>4.6900000000000004</v>
      </c>
      <c r="O19" s="80"/>
      <c r="P19" s="79"/>
      <c r="Q19" s="129">
        <f>(0.0751+0.1018+0.1121*2)*7.965+4*0.1</f>
        <v>3.5947615000000002</v>
      </c>
      <c r="R19" s="89"/>
      <c r="S19" s="89"/>
    </row>
    <row r="20" spans="1:26" s="50" customFormat="1" ht="32.450000000000003" customHeight="1">
      <c r="A20" s="16">
        <v>12</v>
      </c>
      <c r="B20" s="45" t="s">
        <v>105</v>
      </c>
      <c r="C20" s="51" t="s">
        <v>106</v>
      </c>
      <c r="D20" s="47" t="s">
        <v>60</v>
      </c>
      <c r="E20" s="48" t="s">
        <v>54</v>
      </c>
      <c r="F20" s="49"/>
      <c r="G20" s="49"/>
      <c r="H20" s="17"/>
      <c r="I20" s="18"/>
      <c r="J20" s="17"/>
      <c r="K20" s="17">
        <v>3.6400000000000002E-2</v>
      </c>
      <c r="L20" s="131">
        <v>0.432</v>
      </c>
      <c r="M20" s="126">
        <v>0.43</v>
      </c>
      <c r="N20" s="78">
        <v>0.45</v>
      </c>
      <c r="O20" s="80" t="s">
        <v>107</v>
      </c>
      <c r="P20" s="79"/>
      <c r="Q20" s="129">
        <f>K20*7.965</f>
        <v>0.28992600000000002</v>
      </c>
      <c r="R20" s="89"/>
      <c r="S20" s="89"/>
    </row>
    <row r="21" spans="1:26" s="50" customFormat="1" ht="32.450000000000003" customHeight="1">
      <c r="A21" s="16">
        <v>13</v>
      </c>
      <c r="B21" s="45" t="s">
        <v>108</v>
      </c>
      <c r="C21" s="51" t="s">
        <v>109</v>
      </c>
      <c r="D21" s="47" t="s">
        <v>61</v>
      </c>
      <c r="E21" s="48" t="s">
        <v>54</v>
      </c>
      <c r="F21" s="49"/>
      <c r="G21" s="49"/>
      <c r="H21" s="17"/>
      <c r="I21" s="18"/>
      <c r="J21" s="17"/>
      <c r="K21" s="17">
        <v>7.4499999999999997E-2</v>
      </c>
      <c r="L21" s="131">
        <v>0.88800000000000001</v>
      </c>
      <c r="M21" s="126">
        <v>0.88</v>
      </c>
      <c r="N21" s="78">
        <v>0.76</v>
      </c>
      <c r="O21" s="80" t="s">
        <v>107</v>
      </c>
      <c r="P21" s="79"/>
      <c r="Q21" s="129">
        <f>K21*7.965</f>
        <v>0.59339249999999999</v>
      </c>
      <c r="R21" s="89"/>
      <c r="S21" s="89"/>
    </row>
    <row r="22" spans="1:26" s="50" customFormat="1" ht="32.450000000000003" customHeight="1">
      <c r="A22" s="16">
        <v>14</v>
      </c>
      <c r="B22" s="45" t="s">
        <v>110</v>
      </c>
      <c r="C22" s="51" t="s">
        <v>113</v>
      </c>
      <c r="D22" s="47" t="s">
        <v>62</v>
      </c>
      <c r="E22" s="48" t="s">
        <v>54</v>
      </c>
      <c r="F22" s="49"/>
      <c r="G22" s="49"/>
      <c r="H22" s="17"/>
      <c r="I22" s="18"/>
      <c r="J22" s="17"/>
      <c r="K22" s="17">
        <v>9.2799999999999994E-2</v>
      </c>
      <c r="L22" s="131">
        <v>5.08</v>
      </c>
      <c r="M22" s="126">
        <v>5.08</v>
      </c>
      <c r="N22" s="78">
        <v>2.17</v>
      </c>
      <c r="O22" s="80" t="s">
        <v>111</v>
      </c>
      <c r="P22" s="79"/>
      <c r="Q22" s="134">
        <v>1.9</v>
      </c>
      <c r="R22" s="89"/>
      <c r="S22" s="89"/>
    </row>
    <row r="23" spans="1:26" s="50" customFormat="1" ht="32.450000000000003" customHeight="1">
      <c r="A23" s="16">
        <v>15</v>
      </c>
      <c r="B23" s="45" t="s">
        <v>112</v>
      </c>
      <c r="C23" s="51" t="s">
        <v>114</v>
      </c>
      <c r="D23" s="47" t="s">
        <v>63</v>
      </c>
      <c r="E23" s="48" t="s">
        <v>54</v>
      </c>
      <c r="F23" s="49"/>
      <c r="G23" s="49"/>
      <c r="H23" s="17"/>
      <c r="I23" s="18"/>
      <c r="J23" s="17"/>
      <c r="K23" s="17">
        <v>2E-3</v>
      </c>
      <c r="L23" s="131">
        <v>0.24</v>
      </c>
      <c r="M23" s="126">
        <v>0.24</v>
      </c>
      <c r="N23" s="78">
        <v>0.25</v>
      </c>
      <c r="O23" s="80" t="s">
        <v>88</v>
      </c>
      <c r="P23" s="92" t="s">
        <v>115</v>
      </c>
      <c r="Q23" s="130">
        <f>(K23*7+3*0.03+4*K23)*1.12</f>
        <v>0.12544</v>
      </c>
      <c r="R23" s="89"/>
      <c r="S23" s="89"/>
    </row>
    <row r="24" spans="1:26" s="152" customFormat="1" ht="32.450000000000003" customHeight="1">
      <c r="A24" s="141">
        <v>16</v>
      </c>
      <c r="B24" s="142" t="s">
        <v>116</v>
      </c>
      <c r="C24" s="143" t="s">
        <v>117</v>
      </c>
      <c r="D24" s="144" t="e">
        <v>#N/A</v>
      </c>
      <c r="E24" s="145" t="s">
        <v>54</v>
      </c>
      <c r="F24" s="140"/>
      <c r="G24" s="140"/>
      <c r="H24" s="146"/>
      <c r="I24" s="147"/>
      <c r="J24" s="146"/>
      <c r="K24" s="146">
        <v>5.0000000000000001E-3</v>
      </c>
      <c r="L24" s="134">
        <v>0.24</v>
      </c>
      <c r="M24" s="148">
        <v>0.24</v>
      </c>
      <c r="N24" s="149">
        <v>0.25</v>
      </c>
      <c r="O24" s="150" t="s">
        <v>89</v>
      </c>
      <c r="P24" s="151" t="s">
        <v>115</v>
      </c>
      <c r="Q24" s="134"/>
      <c r="R24" s="136" t="s">
        <v>187</v>
      </c>
      <c r="S24" s="136"/>
    </row>
    <row r="25" spans="1:26" s="44" customFormat="1" ht="32.450000000000003" customHeight="1">
      <c r="A25" s="16">
        <v>17</v>
      </c>
      <c r="B25" s="52" t="s">
        <v>64</v>
      </c>
      <c r="C25" s="53" t="s">
        <v>118</v>
      </c>
      <c r="D25" s="23" t="e">
        <v>#N/A</v>
      </c>
      <c r="E25" s="42" t="s">
        <v>45</v>
      </c>
      <c r="F25" s="24"/>
      <c r="G25" s="24"/>
      <c r="H25" s="25"/>
      <c r="I25" s="26"/>
      <c r="J25" s="25"/>
      <c r="K25" s="25">
        <v>1.2E-2</v>
      </c>
      <c r="L25" s="129"/>
      <c r="M25" s="124">
        <v>0.16800000000000001</v>
      </c>
      <c r="N25" s="76"/>
      <c r="O25" s="68" t="s">
        <v>121</v>
      </c>
      <c r="P25" s="76"/>
      <c r="Q25" s="129">
        <f>K25*7.965</f>
        <v>9.5579999999999998E-2</v>
      </c>
      <c r="R25" s="87"/>
      <c r="S25" s="87"/>
    </row>
    <row r="26" spans="1:26" s="44" customFormat="1" ht="32.450000000000003" customHeight="1">
      <c r="A26" s="16">
        <v>18</v>
      </c>
      <c r="B26" s="52" t="s">
        <v>119</v>
      </c>
      <c r="C26" s="53" t="s">
        <v>120</v>
      </c>
      <c r="D26" s="23" t="e">
        <v>#N/A</v>
      </c>
      <c r="E26" s="42" t="s">
        <v>45</v>
      </c>
      <c r="F26" s="24"/>
      <c r="G26" s="24"/>
      <c r="H26" s="25"/>
      <c r="I26" s="26"/>
      <c r="J26" s="25"/>
      <c r="K26" s="25">
        <v>5.7000000000000002E-3</v>
      </c>
      <c r="L26" s="129"/>
      <c r="M26" s="124">
        <v>0.1</v>
      </c>
      <c r="N26" s="76"/>
      <c r="O26" s="43" t="s">
        <v>122</v>
      </c>
      <c r="P26" s="76"/>
      <c r="Q26" s="129">
        <f t="shared" ref="Q26:Q28" si="1">K26*7.965</f>
        <v>4.5400500000000003E-2</v>
      </c>
      <c r="R26" s="87"/>
      <c r="S26" s="87"/>
    </row>
    <row r="27" spans="1:26" s="44" customFormat="1" ht="32.450000000000003" customHeight="1">
      <c r="A27" s="16">
        <v>19</v>
      </c>
      <c r="B27" s="52" t="s">
        <v>123</v>
      </c>
      <c r="C27" s="53" t="s">
        <v>124</v>
      </c>
      <c r="D27" s="23" t="e">
        <v>#N/A</v>
      </c>
      <c r="E27" s="42" t="s">
        <v>45</v>
      </c>
      <c r="F27" s="24"/>
      <c r="G27" s="24"/>
      <c r="H27" s="25"/>
      <c r="I27" s="26"/>
      <c r="J27" s="25"/>
      <c r="K27" s="25">
        <v>6.3E-3</v>
      </c>
      <c r="L27" s="129"/>
      <c r="M27" s="124">
        <v>0.12</v>
      </c>
      <c r="N27" s="76"/>
      <c r="O27" s="43" t="s">
        <v>122</v>
      </c>
      <c r="P27" s="76"/>
      <c r="Q27" s="129">
        <f t="shared" si="1"/>
        <v>5.0179500000000002E-2</v>
      </c>
      <c r="R27" s="87"/>
      <c r="S27" s="87"/>
    </row>
    <row r="28" spans="1:26" s="44" customFormat="1" ht="32.450000000000003" customHeight="1">
      <c r="A28" s="16">
        <v>20</v>
      </c>
      <c r="B28" s="54" t="s">
        <v>125</v>
      </c>
      <c r="C28" s="55" t="s">
        <v>126</v>
      </c>
      <c r="D28" s="23" t="e">
        <v>#N/A</v>
      </c>
      <c r="E28" s="42" t="s">
        <v>45</v>
      </c>
      <c r="F28" s="24"/>
      <c r="G28" s="24"/>
      <c r="H28" s="25"/>
      <c r="I28" s="26"/>
      <c r="J28" s="25"/>
      <c r="K28" s="25">
        <v>1.2E-2</v>
      </c>
      <c r="L28" s="129"/>
      <c r="M28" s="124">
        <v>0.16800000000000001</v>
      </c>
      <c r="N28" s="76"/>
      <c r="O28" s="43" t="s">
        <v>122</v>
      </c>
      <c r="P28" s="76"/>
      <c r="Q28" s="129">
        <f t="shared" si="1"/>
        <v>9.5579999999999998E-2</v>
      </c>
      <c r="R28" s="87"/>
      <c r="S28" s="87"/>
    </row>
    <row r="29" spans="1:26" s="44" customFormat="1" ht="32.450000000000003" customHeight="1">
      <c r="A29" s="16">
        <v>21</v>
      </c>
      <c r="B29" s="19" t="s">
        <v>65</v>
      </c>
      <c r="C29" s="20" t="s">
        <v>127</v>
      </c>
      <c r="D29" s="23" t="e">
        <v>#N/A</v>
      </c>
      <c r="E29" s="42" t="s">
        <v>45</v>
      </c>
      <c r="F29" s="24"/>
      <c r="G29" s="24"/>
      <c r="H29" s="25"/>
      <c r="I29" s="26"/>
      <c r="J29" s="25"/>
      <c r="K29" s="25">
        <v>2E-3</v>
      </c>
      <c r="L29" s="129"/>
      <c r="M29" s="124">
        <v>0.188</v>
      </c>
      <c r="N29" s="76"/>
      <c r="O29" s="43" t="s">
        <v>88</v>
      </c>
      <c r="P29" s="76"/>
      <c r="Q29" s="130">
        <f>(K29*7+0.02+0.0176)*1.12</f>
        <v>5.779200000000001E-2</v>
      </c>
      <c r="R29" s="87"/>
      <c r="S29" s="137" t="s">
        <v>171</v>
      </c>
      <c r="T29" s="138"/>
      <c r="U29" s="138" t="s">
        <v>172</v>
      </c>
      <c r="V29" s="138" t="s">
        <v>173</v>
      </c>
      <c r="W29" s="138" t="s">
        <v>174</v>
      </c>
      <c r="X29" s="138" t="s">
        <v>175</v>
      </c>
      <c r="Y29" s="138" t="s">
        <v>176</v>
      </c>
      <c r="Z29" s="138" t="s">
        <v>177</v>
      </c>
    </row>
    <row r="30" spans="1:26" s="44" customFormat="1" ht="32.450000000000003" customHeight="1">
      <c r="A30" s="16">
        <v>22</v>
      </c>
      <c r="B30" s="19" t="s">
        <v>66</v>
      </c>
      <c r="C30" s="20" t="s">
        <v>128</v>
      </c>
      <c r="D30" s="23"/>
      <c r="E30" s="42" t="s">
        <v>45</v>
      </c>
      <c r="F30" s="24"/>
      <c r="G30" s="24"/>
      <c r="H30" s="25"/>
      <c r="I30" s="26"/>
      <c r="J30" s="25"/>
      <c r="K30" s="25">
        <v>3.3999999999999998E-3</v>
      </c>
      <c r="L30" s="129"/>
      <c r="M30" s="139" t="s">
        <v>183</v>
      </c>
      <c r="N30" s="76"/>
      <c r="O30" s="43" t="s">
        <v>88</v>
      </c>
      <c r="P30" s="76" t="s">
        <v>194</v>
      </c>
      <c r="Q30" s="130">
        <f>(K30*7+3*0.04+4*K30+2.5*K30)*1.12</f>
        <v>0.185808</v>
      </c>
      <c r="R30" s="87"/>
      <c r="S30" s="137" t="s">
        <v>178</v>
      </c>
      <c r="T30" s="138"/>
      <c r="U30" s="138"/>
      <c r="V30" s="138" t="s">
        <v>179</v>
      </c>
      <c r="W30" s="138">
        <v>8.0000000000000004E-4</v>
      </c>
      <c r="X30" s="138">
        <v>12</v>
      </c>
      <c r="Y30" s="138">
        <v>15</v>
      </c>
      <c r="Z30" s="138">
        <v>2.1600000000000001E-2</v>
      </c>
    </row>
    <row r="31" spans="1:26" s="44" customFormat="1" ht="32.450000000000003" customHeight="1">
      <c r="A31" s="16">
        <v>23</v>
      </c>
      <c r="B31" s="19" t="s">
        <v>67</v>
      </c>
      <c r="C31" s="20" t="s">
        <v>130</v>
      </c>
      <c r="D31" s="23"/>
      <c r="E31" s="42" t="s">
        <v>45</v>
      </c>
      <c r="F31" s="24"/>
      <c r="G31" s="24"/>
      <c r="H31" s="25"/>
      <c r="I31" s="26"/>
      <c r="J31" s="25"/>
      <c r="K31" s="25">
        <v>0.124</v>
      </c>
      <c r="L31" s="129"/>
      <c r="M31" s="124">
        <v>1.3</v>
      </c>
      <c r="N31" s="76"/>
      <c r="O31" s="43" t="s">
        <v>129</v>
      </c>
      <c r="P31" s="76"/>
      <c r="Q31" s="129">
        <f>K31*7.965</f>
        <v>0.98765999999999998</v>
      </c>
      <c r="R31" s="87"/>
      <c r="S31" s="137" t="s">
        <v>180</v>
      </c>
      <c r="T31" s="138"/>
      <c r="U31" s="138"/>
      <c r="V31" s="138" t="s">
        <v>181</v>
      </c>
      <c r="W31" s="138">
        <v>8.0000000000000004E-4</v>
      </c>
      <c r="X31" s="138">
        <v>12</v>
      </c>
      <c r="Y31" s="138">
        <v>10</v>
      </c>
      <c r="Z31" s="138">
        <v>1.7600000000000001E-2</v>
      </c>
    </row>
    <row r="32" spans="1:26" s="44" customFormat="1" ht="32.450000000000003" customHeight="1">
      <c r="A32" s="16">
        <v>24</v>
      </c>
      <c r="B32" s="19" t="s">
        <v>68</v>
      </c>
      <c r="C32" s="20" t="s">
        <v>69</v>
      </c>
      <c r="D32" s="23"/>
      <c r="E32" s="42" t="s">
        <v>45</v>
      </c>
      <c r="F32" s="24"/>
      <c r="G32" s="24"/>
      <c r="H32" s="25"/>
      <c r="I32" s="26"/>
      <c r="J32" s="25"/>
      <c r="K32" s="25">
        <v>5.9999999999999995E-4</v>
      </c>
      <c r="L32" s="129"/>
      <c r="M32" s="124">
        <v>0.19</v>
      </c>
      <c r="N32" s="76">
        <v>6.4880000000000004</v>
      </c>
      <c r="O32" s="43" t="s">
        <v>88</v>
      </c>
      <c r="P32" s="76" t="s">
        <v>194</v>
      </c>
      <c r="Q32" s="130">
        <f>(K32*7+0.02+0.0176+2.5*K32)*1.12</f>
        <v>4.8496000000000011E-2</v>
      </c>
      <c r="R32" s="136"/>
      <c r="S32" s="87"/>
    </row>
    <row r="33" spans="1:22" s="44" customFormat="1" ht="32.450000000000003" customHeight="1">
      <c r="A33" s="16">
        <v>25</v>
      </c>
      <c r="B33" s="19" t="s">
        <v>70</v>
      </c>
      <c r="C33" s="20" t="s">
        <v>131</v>
      </c>
      <c r="D33" s="23"/>
      <c r="E33" s="42" t="s">
        <v>45</v>
      </c>
      <c r="F33" s="24"/>
      <c r="G33" s="24"/>
      <c r="H33" s="25"/>
      <c r="I33" s="26"/>
      <c r="J33" s="25"/>
      <c r="K33" s="25">
        <v>4.0000000000000001E-3</v>
      </c>
      <c r="L33" s="129"/>
      <c r="M33" s="124">
        <v>0.26600000000000001</v>
      </c>
      <c r="N33" s="76" t="s">
        <v>71</v>
      </c>
      <c r="O33" s="43" t="s">
        <v>88</v>
      </c>
      <c r="P33" s="76" t="s">
        <v>194</v>
      </c>
      <c r="Q33" s="130">
        <f>(K33*7+0.02+0.02+2.5*K33)*1.12</f>
        <v>8.7360000000000007E-2</v>
      </c>
      <c r="R33" s="87"/>
      <c r="S33" s="87"/>
    </row>
    <row r="34" spans="1:22" s="44" customFormat="1" ht="32.450000000000003" customHeight="1">
      <c r="A34" s="16">
        <v>26</v>
      </c>
      <c r="B34" s="19" t="s">
        <v>73</v>
      </c>
      <c r="C34" s="20" t="s">
        <v>74</v>
      </c>
      <c r="D34" s="23"/>
      <c r="E34" s="42" t="s">
        <v>45</v>
      </c>
      <c r="F34" s="24"/>
      <c r="G34" s="24"/>
      <c r="H34" s="25"/>
      <c r="I34" s="26"/>
      <c r="J34" s="25"/>
      <c r="K34" s="25">
        <v>0.38250000000000001</v>
      </c>
      <c r="L34" s="129"/>
      <c r="M34" s="124">
        <v>5.86</v>
      </c>
      <c r="N34" s="76">
        <v>5.99</v>
      </c>
      <c r="O34" s="76" t="s">
        <v>88</v>
      </c>
      <c r="P34" s="76"/>
      <c r="Q34" s="129">
        <v>5.85</v>
      </c>
      <c r="R34" s="87"/>
      <c r="S34" s="87"/>
      <c r="U34" s="70" t="s">
        <v>72</v>
      </c>
    </row>
    <row r="35" spans="1:22" s="44" customFormat="1" ht="32.450000000000003" customHeight="1">
      <c r="A35" s="16">
        <v>27</v>
      </c>
      <c r="B35" s="19" t="s">
        <v>133</v>
      </c>
      <c r="C35" s="20" t="s">
        <v>75</v>
      </c>
      <c r="D35" s="23"/>
      <c r="E35" s="42" t="s">
        <v>45</v>
      </c>
      <c r="F35" s="24"/>
      <c r="G35" s="24"/>
      <c r="H35" s="25"/>
      <c r="I35" s="26"/>
      <c r="J35" s="25"/>
      <c r="K35" s="25">
        <v>1.1999999999999999E-3</v>
      </c>
      <c r="L35" s="129"/>
      <c r="M35" s="124">
        <v>0.23699999999999999</v>
      </c>
      <c r="N35" s="76">
        <v>0.37</v>
      </c>
      <c r="O35" s="43" t="s">
        <v>88</v>
      </c>
      <c r="P35" s="76"/>
      <c r="Q35" s="134">
        <f>(K35*8+9*0.03)*1.12</f>
        <v>0.31315200000000004</v>
      </c>
      <c r="R35" s="136" t="s">
        <v>170</v>
      </c>
      <c r="S35" s="87"/>
    </row>
    <row r="36" spans="1:22" s="44" customFormat="1" ht="32.450000000000003" customHeight="1">
      <c r="A36" s="16">
        <v>28</v>
      </c>
      <c r="B36" s="19" t="s">
        <v>132</v>
      </c>
      <c r="C36" s="20" t="s">
        <v>76</v>
      </c>
      <c r="D36" s="23"/>
      <c r="E36" s="42" t="s">
        <v>45</v>
      </c>
      <c r="F36" s="24"/>
      <c r="G36" s="24"/>
      <c r="H36" s="25"/>
      <c r="I36" s="26"/>
      <c r="J36" s="25"/>
      <c r="K36" s="25">
        <v>0.16400000000000001</v>
      </c>
      <c r="L36" s="129"/>
      <c r="M36" s="124">
        <v>1.97</v>
      </c>
      <c r="N36" s="81">
        <v>1.1530958323878679</v>
      </c>
      <c r="O36" s="43" t="s">
        <v>182</v>
      </c>
      <c r="P36" s="76"/>
      <c r="Q36" s="129">
        <f>K36*7.965</f>
        <v>1.30626</v>
      </c>
      <c r="R36" s="87"/>
      <c r="S36" s="87"/>
    </row>
    <row r="37" spans="1:22" s="44" customFormat="1" ht="32.450000000000003" customHeight="1">
      <c r="A37" s="16">
        <v>29</v>
      </c>
      <c r="B37" s="19" t="s">
        <v>134</v>
      </c>
      <c r="C37" s="20" t="s">
        <v>77</v>
      </c>
      <c r="D37" s="23"/>
      <c r="E37" s="42" t="s">
        <v>45</v>
      </c>
      <c r="F37" s="24"/>
      <c r="G37" s="24"/>
      <c r="H37" s="25"/>
      <c r="I37" s="26"/>
      <c r="J37" s="25"/>
      <c r="K37" s="74">
        <v>1E-4</v>
      </c>
      <c r="L37" s="129"/>
      <c r="M37" s="124">
        <v>0.214</v>
      </c>
      <c r="N37" s="76">
        <v>0.13900000000000001</v>
      </c>
      <c r="O37" s="43" t="s">
        <v>88</v>
      </c>
      <c r="P37" s="76" t="s">
        <v>135</v>
      </c>
      <c r="Q37" s="129">
        <v>0.13900000000000001</v>
      </c>
      <c r="R37" s="87"/>
      <c r="S37" s="87"/>
    </row>
    <row r="38" spans="1:22" s="44" customFormat="1" ht="32.450000000000003" customHeight="1">
      <c r="A38" s="16">
        <v>30</v>
      </c>
      <c r="B38" s="19" t="s">
        <v>78</v>
      </c>
      <c r="C38" s="20" t="s">
        <v>79</v>
      </c>
      <c r="D38" s="23"/>
      <c r="E38" s="42" t="s">
        <v>45</v>
      </c>
      <c r="F38" s="24"/>
      <c r="G38" s="24"/>
      <c r="H38" s="25"/>
      <c r="I38" s="26"/>
      <c r="J38" s="25"/>
      <c r="K38" s="25">
        <v>2.0000000000000001E-4</v>
      </c>
      <c r="L38" s="129"/>
      <c r="M38" s="124">
        <v>0.21</v>
      </c>
      <c r="N38" s="76">
        <v>0.17</v>
      </c>
      <c r="O38" s="43" t="s">
        <v>88</v>
      </c>
      <c r="P38" s="76" t="s">
        <v>135</v>
      </c>
      <c r="Q38" s="129">
        <v>0.15</v>
      </c>
      <c r="R38" s="87"/>
      <c r="S38" s="87"/>
    </row>
    <row r="39" spans="1:22" s="44" customFormat="1" ht="32.450000000000003" customHeight="1">
      <c r="A39" s="16">
        <v>31</v>
      </c>
      <c r="B39" s="19" t="s">
        <v>80</v>
      </c>
      <c r="C39" s="20" t="s">
        <v>137</v>
      </c>
      <c r="D39" s="23"/>
      <c r="E39" s="42" t="s">
        <v>45</v>
      </c>
      <c r="F39" s="24"/>
      <c r="G39" s="24"/>
      <c r="H39" s="25"/>
      <c r="I39" s="26"/>
      <c r="J39" s="25"/>
      <c r="K39" s="25">
        <v>2E-3</v>
      </c>
      <c r="L39" s="129"/>
      <c r="M39" s="124">
        <v>0.25</v>
      </c>
      <c r="N39" s="76">
        <v>0.26</v>
      </c>
      <c r="O39" s="43" t="s">
        <v>88</v>
      </c>
      <c r="P39" s="76" t="s">
        <v>136</v>
      </c>
      <c r="Q39" s="129">
        <v>0.25</v>
      </c>
      <c r="R39" s="87"/>
      <c r="S39" s="87"/>
    </row>
    <row r="40" spans="1:22" s="56" customFormat="1" ht="32.450000000000003" customHeight="1">
      <c r="A40" s="16">
        <v>32</v>
      </c>
      <c r="B40" s="19" t="s">
        <v>22</v>
      </c>
      <c r="C40" s="28" t="s">
        <v>141</v>
      </c>
      <c r="D40" s="29" t="s">
        <v>23</v>
      </c>
      <c r="E40" s="30" t="s">
        <v>12</v>
      </c>
      <c r="F40" s="31"/>
      <c r="G40" s="31">
        <v>1.298</v>
      </c>
      <c r="H40" s="32"/>
      <c r="I40" s="33"/>
      <c r="J40" s="32"/>
      <c r="K40" s="32">
        <v>0.14099999999999999</v>
      </c>
      <c r="L40" s="132">
        <v>1.4810000000000001</v>
      </c>
      <c r="M40" s="127">
        <v>1.298</v>
      </c>
      <c r="N40" s="82">
        <f t="shared" ref="N40:N48" si="2">G40-L40</f>
        <v>-0.18300000000000005</v>
      </c>
      <c r="O40" s="83" t="s">
        <v>139</v>
      </c>
      <c r="P40" s="83"/>
      <c r="Q40" s="129">
        <f>K40*7.965</f>
        <v>1.123065</v>
      </c>
      <c r="R40" s="90"/>
      <c r="S40" s="90"/>
      <c r="T40" s="70"/>
      <c r="U40" s="56" t="s">
        <v>24</v>
      </c>
    </row>
    <row r="41" spans="1:22" s="56" customFormat="1" ht="32.450000000000003" customHeight="1">
      <c r="A41" s="16">
        <v>33</v>
      </c>
      <c r="B41" s="19" t="s">
        <v>140</v>
      </c>
      <c r="C41" s="34" t="s">
        <v>142</v>
      </c>
      <c r="D41" s="29" t="s">
        <v>25</v>
      </c>
      <c r="E41" s="30" t="s">
        <v>12</v>
      </c>
      <c r="F41" s="31"/>
      <c r="G41" s="31">
        <v>0.871</v>
      </c>
      <c r="H41" s="32"/>
      <c r="I41" s="33"/>
      <c r="J41" s="32"/>
      <c r="K41" s="32">
        <v>9.0999999999999998E-2</v>
      </c>
      <c r="L41" s="132">
        <v>0.95599999999999996</v>
      </c>
      <c r="M41" s="127">
        <v>0.871</v>
      </c>
      <c r="N41" s="82">
        <f t="shared" si="2"/>
        <v>-8.4999999999999964E-2</v>
      </c>
      <c r="O41" s="83" t="s">
        <v>139</v>
      </c>
      <c r="P41" s="83"/>
      <c r="Q41" s="129">
        <f>K41*7.965</f>
        <v>0.72481499999999999</v>
      </c>
      <c r="R41" s="90"/>
      <c r="S41" s="90"/>
      <c r="T41" s="72"/>
      <c r="U41" s="56" t="s">
        <v>24</v>
      </c>
    </row>
    <row r="42" spans="1:22" s="56" customFormat="1" ht="32.450000000000003" customHeight="1">
      <c r="A42" s="16">
        <v>34</v>
      </c>
      <c r="B42" s="19" t="s">
        <v>143</v>
      </c>
      <c r="C42" s="34" t="s">
        <v>148</v>
      </c>
      <c r="D42" s="29" t="s">
        <v>26</v>
      </c>
      <c r="E42" s="30" t="s">
        <v>12</v>
      </c>
      <c r="F42" s="31"/>
      <c r="G42" s="31">
        <v>1.9910000000000001</v>
      </c>
      <c r="H42" s="32"/>
      <c r="I42" s="33"/>
      <c r="J42" s="32"/>
      <c r="K42" s="32">
        <v>0.22800000000000001</v>
      </c>
      <c r="L42" s="132">
        <v>2.3940000000000001</v>
      </c>
      <c r="M42" s="127">
        <v>1.9910000000000001</v>
      </c>
      <c r="N42" s="82">
        <f t="shared" si="2"/>
        <v>-0.40300000000000002</v>
      </c>
      <c r="O42" s="83" t="s">
        <v>139</v>
      </c>
      <c r="P42" s="83"/>
      <c r="Q42" s="129">
        <f>K42*7.965</f>
        <v>1.81602</v>
      </c>
      <c r="R42" s="90" t="s">
        <v>184</v>
      </c>
      <c r="S42" s="90"/>
      <c r="T42" s="72"/>
      <c r="U42" s="56" t="s">
        <v>24</v>
      </c>
    </row>
    <row r="43" spans="1:22" s="56" customFormat="1" ht="32.450000000000003" customHeight="1">
      <c r="A43" s="16">
        <v>35</v>
      </c>
      <c r="B43" s="19" t="s">
        <v>144</v>
      </c>
      <c r="C43" s="28" t="s">
        <v>147</v>
      </c>
      <c r="D43" s="29" t="s">
        <v>27</v>
      </c>
      <c r="E43" s="30" t="s">
        <v>12</v>
      </c>
      <c r="F43" s="31"/>
      <c r="G43" s="31">
        <v>1.298</v>
      </c>
      <c r="H43" s="32"/>
      <c r="I43" s="33"/>
      <c r="J43" s="32"/>
      <c r="K43" s="32">
        <v>0.14099999999999999</v>
      </c>
      <c r="L43" s="132">
        <v>1.4810000000000001</v>
      </c>
      <c r="M43" s="127">
        <v>1.298</v>
      </c>
      <c r="N43" s="82">
        <f t="shared" si="2"/>
        <v>-0.18300000000000005</v>
      </c>
      <c r="O43" s="83" t="s">
        <v>139</v>
      </c>
      <c r="P43" s="83"/>
      <c r="Q43" s="129">
        <f>K43*7.965</f>
        <v>1.123065</v>
      </c>
      <c r="R43" s="90"/>
      <c r="S43" s="90"/>
      <c r="T43" s="72"/>
      <c r="U43" s="56" t="s">
        <v>24</v>
      </c>
    </row>
    <row r="44" spans="1:22" s="56" customFormat="1" ht="32.450000000000003" customHeight="1">
      <c r="A44" s="16">
        <v>36</v>
      </c>
      <c r="B44" s="19" t="s">
        <v>138</v>
      </c>
      <c r="C44" s="34" t="s">
        <v>146</v>
      </c>
      <c r="D44" s="29" t="s">
        <v>28</v>
      </c>
      <c r="E44" s="30" t="s">
        <v>12</v>
      </c>
      <c r="F44" s="31"/>
      <c r="G44" s="31">
        <v>0.871</v>
      </c>
      <c r="H44" s="32"/>
      <c r="I44" s="33"/>
      <c r="J44" s="32"/>
      <c r="K44" s="32">
        <v>9.0999999999999998E-2</v>
      </c>
      <c r="L44" s="132">
        <v>0.95599999999999996</v>
      </c>
      <c r="M44" s="127">
        <v>0.871</v>
      </c>
      <c r="N44" s="82">
        <f t="shared" si="2"/>
        <v>-8.4999999999999964E-2</v>
      </c>
      <c r="O44" s="83" t="s">
        <v>139</v>
      </c>
      <c r="P44" s="83"/>
      <c r="Q44" s="129">
        <f>K44*7.965</f>
        <v>0.72481499999999999</v>
      </c>
      <c r="R44" s="90"/>
      <c r="S44" s="90"/>
      <c r="T44" s="72"/>
      <c r="U44" s="56" t="s">
        <v>24</v>
      </c>
    </row>
    <row r="45" spans="1:22" s="56" customFormat="1" ht="32.450000000000003" customHeight="1">
      <c r="A45" s="16">
        <v>37</v>
      </c>
      <c r="B45" s="19" t="s">
        <v>145</v>
      </c>
      <c r="C45" s="34" t="s">
        <v>29</v>
      </c>
      <c r="D45" s="29" t="s">
        <v>30</v>
      </c>
      <c r="E45" s="30" t="s">
        <v>12</v>
      </c>
      <c r="F45" s="31"/>
      <c r="G45" s="31">
        <v>1.9910000000000001</v>
      </c>
      <c r="H45" s="32"/>
      <c r="I45" s="33"/>
      <c r="J45" s="32"/>
      <c r="K45" s="32">
        <v>0.22800000000000001</v>
      </c>
      <c r="L45" s="132">
        <v>2.3940000000000001</v>
      </c>
      <c r="M45" s="127">
        <v>1.9910000000000001</v>
      </c>
      <c r="N45" s="82">
        <f t="shared" si="2"/>
        <v>-0.40300000000000002</v>
      </c>
      <c r="O45" s="83" t="s">
        <v>139</v>
      </c>
      <c r="P45" s="83"/>
      <c r="Q45" s="134">
        <f t="shared" ref="Q45" si="3">K45*9</f>
        <v>2.052</v>
      </c>
      <c r="R45" s="90" t="s">
        <v>184</v>
      </c>
      <c r="S45" s="90"/>
      <c r="T45" s="72"/>
      <c r="U45" s="56" t="s">
        <v>24</v>
      </c>
    </row>
    <row r="46" spans="1:22" s="58" customFormat="1" ht="32.450000000000003" customHeight="1">
      <c r="A46" s="16">
        <v>38</v>
      </c>
      <c r="B46" s="35" t="s">
        <v>31</v>
      </c>
      <c r="C46" s="36" t="s">
        <v>81</v>
      </c>
      <c r="D46" s="37" t="s">
        <v>32</v>
      </c>
      <c r="E46" s="38" t="s">
        <v>12</v>
      </c>
      <c r="F46" s="39"/>
      <c r="G46" s="39">
        <v>1.2609999999999999</v>
      </c>
      <c r="H46" s="40"/>
      <c r="I46" s="41"/>
      <c r="J46" s="40"/>
      <c r="K46" s="40"/>
      <c r="L46" s="133">
        <v>1.42</v>
      </c>
      <c r="M46" s="128">
        <v>1.2609999999999999</v>
      </c>
      <c r="N46" s="84">
        <f t="shared" si="2"/>
        <v>-0.15900000000000003</v>
      </c>
      <c r="O46" s="57"/>
      <c r="P46" s="85"/>
      <c r="Q46" s="129">
        <v>1.42</v>
      </c>
      <c r="R46" s="91"/>
      <c r="S46" s="91"/>
      <c r="T46" s="72"/>
      <c r="U46" s="58" t="s">
        <v>24</v>
      </c>
      <c r="V46" s="58" t="s">
        <v>33</v>
      </c>
    </row>
    <row r="47" spans="1:22" s="56" customFormat="1" ht="32.450000000000003" customHeight="1">
      <c r="A47" s="16">
        <v>39</v>
      </c>
      <c r="B47" s="19" t="s">
        <v>34</v>
      </c>
      <c r="C47" s="22" t="s">
        <v>149</v>
      </c>
      <c r="D47" s="29" t="s">
        <v>35</v>
      </c>
      <c r="E47" s="30" t="s">
        <v>12</v>
      </c>
      <c r="F47" s="31"/>
      <c r="G47" s="31">
        <v>4.6959999999999997</v>
      </c>
      <c r="H47" s="32"/>
      <c r="I47" s="33"/>
      <c r="J47" s="32"/>
      <c r="K47" s="32">
        <v>0.4022</v>
      </c>
      <c r="L47" s="132">
        <v>5.15</v>
      </c>
      <c r="M47" s="127">
        <v>4.6959999999999997</v>
      </c>
      <c r="N47" s="82">
        <f t="shared" si="2"/>
        <v>-0.45400000000000063</v>
      </c>
      <c r="O47" s="83" t="s">
        <v>139</v>
      </c>
      <c r="P47" s="83"/>
      <c r="Q47" s="129">
        <f>K47*7.965+6*0.05</f>
        <v>3.5035230000000004</v>
      </c>
      <c r="R47" s="90"/>
      <c r="S47" s="90"/>
      <c r="T47" s="73"/>
      <c r="U47" s="56" t="s">
        <v>24</v>
      </c>
    </row>
    <row r="48" spans="1:22" s="58" customFormat="1" ht="32.450000000000003" customHeight="1">
      <c r="A48" s="16">
        <v>40</v>
      </c>
      <c r="B48" s="35" t="s">
        <v>36</v>
      </c>
      <c r="C48" s="36" t="s">
        <v>37</v>
      </c>
      <c r="D48" s="37" t="s">
        <v>38</v>
      </c>
      <c r="E48" s="38" t="s">
        <v>12</v>
      </c>
      <c r="F48" s="39"/>
      <c r="G48" s="39">
        <v>0.1</v>
      </c>
      <c r="H48" s="40"/>
      <c r="I48" s="41"/>
      <c r="J48" s="40"/>
      <c r="K48" s="40"/>
      <c r="L48" s="133">
        <v>0.1</v>
      </c>
      <c r="M48" s="128">
        <v>0.1</v>
      </c>
      <c r="N48" s="84">
        <f t="shared" si="2"/>
        <v>0</v>
      </c>
      <c r="O48" s="57"/>
      <c r="P48" s="85"/>
      <c r="Q48" s="129">
        <v>0.1</v>
      </c>
      <c r="R48" s="91"/>
      <c r="S48" s="91"/>
      <c r="T48" s="72"/>
      <c r="U48" s="58" t="s">
        <v>24</v>
      </c>
      <c r="V48" s="58" t="s">
        <v>39</v>
      </c>
    </row>
    <row r="49" spans="1:20" s="58" customFormat="1" ht="32.450000000000003" customHeight="1">
      <c r="A49" s="16"/>
      <c r="B49" s="35" t="s">
        <v>189</v>
      </c>
      <c r="C49" s="36" t="s">
        <v>190</v>
      </c>
      <c r="D49" s="37"/>
      <c r="E49" s="38" t="s">
        <v>12</v>
      </c>
      <c r="F49" s="39"/>
      <c r="G49" s="39"/>
      <c r="H49" s="40"/>
      <c r="I49" s="41"/>
      <c r="J49" s="40"/>
      <c r="K49" s="40"/>
      <c r="L49" s="133"/>
      <c r="M49" s="128"/>
      <c r="N49" s="84"/>
      <c r="O49" s="57"/>
      <c r="P49" s="85"/>
      <c r="Q49" s="129"/>
      <c r="R49" s="91"/>
      <c r="S49" s="91"/>
      <c r="T49" s="72"/>
    </row>
    <row r="50" spans="1:20" s="58" customFormat="1" ht="32.450000000000003" customHeight="1">
      <c r="A50" s="16"/>
      <c r="B50" s="35" t="s">
        <v>185</v>
      </c>
      <c r="C50" s="36" t="s">
        <v>186</v>
      </c>
      <c r="D50" s="37"/>
      <c r="E50" s="38" t="s">
        <v>12</v>
      </c>
      <c r="F50" s="39"/>
      <c r="G50" s="140"/>
      <c r="H50" s="40" t="s">
        <v>188</v>
      </c>
      <c r="I50" s="41"/>
      <c r="J50" s="40"/>
      <c r="K50" s="40"/>
      <c r="L50" s="133"/>
      <c r="M50" s="128"/>
      <c r="N50" s="84"/>
      <c r="O50" s="57"/>
      <c r="P50" s="85"/>
      <c r="Q50" s="129"/>
      <c r="R50" s="91"/>
      <c r="S50" s="91"/>
      <c r="T50" s="72"/>
    </row>
    <row r="51" spans="1:20" ht="36.6" customHeight="1">
      <c r="A51" s="175" t="s">
        <v>13</v>
      </c>
      <c r="B51" s="175"/>
      <c r="C51" s="175"/>
      <c r="D51" s="175"/>
      <c r="E51" s="175"/>
      <c r="F51" s="175"/>
      <c r="G51" s="175"/>
      <c r="H51" s="175"/>
      <c r="I51" s="154"/>
      <c r="J51" s="154"/>
      <c r="K51" s="154"/>
      <c r="T51" s="73"/>
    </row>
    <row r="52" spans="1:20" ht="35.450000000000003" customHeight="1">
      <c r="A52" s="176" t="s">
        <v>40</v>
      </c>
      <c r="B52" s="176"/>
      <c r="C52" s="176"/>
      <c r="D52" s="176"/>
      <c r="E52" s="176"/>
      <c r="F52" s="176"/>
      <c r="G52" s="176"/>
      <c r="H52" s="176"/>
      <c r="I52" s="155"/>
      <c r="J52" s="155"/>
      <c r="K52" s="155"/>
    </row>
    <row r="53" spans="1:20" ht="40.9" customHeight="1">
      <c r="A53" s="176" t="s">
        <v>14</v>
      </c>
      <c r="B53" s="176"/>
      <c r="C53" s="176"/>
      <c r="D53" s="176"/>
      <c r="E53" s="176"/>
      <c r="F53" s="176"/>
      <c r="G53" s="176"/>
      <c r="H53" s="176"/>
      <c r="I53" s="155"/>
      <c r="J53" s="155"/>
      <c r="K53" s="155"/>
    </row>
    <row r="54" spans="1:20" ht="21" customHeight="1">
      <c r="A54" s="177" t="s">
        <v>15</v>
      </c>
      <c r="B54" s="177"/>
      <c r="C54" s="177"/>
      <c r="D54" s="177"/>
      <c r="E54" s="177"/>
      <c r="F54" s="177"/>
      <c r="G54" s="177"/>
      <c r="H54" s="177"/>
      <c r="I54" s="156"/>
      <c r="J54" s="156"/>
      <c r="K54" s="156"/>
    </row>
    <row r="55" spans="1:20">
      <c r="A55" s="156"/>
      <c r="B55" s="3"/>
      <c r="C55" s="156"/>
      <c r="D55" s="156"/>
      <c r="E55" s="156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6"/>
      <c r="D58" s="6" t="s">
        <v>18</v>
      </c>
      <c r="E58" s="156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P25"/>
  <sheetViews>
    <sheetView tabSelected="1" zoomScale="85" zoomScaleNormal="85" workbookViewId="0">
      <selection activeCell="J9" sqref="J9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8.3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6" ht="22.5">
      <c r="A1" s="170" t="s">
        <v>204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20"/>
    </row>
    <row r="2" spans="1:16">
      <c r="A2" s="171" t="s">
        <v>206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21"/>
    </row>
    <row r="3" spans="1:16" ht="25.15" customHeight="1">
      <c r="A3" s="172" t="s">
        <v>203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22"/>
    </row>
    <row r="4" spans="1:16" ht="25.15" customHeight="1">
      <c r="A4" s="172" t="s">
        <v>207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22"/>
    </row>
    <row r="5" spans="1:16" ht="28.5" customHeight="1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23"/>
    </row>
    <row r="6" spans="1:16">
      <c r="A6" s="169" t="s">
        <v>4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19"/>
    </row>
    <row r="7" spans="1:16" ht="39" customHeight="1">
      <c r="A7" s="178" t="s">
        <v>5</v>
      </c>
      <c r="B7" s="179" t="s">
        <v>6</v>
      </c>
      <c r="C7" s="180" t="s">
        <v>7</v>
      </c>
      <c r="D7" s="180" t="s">
        <v>8</v>
      </c>
      <c r="E7" s="189" t="s">
        <v>205</v>
      </c>
      <c r="F7" s="182" t="s">
        <v>153</v>
      </c>
      <c r="G7" s="182"/>
      <c r="H7" s="184" t="s">
        <v>154</v>
      </c>
      <c r="I7" s="184"/>
      <c r="J7" s="184"/>
      <c r="K7" s="93" t="s">
        <v>155</v>
      </c>
      <c r="L7" s="93" t="s">
        <v>195</v>
      </c>
      <c r="M7" s="93" t="s">
        <v>196</v>
      </c>
      <c r="N7" s="183" t="s">
        <v>11</v>
      </c>
      <c r="O7" s="2"/>
    </row>
    <row r="8" spans="1:16" ht="30" customHeight="1">
      <c r="A8" s="178"/>
      <c r="B8" s="179"/>
      <c r="C8" s="180"/>
      <c r="D8" s="180"/>
      <c r="E8" s="190"/>
      <c r="F8" s="118" t="s">
        <v>19</v>
      </c>
      <c r="G8" s="118" t="s">
        <v>41</v>
      </c>
      <c r="H8" s="94" t="s">
        <v>156</v>
      </c>
      <c r="I8" s="94" t="s">
        <v>157</v>
      </c>
      <c r="J8" s="94" t="s">
        <v>158</v>
      </c>
      <c r="K8" s="185" t="s">
        <v>41</v>
      </c>
      <c r="L8" s="186"/>
      <c r="M8" s="187"/>
      <c r="N8" s="183"/>
      <c r="O8" s="2"/>
    </row>
    <row r="9" spans="1:16" ht="36.75" customHeight="1">
      <c r="A9" s="96">
        <v>1</v>
      </c>
      <c r="B9" s="96" t="s">
        <v>209</v>
      </c>
      <c r="C9" s="96" t="s">
        <v>210</v>
      </c>
      <c r="D9" s="96"/>
      <c r="E9" s="96" t="s">
        <v>211</v>
      </c>
      <c r="F9" s="96">
        <v>4.1900000000000004</v>
      </c>
      <c r="G9" s="166">
        <v>4.03</v>
      </c>
      <c r="H9" s="166">
        <v>8000</v>
      </c>
      <c r="I9" s="166">
        <f>H9/J9</f>
        <v>0.16</v>
      </c>
      <c r="J9" s="166">
        <v>50000</v>
      </c>
      <c r="K9" s="166">
        <f t="shared" ref="K9:K12" si="0">G9+I9</f>
        <v>4.1900000000000004</v>
      </c>
      <c r="L9" s="166">
        <f t="shared" ref="L9:L12" si="1">K9*0.13</f>
        <v>0.54470000000000007</v>
      </c>
      <c r="M9" s="166">
        <f t="shared" ref="M9:M12" si="2">K9+L9</f>
        <v>4.7347000000000001</v>
      </c>
      <c r="N9" s="165"/>
      <c r="O9" s="2"/>
    </row>
    <row r="10" spans="1:16" ht="36.75" customHeight="1">
      <c r="A10" s="96">
        <v>2</v>
      </c>
      <c r="B10" s="96" t="s">
        <v>212</v>
      </c>
      <c r="C10" s="96" t="s">
        <v>213</v>
      </c>
      <c r="D10" s="96"/>
      <c r="E10" s="96" t="s">
        <v>211</v>
      </c>
      <c r="F10" s="96">
        <v>3.06</v>
      </c>
      <c r="G10" s="166">
        <v>3.77</v>
      </c>
      <c r="H10" s="166">
        <v>7000</v>
      </c>
      <c r="I10" s="166">
        <f t="shared" ref="I10:I12" si="3">H10/J10</f>
        <v>0.14000000000000001</v>
      </c>
      <c r="J10" s="166">
        <v>50000</v>
      </c>
      <c r="K10" s="166">
        <f t="shared" si="0"/>
        <v>3.91</v>
      </c>
      <c r="L10" s="166">
        <f t="shared" si="1"/>
        <v>0.50830000000000009</v>
      </c>
      <c r="M10" s="166">
        <f t="shared" si="2"/>
        <v>4.4183000000000003</v>
      </c>
      <c r="N10" s="168"/>
      <c r="O10" s="2"/>
    </row>
    <row r="11" spans="1:16" ht="36.75" customHeight="1">
      <c r="A11" s="96">
        <v>3</v>
      </c>
      <c r="B11" s="96" t="s">
        <v>214</v>
      </c>
      <c r="C11" s="96" t="s">
        <v>215</v>
      </c>
      <c r="D11" s="96"/>
      <c r="E11" s="96" t="s">
        <v>211</v>
      </c>
      <c r="F11" s="96">
        <v>4.25</v>
      </c>
      <c r="G11" s="166">
        <v>3.97</v>
      </c>
      <c r="H11" s="166">
        <v>14000</v>
      </c>
      <c r="I11" s="166">
        <f t="shared" si="3"/>
        <v>0.28000000000000003</v>
      </c>
      <c r="J11" s="166">
        <v>50000</v>
      </c>
      <c r="K11" s="166">
        <f t="shared" si="0"/>
        <v>4.25</v>
      </c>
      <c r="L11" s="166">
        <f t="shared" si="1"/>
        <v>0.55249999999999999</v>
      </c>
      <c r="M11" s="166">
        <f t="shared" si="2"/>
        <v>4.8025000000000002</v>
      </c>
      <c r="N11" s="165"/>
      <c r="O11" s="2"/>
    </row>
    <row r="12" spans="1:16" s="14" customFormat="1" ht="36.75" customHeight="1">
      <c r="A12" s="96">
        <v>4</v>
      </c>
      <c r="B12" s="96" t="s">
        <v>216</v>
      </c>
      <c r="C12" s="96" t="s">
        <v>217</v>
      </c>
      <c r="D12" s="96"/>
      <c r="E12" s="96" t="s">
        <v>211</v>
      </c>
      <c r="F12" s="96">
        <v>4.57</v>
      </c>
      <c r="G12" s="166">
        <v>5.14</v>
      </c>
      <c r="H12" s="166">
        <v>14000</v>
      </c>
      <c r="I12" s="166">
        <f t="shared" si="3"/>
        <v>0.28000000000000003</v>
      </c>
      <c r="J12" s="166">
        <v>50000</v>
      </c>
      <c r="K12" s="166">
        <f t="shared" si="0"/>
        <v>5.42</v>
      </c>
      <c r="L12" s="166">
        <f t="shared" si="1"/>
        <v>0.7046</v>
      </c>
      <c r="M12" s="166">
        <f t="shared" si="2"/>
        <v>6.1246</v>
      </c>
      <c r="N12" s="96"/>
      <c r="O12" s="13"/>
      <c r="P12" s="105"/>
    </row>
    <row r="13" spans="1:16" ht="36.6" customHeight="1">
      <c r="A13" s="175" t="s">
        <v>13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15"/>
    </row>
    <row r="14" spans="1:16" ht="35.450000000000003" customHeight="1">
      <c r="A14" s="176" t="s">
        <v>208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16"/>
    </row>
    <row r="15" spans="1:16" ht="35.450000000000003" customHeight="1">
      <c r="A15" s="188" t="s">
        <v>202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63"/>
    </row>
    <row r="16" spans="1:16" ht="35.450000000000003" customHeight="1">
      <c r="A16" s="188" t="s">
        <v>197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63"/>
    </row>
    <row r="17" spans="1:15" ht="35.450000000000003" customHeight="1">
      <c r="A17" s="188" t="s">
        <v>198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63"/>
    </row>
    <row r="18" spans="1:15" ht="40.9" customHeight="1">
      <c r="A18" s="176" t="s">
        <v>14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16"/>
    </row>
    <row r="19" spans="1:15" ht="21" customHeight="1">
      <c r="A19" s="177" t="s">
        <v>15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17"/>
    </row>
    <row r="20" spans="1:15">
      <c r="A20" s="117"/>
      <c r="B20" s="3"/>
      <c r="C20" s="117"/>
      <c r="D20" s="117"/>
      <c r="E20" s="167"/>
      <c r="F20" s="4"/>
      <c r="G20" s="4"/>
      <c r="H20" s="4"/>
      <c r="I20" s="4"/>
      <c r="J20" s="4"/>
      <c r="K20" s="4"/>
      <c r="L20" s="4"/>
      <c r="M20" s="4"/>
      <c r="N20" s="5"/>
      <c r="O20" s="5"/>
    </row>
    <row r="21" spans="1:15" ht="16.5">
      <c r="A21" s="6" t="s">
        <v>201</v>
      </c>
      <c r="B21" s="7"/>
      <c r="C21" s="8"/>
      <c r="D21" s="9"/>
      <c r="E21" s="9"/>
      <c r="F21" s="10"/>
      <c r="G21" s="10"/>
      <c r="H21" s="10"/>
      <c r="I21" s="10"/>
      <c r="J21" s="164" t="s">
        <v>200</v>
      </c>
      <c r="K21" s="10"/>
      <c r="L21" s="10"/>
      <c r="M21" s="10"/>
      <c r="N21" s="11"/>
      <c r="O21" s="11"/>
    </row>
    <row r="22" spans="1:15" ht="16.5">
      <c r="A22" s="6"/>
      <c r="B22" s="7"/>
      <c r="C22" s="8"/>
      <c r="D22" s="9"/>
      <c r="E22" s="9"/>
      <c r="F22" s="10"/>
      <c r="G22" s="10"/>
      <c r="H22" s="10"/>
      <c r="I22" s="10"/>
      <c r="J22" s="9"/>
      <c r="K22" s="10"/>
      <c r="L22" s="10"/>
      <c r="M22" s="10"/>
      <c r="N22" s="11"/>
      <c r="O22" s="11"/>
    </row>
    <row r="23" spans="1:15" ht="16.5">
      <c r="A23" s="6" t="s">
        <v>199</v>
      </c>
      <c r="B23" s="7"/>
      <c r="C23" s="8"/>
      <c r="D23" s="9"/>
      <c r="E23" s="9"/>
      <c r="F23" s="10"/>
      <c r="G23" s="10"/>
      <c r="H23" s="10"/>
      <c r="I23" s="10"/>
      <c r="J23" s="6" t="s">
        <v>199</v>
      </c>
      <c r="K23" s="10"/>
      <c r="L23" s="10"/>
      <c r="M23" s="10"/>
      <c r="N23" s="11"/>
      <c r="O23" s="11"/>
    </row>
    <row r="24" spans="1:15" ht="16.5">
      <c r="A24" s="6"/>
      <c r="B24" s="7"/>
      <c r="C24" s="8"/>
      <c r="D24" s="9"/>
      <c r="E24" s="9"/>
      <c r="F24" s="10"/>
      <c r="G24" s="10"/>
      <c r="H24" s="10"/>
      <c r="I24" s="10"/>
      <c r="J24" s="9"/>
      <c r="K24" s="10"/>
      <c r="L24" s="10"/>
      <c r="M24" s="10"/>
      <c r="N24" s="11"/>
      <c r="O24" s="11"/>
    </row>
    <row r="25" spans="1:15" ht="16.5">
      <c r="A25" s="6" t="s">
        <v>18</v>
      </c>
      <c r="B25" s="6"/>
      <c r="C25" s="117"/>
      <c r="D25" s="6"/>
      <c r="E25" s="6"/>
      <c r="F25" s="10"/>
      <c r="G25" s="10"/>
      <c r="H25" s="10"/>
      <c r="I25" s="10"/>
      <c r="J25" s="6" t="s">
        <v>18</v>
      </c>
      <c r="K25" s="10"/>
      <c r="L25" s="10"/>
      <c r="M25" s="10"/>
      <c r="N25" s="11"/>
      <c r="O25" s="11"/>
    </row>
  </sheetData>
  <mergeCells count="22">
    <mergeCell ref="A19:N19"/>
    <mergeCell ref="A7:A8"/>
    <mergeCell ref="B7:B8"/>
    <mergeCell ref="C7:C8"/>
    <mergeCell ref="D7:D8"/>
    <mergeCell ref="F7:G7"/>
    <mergeCell ref="H7:J7"/>
    <mergeCell ref="N7:N8"/>
    <mergeCell ref="A13:N13"/>
    <mergeCell ref="A14:N14"/>
    <mergeCell ref="A18:N18"/>
    <mergeCell ref="K8:M8"/>
    <mergeCell ref="A15:N15"/>
    <mergeCell ref="A16:N16"/>
    <mergeCell ref="A17:N17"/>
    <mergeCell ref="E7:E8"/>
    <mergeCell ref="A6:N6"/>
    <mergeCell ref="A1:N1"/>
    <mergeCell ref="A2:N2"/>
    <mergeCell ref="A3:N3"/>
    <mergeCell ref="A4:N4"/>
    <mergeCell ref="A5:N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07"/>
    </row>
    <row r="2" spans="1:14">
      <c r="A2" s="171" t="s">
        <v>151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08"/>
    </row>
    <row r="3" spans="1:14">
      <c r="A3" s="172" t="s">
        <v>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09"/>
    </row>
    <row r="4" spans="1:14">
      <c r="A4" s="172" t="s">
        <v>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09"/>
    </row>
    <row r="5" spans="1:14" ht="28.5" customHeight="1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10"/>
    </row>
    <row r="6" spans="1:14">
      <c r="A6" s="169" t="s">
        <v>4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06"/>
    </row>
    <row r="7" spans="1:14" ht="39" customHeight="1">
      <c r="A7" s="178" t="s">
        <v>5</v>
      </c>
      <c r="B7" s="179" t="s">
        <v>6</v>
      </c>
      <c r="C7" s="180" t="s">
        <v>7</v>
      </c>
      <c r="D7" s="180" t="s">
        <v>8</v>
      </c>
      <c r="E7" s="181" t="s">
        <v>9</v>
      </c>
      <c r="F7" s="182" t="s">
        <v>153</v>
      </c>
      <c r="G7" s="182"/>
      <c r="H7" s="184" t="s">
        <v>154</v>
      </c>
      <c r="I7" s="184"/>
      <c r="J7" s="184"/>
      <c r="K7" s="93" t="s">
        <v>155</v>
      </c>
      <c r="L7" s="183" t="s">
        <v>11</v>
      </c>
      <c r="M7" s="2"/>
    </row>
    <row r="8" spans="1:14" ht="30" customHeight="1">
      <c r="A8" s="178"/>
      <c r="B8" s="179"/>
      <c r="C8" s="180"/>
      <c r="D8" s="180"/>
      <c r="E8" s="181"/>
      <c r="F8" s="114" t="s">
        <v>19</v>
      </c>
      <c r="G8" s="114" t="s">
        <v>41</v>
      </c>
      <c r="H8" s="94" t="s">
        <v>156</v>
      </c>
      <c r="I8" s="94" t="s">
        <v>157</v>
      </c>
      <c r="J8" s="94" t="s">
        <v>158</v>
      </c>
      <c r="K8" s="93" t="s">
        <v>41</v>
      </c>
      <c r="L8" s="183"/>
      <c r="M8" s="2"/>
    </row>
    <row r="9" spans="1:14" s="14" customFormat="1" ht="78.599999999999994" customHeight="1">
      <c r="A9" s="95">
        <v>1</v>
      </c>
      <c r="B9" s="102" t="s">
        <v>160</v>
      </c>
      <c r="C9" s="103" t="s">
        <v>161</v>
      </c>
      <c r="D9" s="97"/>
      <c r="E9" s="98" t="s">
        <v>20</v>
      </c>
      <c r="F9" s="99">
        <v>0</v>
      </c>
      <c r="G9" s="100">
        <v>1.3130999999999999</v>
      </c>
      <c r="H9" s="101">
        <v>1500</v>
      </c>
      <c r="I9" s="100">
        <f>H9/100000</f>
        <v>1.4999999999999999E-2</v>
      </c>
      <c r="J9" s="104" t="s">
        <v>162</v>
      </c>
      <c r="K9" s="100">
        <f>G9+I9</f>
        <v>1.3280999999999998</v>
      </c>
      <c r="L9" s="96" t="s">
        <v>159</v>
      </c>
      <c r="M9" s="12"/>
      <c r="N9" s="105"/>
    </row>
    <row r="10" spans="1:14" ht="36.6" customHeight="1">
      <c r="A10" s="175" t="s">
        <v>13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11"/>
    </row>
    <row r="11" spans="1:14" ht="35.450000000000003" customHeight="1">
      <c r="A11" s="176" t="s">
        <v>163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12"/>
    </row>
    <row r="12" spans="1:14" ht="40.9" customHeight="1">
      <c r="A12" s="176" t="s">
        <v>14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12"/>
    </row>
    <row r="13" spans="1:14" ht="21" customHeight="1">
      <c r="A13" s="177" t="s">
        <v>15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13"/>
    </row>
    <row r="14" spans="1:14">
      <c r="A14" s="113"/>
      <c r="B14" s="3"/>
      <c r="C14" s="113"/>
      <c r="D14" s="113"/>
      <c r="E14" s="113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3"/>
      <c r="D17" s="6" t="s">
        <v>18</v>
      </c>
      <c r="E17" s="113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2022-07-15T06:39:11Z</cp:lastPrinted>
  <dcterms:created xsi:type="dcterms:W3CDTF">2015-06-05T18:19:34Z</dcterms:created>
  <dcterms:modified xsi:type="dcterms:W3CDTF">2022-09-09T05:28:51Z</dcterms:modified>
</cp:coreProperties>
</file>