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吴英格\Desktop\"/>
    </mc:Choice>
  </mc:AlternateContent>
  <xr:revisionPtr revIDLastSave="0" documentId="13_ncr:1_{74241565-A07A-4760-920B-08FA07144617}" xr6:coauthVersionLast="47" xr6:coauthVersionMax="47" xr10:uidLastSave="{00000000-0000-0000-0000-000000000000}"/>
  <bookViews>
    <workbookView xWindow="7104" yWindow="96" windowWidth="18780" windowHeight="10668" firstSheet="11" activeTab="11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Sheet1" sheetId="1" r:id="rId15"/>
  </sheets>
  <externalReferences>
    <externalReference r:id="rId16"/>
    <externalReference r:id="rId17"/>
    <externalReference r:id="rId18"/>
  </externalReferences>
  <definedNames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" i="14" l="1"/>
  <c r="G6" i="14"/>
  <c r="G7" i="14"/>
  <c r="G8" i="14"/>
  <c r="G9" i="14"/>
  <c r="G10" i="14"/>
  <c r="G11" i="14"/>
  <c r="G12" i="14"/>
  <c r="G4" i="14"/>
  <c r="F9" i="10" l="1"/>
  <c r="K9" i="10"/>
  <c r="M9" i="10"/>
  <c r="G9" i="10"/>
  <c r="L9" i="10"/>
  <c r="N9" i="10"/>
  <c r="F15" i="10"/>
  <c r="K15" i="10"/>
  <c r="M15" i="10"/>
  <c r="G15" i="10"/>
  <c r="L15" i="10"/>
  <c r="N15" i="10"/>
  <c r="F16" i="10"/>
  <c r="K16" i="10"/>
  <c r="M16" i="10"/>
  <c r="G16" i="10"/>
  <c r="L16" i="10"/>
  <c r="N16" i="10"/>
  <c r="F24" i="10"/>
  <c r="K24" i="10"/>
  <c r="M24" i="10"/>
  <c r="G24" i="10"/>
  <c r="L24" i="10"/>
  <c r="N24" i="10"/>
  <c r="F25" i="10"/>
  <c r="K25" i="10"/>
  <c r="M25" i="10"/>
  <c r="G25" i="10"/>
  <c r="L25" i="10"/>
  <c r="N25" i="10"/>
  <c r="F26" i="10"/>
  <c r="K26" i="10"/>
  <c r="M26" i="10"/>
  <c r="G26" i="10"/>
  <c r="L26" i="10"/>
  <c r="N26" i="10"/>
  <c r="F27" i="10"/>
  <c r="K27" i="10"/>
  <c r="M27" i="10"/>
  <c r="G27" i="10"/>
  <c r="L27" i="10"/>
  <c r="N27" i="10"/>
  <c r="F28" i="10"/>
  <c r="K28" i="10"/>
  <c r="M28" i="10"/>
  <c r="G28" i="10"/>
  <c r="L28" i="10"/>
  <c r="N28" i="10"/>
  <c r="F29" i="10"/>
  <c r="K29" i="10"/>
  <c r="M29" i="10"/>
  <c r="G29" i="10"/>
  <c r="L29" i="10"/>
  <c r="N29" i="10"/>
  <c r="F30" i="10"/>
  <c r="K30" i="10"/>
  <c r="M30" i="10"/>
  <c r="G30" i="10"/>
  <c r="L30" i="10"/>
  <c r="N30" i="10"/>
  <c r="F31" i="10"/>
  <c r="K31" i="10"/>
  <c r="M31" i="10"/>
  <c r="G31" i="10"/>
  <c r="L31" i="10"/>
  <c r="N31" i="10"/>
  <c r="F32" i="10"/>
  <c r="K32" i="10"/>
  <c r="M32" i="10"/>
  <c r="G32" i="10"/>
  <c r="L32" i="10"/>
  <c r="N32" i="10"/>
  <c r="F33" i="10"/>
  <c r="K33" i="10"/>
  <c r="M33" i="10"/>
  <c r="G33" i="10"/>
  <c r="L33" i="10"/>
  <c r="N33" i="10"/>
  <c r="F34" i="10"/>
  <c r="K34" i="10"/>
  <c r="M34" i="10"/>
  <c r="G34" i="10"/>
  <c r="L34" i="10"/>
  <c r="N34" i="10"/>
  <c r="F35" i="10"/>
  <c r="K35" i="10"/>
  <c r="M35" i="10"/>
  <c r="G35" i="10"/>
  <c r="L35" i="10"/>
  <c r="N35" i="10"/>
  <c r="F36" i="10"/>
  <c r="K36" i="10"/>
  <c r="M36" i="10"/>
  <c r="G36" i="10"/>
  <c r="L36" i="10"/>
  <c r="N36" i="10"/>
  <c r="F37" i="10"/>
  <c r="K37" i="10"/>
  <c r="M37" i="10"/>
  <c r="G37" i="10"/>
  <c r="L37" i="10"/>
  <c r="N37" i="10"/>
  <c r="F38" i="10"/>
  <c r="K38" i="10"/>
  <c r="M38" i="10"/>
  <c r="G38" i="10"/>
  <c r="L38" i="10"/>
  <c r="N38" i="10"/>
  <c r="F6" i="10"/>
  <c r="K6" i="10"/>
  <c r="M6" i="10"/>
  <c r="G6" i="10"/>
  <c r="L6" i="10"/>
  <c r="N6" i="10"/>
  <c r="F4" i="10"/>
  <c r="K4" i="10"/>
  <c r="M4" i="10"/>
  <c r="G4" i="10"/>
  <c r="L4" i="10"/>
  <c r="N4" i="10"/>
  <c r="F5" i="10"/>
  <c r="K5" i="10"/>
  <c r="M5" i="10"/>
  <c r="G5" i="10"/>
  <c r="L5" i="10"/>
  <c r="N5" i="10"/>
  <c r="F8" i="10"/>
  <c r="K8" i="10"/>
  <c r="M8" i="10"/>
  <c r="G8" i="10"/>
  <c r="L8" i="10"/>
  <c r="N8" i="10"/>
  <c r="F11" i="10"/>
  <c r="K11" i="10"/>
  <c r="M11" i="10"/>
  <c r="G11" i="10"/>
  <c r="L11" i="10"/>
  <c r="N11" i="10"/>
  <c r="F12" i="10"/>
  <c r="K12" i="10"/>
  <c r="M12" i="10"/>
  <c r="G12" i="10"/>
  <c r="L12" i="10"/>
  <c r="N12" i="10"/>
  <c r="F13" i="10"/>
  <c r="K13" i="10"/>
  <c r="M13" i="10"/>
  <c r="G13" i="10"/>
  <c r="L13" i="10"/>
  <c r="N13" i="10"/>
  <c r="F14" i="10"/>
  <c r="K14" i="10"/>
  <c r="M14" i="10"/>
  <c r="G14" i="10"/>
  <c r="L14" i="10"/>
  <c r="N14" i="10"/>
  <c r="F17" i="10"/>
  <c r="K17" i="10"/>
  <c r="M17" i="10"/>
  <c r="G17" i="10"/>
  <c r="L17" i="10"/>
  <c r="N17" i="10"/>
  <c r="F20" i="10"/>
  <c r="K20" i="10"/>
  <c r="M20" i="10"/>
  <c r="G20" i="10"/>
  <c r="L20" i="10"/>
  <c r="N20" i="10"/>
  <c r="F19" i="10"/>
  <c r="K19" i="10"/>
  <c r="M19" i="10"/>
  <c r="G19" i="10"/>
  <c r="L19" i="10"/>
  <c r="N19" i="10"/>
  <c r="F18" i="10"/>
  <c r="K18" i="10"/>
  <c r="M18" i="10"/>
  <c r="G18" i="10"/>
  <c r="L18" i="10"/>
  <c r="N18" i="10"/>
  <c r="F21" i="10"/>
  <c r="K21" i="10"/>
  <c r="M21" i="10"/>
  <c r="G21" i="10"/>
  <c r="L21" i="10"/>
  <c r="N21" i="10"/>
  <c r="F22" i="10"/>
  <c r="K22" i="10"/>
  <c r="M22" i="10"/>
  <c r="G22" i="10"/>
  <c r="L22" i="10"/>
  <c r="N22" i="10"/>
  <c r="F23" i="10"/>
  <c r="K23" i="10"/>
  <c r="M23" i="10"/>
  <c r="G23" i="10"/>
  <c r="L23" i="10"/>
  <c r="N23" i="10"/>
  <c r="F10" i="10"/>
  <c r="K10" i="10"/>
  <c r="M10" i="10"/>
  <c r="G10" i="10"/>
  <c r="L10" i="10"/>
  <c r="N10" i="10"/>
  <c r="F7" i="10"/>
  <c r="K7" i="10"/>
  <c r="M7" i="10"/>
  <c r="G7" i="10"/>
  <c r="L7" i="10"/>
  <c r="N7" i="10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4" i="1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N5" i="11"/>
  <c r="N6" i="11"/>
  <c r="N7" i="11"/>
  <c r="N8" i="11"/>
  <c r="L9" i="11"/>
  <c r="L10" i="11"/>
  <c r="L11" i="11"/>
  <c r="L12" i="11"/>
  <c r="N13" i="11"/>
  <c r="N14" i="11"/>
  <c r="N15" i="11"/>
  <c r="N16" i="11"/>
  <c r="L17" i="11"/>
  <c r="L18" i="11"/>
  <c r="L19" i="11"/>
  <c r="L20" i="11"/>
  <c r="N21" i="11"/>
  <c r="N22" i="11"/>
  <c r="N23" i="11"/>
  <c r="N24" i="11"/>
  <c r="L25" i="11"/>
  <c r="L26" i="11"/>
  <c r="L27" i="11"/>
  <c r="L28" i="11"/>
  <c r="N29" i="11"/>
  <c r="N30" i="11"/>
  <c r="N31" i="11"/>
  <c r="N32" i="11"/>
  <c r="L33" i="11"/>
  <c r="L34" i="11"/>
  <c r="L35" i="11"/>
  <c r="L36" i="11"/>
  <c r="N37" i="11"/>
  <c r="N38" i="11"/>
  <c r="M5" i="11"/>
  <c r="M6" i="11"/>
  <c r="K7" i="11"/>
  <c r="K8" i="11"/>
  <c r="K9" i="11"/>
  <c r="K10" i="11"/>
  <c r="M11" i="11"/>
  <c r="M12" i="11"/>
  <c r="M13" i="11"/>
  <c r="M14" i="11"/>
  <c r="K15" i="11"/>
  <c r="K16" i="11"/>
  <c r="K17" i="11"/>
  <c r="M18" i="11"/>
  <c r="M19" i="11"/>
  <c r="M20" i="11"/>
  <c r="M21" i="11"/>
  <c r="M22" i="11"/>
  <c r="K23" i="11"/>
  <c r="K24" i="11"/>
  <c r="K25" i="11"/>
  <c r="M26" i="11"/>
  <c r="M27" i="11"/>
  <c r="M28" i="11"/>
  <c r="M29" i="11"/>
  <c r="M30" i="11"/>
  <c r="K31" i="11"/>
  <c r="K32" i="11"/>
  <c r="K33" i="11"/>
  <c r="M34" i="11"/>
  <c r="M35" i="11"/>
  <c r="M36" i="11"/>
  <c r="M37" i="11"/>
  <c r="M38" i="11"/>
  <c r="L15" i="11"/>
  <c r="N36" i="11"/>
  <c r="K6" i="11"/>
  <c r="L8" i="11"/>
  <c r="N35" i="11"/>
  <c r="K38" i="11"/>
  <c r="K5" i="11"/>
  <c r="L7" i="11"/>
  <c r="N28" i="11"/>
  <c r="K30" i="11"/>
  <c r="L32" i="11"/>
  <c r="M33" i="11"/>
  <c r="N27" i="11"/>
  <c r="K29" i="11"/>
  <c r="L31" i="11"/>
  <c r="M25" i="11"/>
  <c r="N20" i="11"/>
  <c r="K22" i="11"/>
  <c r="L24" i="11"/>
  <c r="M17" i="11"/>
  <c r="N19" i="11"/>
  <c r="K13" i="11"/>
  <c r="K21" i="11"/>
  <c r="L23" i="11"/>
  <c r="M10" i="11"/>
  <c r="N12" i="11"/>
  <c r="K14" i="11"/>
  <c r="L16" i="11"/>
  <c r="M9" i="11"/>
  <c r="N11" i="11"/>
  <c r="K37" i="11"/>
  <c r="K36" i="11"/>
  <c r="K28" i="11"/>
  <c r="K20" i="11"/>
  <c r="K12" i="11"/>
  <c r="L38" i="11"/>
  <c r="L30" i="11"/>
  <c r="L22" i="11"/>
  <c r="L14" i="11"/>
  <c r="L6" i="11"/>
  <c r="M32" i="11"/>
  <c r="M24" i="11"/>
  <c r="M16" i="11"/>
  <c r="M8" i="11"/>
  <c r="N34" i="11"/>
  <c r="N26" i="11"/>
  <c r="N18" i="11"/>
  <c r="N10" i="11"/>
  <c r="K35" i="11"/>
  <c r="K27" i="11"/>
  <c r="K19" i="11"/>
  <c r="K11" i="11"/>
  <c r="L37" i="11"/>
  <c r="L29" i="11"/>
  <c r="L21" i="11"/>
  <c r="L13" i="11"/>
  <c r="L5" i="11"/>
  <c r="M31" i="11"/>
  <c r="M23" i="11"/>
  <c r="M15" i="11"/>
  <c r="M7" i="11"/>
  <c r="N33" i="11"/>
  <c r="N25" i="11"/>
  <c r="N17" i="11"/>
  <c r="N9" i="11"/>
  <c r="K34" i="11"/>
  <c r="K26" i="11"/>
  <c r="K18" i="11"/>
  <c r="L4" i="11"/>
  <c r="M4" i="11"/>
  <c r="K4" i="11"/>
  <c r="N4" i="11"/>
</calcChain>
</file>

<file path=xl/sharedStrings.xml><?xml version="1.0" encoding="utf-8"?>
<sst xmlns="http://schemas.openxmlformats.org/spreadsheetml/2006/main" count="893" uniqueCount="240">
  <si>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</si>
  <si>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</si>
  <si>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</si>
  <si>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</si>
  <si>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</si>
  <si>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</si>
  <si>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</si>
  <si>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</si>
  <si>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</si>
  <si>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</si>
  <si>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</si>
  <si>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</si>
  <si>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</si>
  <si>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</si>
  <si>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</si>
  <si>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</si>
  <si>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</si>
  <si>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</si>
  <si>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</si>
  <si>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</si>
  <si>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</si>
  <si>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</si>
  <si>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</si>
  <si>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</si>
  <si>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</si>
  <si>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</si>
  <si>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</si>
  <si>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</si>
  <si>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</si>
  <si>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</si>
  <si>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</si>
  <si>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</si>
  <si>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</si>
  <si>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</si>
  <si>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</si>
  <si>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</si>
  <si>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</si>
  <si>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</si>
  <si>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</si>
  <si>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</si>
  <si>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</si>
  <si>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</si>
  <si>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</si>
  <si>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</si>
  <si>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</si>
  <si>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</si>
  <si>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</si>
  <si>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</si>
  <si>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</si>
  <si>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</si>
  <si>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</si>
  <si>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</si>
  <si>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</si>
  <si>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</si>
  <si>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</si>
  <si>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</si>
  <si>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</si>
  <si>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</si>
  <si>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</si>
  <si>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</si>
  <si>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</si>
  <si>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</si>
  <si>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</si>
  <si>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</si>
  <si>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</si>
  <si>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</si>
  <si>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</si>
  <si>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</si>
  <si>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</si>
  <si>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</si>
  <si>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</si>
  <si>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</si>
  <si>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</si>
  <si>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</si>
  <si>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</si>
  <si>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</si>
  <si>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</si>
  <si>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</si>
  <si>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</si>
  <si>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</si>
  <si>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</si>
  <si>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</si>
  <si>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</si>
  <si>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</si>
  <si>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</si>
  <si>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</si>
  <si>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</si>
  <si>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</si>
  <si>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</si>
  <si>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</si>
  <si>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</si>
  <si>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</si>
  <si>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</si>
  <si>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</si>
  <si>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</si>
  <si>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</si>
  <si>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</si>
  <si>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</si>
  <si>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</si>
  <si>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</si>
  <si>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</si>
  <si>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</si>
  <si>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</si>
  <si>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</si>
  <si>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</si>
  <si>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</si>
  <si>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</si>
  <si>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</si>
  <si>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</si>
  <si>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</si>
  <si>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</si>
  <si>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</si>
  <si>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</si>
  <si>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</si>
  <si>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</si>
  <si>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</si>
  <si>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</si>
  <si>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</si>
  <si>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</si>
  <si>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</si>
  <si>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</si>
  <si>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</si>
  <si>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</si>
  <si>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</si>
  <si>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</si>
  <si>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</si>
  <si>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</si>
  <si>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</si>
  <si>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</si>
  <si>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</si>
  <si>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</si>
  <si>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</si>
  <si>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</si>
  <si>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</si>
  <si>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</si>
  <si>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</si>
  <si>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</si>
  <si>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</si>
  <si>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</si>
  <si>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</si>
  <si>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</si>
  <si>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</si>
  <si>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</si>
  <si>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</si>
  <si>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</si>
  <si>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</si>
  <si>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</si>
  <si>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</si>
  <si>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</si>
  <si>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</si>
  <si>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</si>
  <si>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</si>
  <si>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</si>
  <si>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</si>
  <si>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</si>
  <si>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</si>
  <si>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</si>
  <si>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</si>
  <si>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</si>
  <si>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</si>
  <si>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</si>
  <si>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</si>
  <si>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</si>
  <si>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</si>
  <si>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</si>
  <si>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</si>
  <si>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</si>
  <si>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</si>
  <si>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</si>
  <si>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</si>
  <si>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</si>
  <si>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</si>
  <si>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</si>
  <si>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</si>
  <si>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</si>
  <si>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</si>
  <si>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</si>
  <si>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</si>
  <si>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</si>
  <si>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</si>
  <si>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</si>
  <si>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</si>
  <si>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</si>
  <si>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</si>
  <si>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</si>
  <si>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</si>
  <si>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</si>
  <si>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</si>
  <si>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</si>
  <si>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</si>
  <si>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</si>
  <si>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</si>
  <si>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</si>
  <si>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</si>
  <si>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</si>
  <si>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</si>
  <si>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</si>
  <si>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</si>
  <si>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</si>
  <si>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</si>
  <si>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</si>
  <si>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</si>
  <si>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</si>
  <si>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</si>
  <si>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</si>
  <si>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</si>
  <si>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</si>
  <si>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</si>
  <si>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</si>
  <si>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</si>
  <si>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</si>
  <si>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</si>
  <si>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</si>
  <si>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</si>
  <si>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</si>
  <si>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</si>
  <si>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</si>
  <si>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</si>
  <si>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</si>
  <si>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</si>
  <si>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</si>
  <si>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</si>
  <si>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</si>
  <si>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</si>
  <si>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</si>
  <si>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</si>
  <si>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</si>
  <si>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</si>
  <si>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</si>
  <si>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</si>
  <si>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</si>
  <si>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坐垫翻折限位钣金回位簧</t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</si>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</sst>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"/>
  </numFmts>
  <fonts count="6" x14ac:knownFonts="1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91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ont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2" borderId="0" xfId="1" applyFill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2" borderId="4" xfId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5" borderId="4" xfId="1" applyFill="1" applyBorder="1" applyAlignment="1">
      <alignment horizontal="center" vertical="center"/>
    </xf>
    <xf numFmtId="0" fontId="1" fillId="5" borderId="4" xfId="1" applyFont="1" applyFill="1" applyBorder="1" applyAlignment="1">
      <alignment horizontal="center" vertical="center"/>
    </xf>
    <xf numFmtId="0" fontId="1" fillId="5" borderId="4" xfId="1" applyFont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 wrapText="1"/>
    </xf>
    <xf numFmtId="9" fontId="1" fillId="0" borderId="1" xfId="1" applyNumberFormat="1" applyFill="1" applyBorder="1" applyAlignment="1">
      <alignment vertical="center"/>
    </xf>
    <xf numFmtId="0" fontId="1" fillId="0" borderId="1" xfId="1" applyFill="1" applyBorder="1" applyAlignment="1">
      <alignment vertical="center" wrapText="1"/>
    </xf>
    <xf numFmtId="9" fontId="1" fillId="0" borderId="0" xfId="1" applyNumberFormat="1" applyFill="1" applyAlignment="1">
      <alignment vertical="center"/>
    </xf>
    <xf numFmtId="0" fontId="1" fillId="0" borderId="0" xfId="1" applyFill="1" applyAlignment="1">
      <alignment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ont="1" applyFill="1" applyBorder="1" applyAlignment="1">
      <alignment horizontal="center" vertical="center"/>
    </xf>
    <xf numFmtId="0" fontId="1" fillId="4" borderId="4" xfId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76" fontId="1" fillId="2" borderId="0" xfId="1" applyNumberFormat="1" applyFill="1" applyBorder="1" applyAlignment="1">
      <alignment vertical="center"/>
    </xf>
    <xf numFmtId="176" fontId="1" fillId="0" borderId="1" xfId="1" applyNumberFormat="1" applyFill="1" applyBorder="1" applyAlignment="1">
      <alignment vertical="center"/>
    </xf>
    <xf numFmtId="0" fontId="1" fillId="2" borderId="4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2" borderId="4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</cellXfs>
  <cellStyles count="3">
    <cellStyle name="常规" xfId="0" builtinId="0"/>
    <cellStyle name="常规 2" xfId="1" xr:uid="{40322C7F-D53D-4957-B101-555A75F21702}"/>
    <cellStyle name="样式 1 10 2 2" xfId="2" xr:uid="{81FCC883-7DBC-476F-8DC8-DA9FE62843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8</xdr:row>
      <xdr:rowOff>22860</xdr:rowOff>
    </xdr:from>
    <xdr:to>
      <xdr:col>12</xdr:col>
      <xdr:colOff>440266</xdr:colOff>
      <xdr:row>8</xdr:row>
      <xdr:rowOff>685800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44548" y="439891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22825;&#20016;\&#22825;&#20016;&#21453;&#39304;&#32467;&#26524;-2022.9.1\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22825;&#20016;\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38050;&#19997;&#24377;&#31783;&#21672;&#35810;-2/&#28023;&#20852;&#20013;&#30427;&#38050;&#19997;&#24377;&#31783;&#30446;&#26631;&#20215;&#26684;&#26680;&#31639;&#26126;&#32454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 refreshError="1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2.6031777703124996</v>
          </cell>
          <cell r="AE42">
            <v>2.6031777703124996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2.6031777703124996</v>
          </cell>
          <cell r="AE48">
            <v>2.6031777703124996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4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 x14ac:dyDescent="0.25">
      <c r="A4" s="83">
        <v>1</v>
      </c>
      <c r="B4" s="81" t="s">
        <v>31</v>
      </c>
      <c r="C4" s="81" t="s">
        <v>32</v>
      </c>
      <c r="D4" s="83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 x14ac:dyDescent="0.25">
      <c r="A5" s="84"/>
      <c r="B5" s="82"/>
      <c r="C5" s="82"/>
      <c r="D5" s="84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 x14ac:dyDescent="0.25">
      <c r="A6" s="83">
        <v>2</v>
      </c>
      <c r="B6" s="81" t="s">
        <v>18</v>
      </c>
      <c r="C6" s="81" t="s">
        <v>19</v>
      </c>
      <c r="D6" s="83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 x14ac:dyDescent="0.25">
      <c r="A7" s="84"/>
      <c r="B7" s="82"/>
      <c r="C7" s="82"/>
      <c r="D7" s="84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 x14ac:dyDescent="0.25">
      <c r="A8" s="83">
        <v>3</v>
      </c>
      <c r="B8" s="81" t="s">
        <v>33</v>
      </c>
      <c r="C8" s="81" t="s">
        <v>34</v>
      </c>
      <c r="D8" s="83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 x14ac:dyDescent="0.25">
      <c r="A9" s="84"/>
      <c r="B9" s="82"/>
      <c r="C9" s="82"/>
      <c r="D9" s="84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 x14ac:dyDescent="0.25">
      <c r="A10" s="87" t="s">
        <v>25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</row>
    <row r="11" spans="1:12" ht="78.599999999999994" customHeight="1" x14ac:dyDescent="0.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</row>
    <row r="12" spans="1:12" ht="93" customHeight="1" x14ac:dyDescent="0.25">
      <c r="A12" s="88" t="s">
        <v>13</v>
      </c>
      <c r="B12" s="89"/>
      <c r="C12" s="90" t="s">
        <v>14</v>
      </c>
      <c r="D12" s="90"/>
      <c r="E12" s="87" t="s">
        <v>15</v>
      </c>
      <c r="F12" s="87"/>
      <c r="G12" s="87"/>
      <c r="H12" s="87" t="s">
        <v>16</v>
      </c>
      <c r="I12" s="87"/>
      <c r="J12" s="87" t="s">
        <v>17</v>
      </c>
      <c r="K12" s="87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45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44">
        <v>1</v>
      </c>
      <c r="B4" s="43" t="s">
        <v>200</v>
      </c>
      <c r="C4" s="19" t="s">
        <v>201</v>
      </c>
      <c r="D4" s="44" t="s">
        <v>20</v>
      </c>
      <c r="E4" s="20">
        <f>0.6/1.13</f>
        <v>0.53097345132743368</v>
      </c>
      <c r="F4" s="7">
        <v>0.13</v>
      </c>
      <c r="G4" s="9"/>
      <c r="H4" s="20">
        <f>0.55/1.13</f>
        <v>0.48672566371681425</v>
      </c>
      <c r="I4" s="20">
        <f>H4</f>
        <v>0.48672566371681425</v>
      </c>
      <c r="J4" s="21" t="s">
        <v>202</v>
      </c>
      <c r="K4" s="21"/>
      <c r="L4" s="8"/>
    </row>
    <row r="5" spans="1:12" ht="27.75" customHeight="1" x14ac:dyDescent="0.25">
      <c r="A5" s="87" t="s">
        <v>203</v>
      </c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2" ht="50.4" customHeight="1" x14ac:dyDescent="0.2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93" customHeight="1" x14ac:dyDescent="0.25">
      <c r="A7" s="88" t="s">
        <v>13</v>
      </c>
      <c r="B7" s="89"/>
      <c r="C7" s="90" t="s">
        <v>14</v>
      </c>
      <c r="D7" s="90"/>
      <c r="E7" s="87" t="s">
        <v>15</v>
      </c>
      <c r="F7" s="87"/>
      <c r="G7" s="87"/>
      <c r="H7" s="87" t="s">
        <v>16</v>
      </c>
      <c r="I7" s="87"/>
      <c r="J7" s="87" t="s">
        <v>17</v>
      </c>
      <c r="K7" s="8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4" ht="27.75" customHeight="1" x14ac:dyDescent="0.25">
      <c r="I2" s="86" t="s">
        <v>1</v>
      </c>
      <c r="J2" s="86"/>
      <c r="K2" s="86"/>
    </row>
    <row r="3" spans="1:14" s="63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 x14ac:dyDescent="0.25">
      <c r="A4" s="62">
        <v>1</v>
      </c>
      <c r="B4" s="66" t="s">
        <v>206</v>
      </c>
      <c r="C4" s="19" t="s">
        <v>205</v>
      </c>
      <c r="D4" s="62" t="s">
        <v>20</v>
      </c>
      <c r="E4" s="20">
        <v>4.0999999999999996</v>
      </c>
      <c r="F4" s="65">
        <v>0.13</v>
      </c>
      <c r="G4" s="9">
        <f>0.0462*7.965</f>
        <v>0.367983</v>
      </c>
      <c r="H4" s="20">
        <v>0.55000000000000004</v>
      </c>
      <c r="I4" s="20">
        <v>0.55000000000000004</v>
      </c>
      <c r="J4" s="64" t="s">
        <v>204</v>
      </c>
      <c r="K4" s="64" t="s">
        <v>215</v>
      </c>
      <c r="L4" s="8"/>
    </row>
    <row r="5" spans="1:14" ht="62.4" customHeight="1" x14ac:dyDescent="0.25">
      <c r="A5" s="62">
        <v>2</v>
      </c>
      <c r="B5" s="66" t="s">
        <v>207</v>
      </c>
      <c r="C5" s="19" t="s">
        <v>208</v>
      </c>
      <c r="D5" s="62" t="s">
        <v>20</v>
      </c>
      <c r="E5" s="20">
        <v>0.14646135000000002</v>
      </c>
      <c r="F5" s="65">
        <v>0.13</v>
      </c>
      <c r="G5" s="51">
        <f>0.0089*10/1.13</f>
        <v>7.8761061946902661E-2</v>
      </c>
      <c r="H5" s="40"/>
      <c r="I5" s="40"/>
      <c r="J5" s="64" t="s">
        <v>204</v>
      </c>
      <c r="K5" s="64" t="s">
        <v>216</v>
      </c>
      <c r="L5" s="8"/>
    </row>
    <row r="6" spans="1:14" ht="62.4" customHeight="1" x14ac:dyDescent="0.25">
      <c r="A6" s="62">
        <v>3</v>
      </c>
      <c r="B6" s="67" t="s">
        <v>209</v>
      </c>
      <c r="C6" s="19" t="s">
        <v>210</v>
      </c>
      <c r="D6" s="62" t="s">
        <v>20</v>
      </c>
      <c r="E6" s="20">
        <v>0.27163499999999996</v>
      </c>
      <c r="F6" s="65">
        <v>0.13</v>
      </c>
      <c r="G6" s="9">
        <f>((3+0.6+0.6)*(16+1.2)*0.6*7.85/1000000*50-(3+0.6+0.6)*(16+1.2)*0.6*7.85/1000000*20+0.03+0.03+25/3600*3)*1.12</f>
        <v>0.10196574677333334</v>
      </c>
      <c r="H6" s="40"/>
      <c r="I6" s="40"/>
      <c r="J6" s="64" t="s">
        <v>204</v>
      </c>
      <c r="K6" s="21" t="s">
        <v>218</v>
      </c>
      <c r="L6" s="8"/>
      <c r="N6" s="70"/>
    </row>
    <row r="7" spans="1:14" ht="62.4" customHeight="1" x14ac:dyDescent="0.25">
      <c r="A7" s="62">
        <v>4</v>
      </c>
      <c r="B7" s="67" t="s">
        <v>220</v>
      </c>
      <c r="C7" s="19" t="s">
        <v>221</v>
      </c>
      <c r="D7" s="62" t="s">
        <v>20</v>
      </c>
      <c r="E7" s="20">
        <v>0.21042</v>
      </c>
      <c r="F7" s="65">
        <v>0.13</v>
      </c>
      <c r="G7" s="9">
        <f>(0.00015*50+25/3600*10+25/3600*5)*1.12</f>
        <v>0.12506666666666669</v>
      </c>
      <c r="H7" s="40"/>
      <c r="I7" s="40"/>
      <c r="J7" s="64" t="s">
        <v>204</v>
      </c>
      <c r="K7" s="21" t="s">
        <v>218</v>
      </c>
      <c r="L7" s="8"/>
    </row>
    <row r="8" spans="1:14" ht="62.4" customHeight="1" x14ac:dyDescent="0.25">
      <c r="A8" s="62">
        <v>5</v>
      </c>
      <c r="B8" s="67" t="s">
        <v>211</v>
      </c>
      <c r="C8" s="19" t="s">
        <v>212</v>
      </c>
      <c r="D8" s="62" t="s">
        <v>20</v>
      </c>
      <c r="E8" s="20">
        <v>0.21598500000000004</v>
      </c>
      <c r="F8" s="65">
        <v>0.13</v>
      </c>
      <c r="G8" s="9">
        <f>(0.00025*50+25/3600*10+25/3600*5)*1.12</f>
        <v>0.13066666666666668</v>
      </c>
      <c r="H8" s="40"/>
      <c r="I8" s="40"/>
      <c r="J8" s="64" t="s">
        <v>204</v>
      </c>
      <c r="K8" s="21" t="s">
        <v>218</v>
      </c>
      <c r="L8" s="8"/>
    </row>
    <row r="9" spans="1:14" ht="62.4" customHeight="1" x14ac:dyDescent="0.25">
      <c r="A9" s="62">
        <v>6</v>
      </c>
      <c r="B9" s="66" t="s">
        <v>214</v>
      </c>
      <c r="C9" s="19" t="s">
        <v>213</v>
      </c>
      <c r="D9" s="62" t="s">
        <v>20</v>
      </c>
      <c r="E9" s="20">
        <v>0.31384919999999999</v>
      </c>
      <c r="F9" s="65">
        <v>0.13</v>
      </c>
      <c r="G9" s="9">
        <f>0.0388*7.965</f>
        <v>0.30904199999999998</v>
      </c>
      <c r="H9" s="40"/>
      <c r="I9" s="40"/>
      <c r="J9" s="64" t="s">
        <v>204</v>
      </c>
      <c r="K9" s="21" t="s">
        <v>217</v>
      </c>
      <c r="L9" s="8"/>
    </row>
    <row r="10" spans="1:14" ht="62.4" customHeight="1" x14ac:dyDescent="0.25">
      <c r="A10" s="68">
        <v>7</v>
      </c>
      <c r="B10" s="66" t="s">
        <v>222</v>
      </c>
      <c r="C10" s="19" t="s">
        <v>223</v>
      </c>
      <c r="D10" s="68" t="s">
        <v>20</v>
      </c>
      <c r="E10" s="20">
        <v>0.19112520000000002</v>
      </c>
      <c r="F10" s="65">
        <v>0.13</v>
      </c>
      <c r="G10" s="9">
        <f>(0.003*8+25/3600*10+25/3600*3)*1.12</f>
        <v>0.12799111111111111</v>
      </c>
      <c r="H10" s="40"/>
      <c r="I10" s="40"/>
      <c r="J10" s="64" t="s">
        <v>204</v>
      </c>
      <c r="K10" s="21" t="s">
        <v>215</v>
      </c>
      <c r="L10" s="8"/>
    </row>
    <row r="11" spans="1:14" ht="27.75" customHeight="1" x14ac:dyDescent="0.25">
      <c r="A11" s="87" t="s">
        <v>219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</row>
    <row r="12" spans="1:14" ht="50.4" customHeight="1" x14ac:dyDescent="0.25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</row>
    <row r="13" spans="1:14" ht="93" customHeight="1" x14ac:dyDescent="0.25">
      <c r="A13" s="88" t="s">
        <v>13</v>
      </c>
      <c r="B13" s="89"/>
      <c r="C13" s="90" t="s">
        <v>14</v>
      </c>
      <c r="D13" s="90"/>
      <c r="E13" s="87" t="s">
        <v>15</v>
      </c>
      <c r="F13" s="87"/>
      <c r="G13" s="87"/>
      <c r="H13" s="87" t="s">
        <v>16</v>
      </c>
      <c r="I13" s="87"/>
      <c r="J13" s="87" t="s">
        <v>17</v>
      </c>
      <c r="K13" s="87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>
    <pageSetUpPr fitToPage="1"/>
  </sheetPr>
  <dimension ref="A1:N15"/>
  <sheetViews>
    <sheetView tabSelected="1" zoomScale="60" zoomScaleNormal="60" workbookViewId="0">
      <selection activeCell="C4" sqref="C4:C12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4" ht="27.75" customHeight="1" x14ac:dyDescent="0.25">
      <c r="I2" s="86" t="s">
        <v>1</v>
      </c>
      <c r="J2" s="86"/>
      <c r="K2" s="86"/>
    </row>
    <row r="3" spans="1:14" s="69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 x14ac:dyDescent="0.25">
      <c r="A4" s="68">
        <v>1</v>
      </c>
      <c r="B4" s="66" t="s">
        <v>206</v>
      </c>
      <c r="C4" s="57" t="s">
        <v>205</v>
      </c>
      <c r="D4" s="68" t="s">
        <v>20</v>
      </c>
      <c r="E4" s="20">
        <v>0.5523482999999999</v>
      </c>
      <c r="F4" s="65">
        <v>0.13</v>
      </c>
      <c r="G4" s="9">
        <f>VLOOKUP(B4,'[3]77'!$B$4:$P$28,15,0)</f>
        <v>0.36796460176991153</v>
      </c>
      <c r="H4" s="11">
        <v>0.36796460176991153</v>
      </c>
      <c r="I4" s="76">
        <v>0.36796460176991153</v>
      </c>
      <c r="J4" s="64" t="s">
        <v>204</v>
      </c>
      <c r="K4" s="75" t="s">
        <v>215</v>
      </c>
      <c r="L4" s="8"/>
    </row>
    <row r="5" spans="1:14" ht="62.4" customHeight="1" x14ac:dyDescent="0.25">
      <c r="A5" s="72">
        <v>2</v>
      </c>
      <c r="B5" s="66" t="s">
        <v>230</v>
      </c>
      <c r="C5" s="57" t="s">
        <v>231</v>
      </c>
      <c r="D5" s="72" t="s">
        <v>20</v>
      </c>
      <c r="E5" s="20">
        <v>0.19047</v>
      </c>
      <c r="F5" s="65">
        <v>0.13</v>
      </c>
      <c r="G5" s="11">
        <f>VLOOKUP(B5,'[3]77'!$B$4:$P$28,15,0)</f>
        <v>0.11771200000000002</v>
      </c>
      <c r="H5" s="11">
        <v>0.11771200000000002</v>
      </c>
      <c r="I5" s="76">
        <v>0.11771200000000002</v>
      </c>
      <c r="J5" s="64" t="s">
        <v>204</v>
      </c>
      <c r="K5" s="75" t="s">
        <v>215</v>
      </c>
      <c r="L5" s="8"/>
    </row>
    <row r="6" spans="1:14" ht="62.4" customHeight="1" x14ac:dyDescent="0.25">
      <c r="A6" s="72">
        <v>3</v>
      </c>
      <c r="B6" s="66" t="s">
        <v>222</v>
      </c>
      <c r="C6" s="57" t="s">
        <v>223</v>
      </c>
      <c r="D6" s="68" t="s">
        <v>20</v>
      </c>
      <c r="E6" s="20">
        <v>0.19112520000000002</v>
      </c>
      <c r="F6" s="65">
        <v>0.13</v>
      </c>
      <c r="G6" s="9">
        <f>VLOOKUP(B6,'[3]77'!$B$4:$P$28,15,0)</f>
        <v>0.11659200000000003</v>
      </c>
      <c r="H6" s="78">
        <v>0.186</v>
      </c>
      <c r="I6" s="79">
        <v>0.186</v>
      </c>
      <c r="J6" s="64" t="s">
        <v>204</v>
      </c>
      <c r="K6" s="21" t="s">
        <v>215</v>
      </c>
      <c r="L6" s="8"/>
    </row>
    <row r="7" spans="1:14" ht="62.4" customHeight="1" x14ac:dyDescent="0.25">
      <c r="A7" s="72">
        <v>4</v>
      </c>
      <c r="B7" s="66" t="s">
        <v>233</v>
      </c>
      <c r="C7" s="57" t="s">
        <v>232</v>
      </c>
      <c r="D7" s="72" t="s">
        <v>20</v>
      </c>
      <c r="E7" s="20">
        <v>0.35</v>
      </c>
      <c r="F7" s="65">
        <v>0.13</v>
      </c>
      <c r="G7" s="9">
        <f>VLOOKUP(B7,'[3]77'!$B$4:$P$28,15,0)</f>
        <v>0.134792</v>
      </c>
      <c r="H7" s="80">
        <v>0.34</v>
      </c>
      <c r="I7" s="80">
        <v>0.34</v>
      </c>
      <c r="J7" s="64" t="s">
        <v>204</v>
      </c>
      <c r="K7" s="21" t="s">
        <v>215</v>
      </c>
      <c r="L7" s="8"/>
    </row>
    <row r="8" spans="1:14" ht="62.4" customHeight="1" x14ac:dyDescent="0.25">
      <c r="A8" s="72">
        <v>5</v>
      </c>
      <c r="B8" s="66" t="s">
        <v>214</v>
      </c>
      <c r="C8" s="57" t="s">
        <v>213</v>
      </c>
      <c r="D8" s="72" t="s">
        <v>20</v>
      </c>
      <c r="E8" s="20">
        <v>0.31384919999999999</v>
      </c>
      <c r="F8" s="65">
        <v>0.13</v>
      </c>
      <c r="G8" s="9">
        <f>VLOOKUP(B8,'[3]77'!$B$4:$P$28,15,0)</f>
        <v>0.3090265486725664</v>
      </c>
      <c r="H8" s="11">
        <v>0.3090265486725664</v>
      </c>
      <c r="I8" s="77">
        <v>0.3090265486725664</v>
      </c>
      <c r="J8" s="64" t="s">
        <v>204</v>
      </c>
      <c r="K8" s="21" t="s">
        <v>217</v>
      </c>
      <c r="L8" s="8"/>
    </row>
    <row r="9" spans="1:14" ht="62.4" customHeight="1" x14ac:dyDescent="0.25">
      <c r="A9" s="72">
        <v>6</v>
      </c>
      <c r="B9" s="66" t="s">
        <v>207</v>
      </c>
      <c r="C9" s="57" t="s">
        <v>208</v>
      </c>
      <c r="D9" s="68" t="s">
        <v>20</v>
      </c>
      <c r="E9" s="20">
        <v>0.14646135000000002</v>
      </c>
      <c r="F9" s="65">
        <v>0.13</v>
      </c>
      <c r="G9" s="9">
        <f>VLOOKUP(B9,'[3]77'!$B$4:$P$28,15,0)</f>
        <v>9.8448000000000022E-2</v>
      </c>
      <c r="H9" s="11">
        <v>9.8448000000000022E-2</v>
      </c>
      <c r="I9" s="77">
        <v>9.8448000000000022E-2</v>
      </c>
      <c r="J9" s="64" t="s">
        <v>204</v>
      </c>
      <c r="K9" s="75" t="s">
        <v>216</v>
      </c>
      <c r="L9" s="8"/>
    </row>
    <row r="10" spans="1:14" ht="62.4" customHeight="1" x14ac:dyDescent="0.25">
      <c r="A10" s="72">
        <v>7</v>
      </c>
      <c r="B10" s="67" t="s">
        <v>209</v>
      </c>
      <c r="C10" s="57" t="s">
        <v>210</v>
      </c>
      <c r="D10" s="68" t="s">
        <v>20</v>
      </c>
      <c r="E10" s="20">
        <v>0.27163499999999996</v>
      </c>
      <c r="F10" s="65">
        <v>0.13</v>
      </c>
      <c r="G10" s="9">
        <f>VLOOKUP(B10,'[3]77'!$B$4:$P$28,15,0)</f>
        <v>0.10673600000000001</v>
      </c>
      <c r="H10" s="78">
        <v>0.27160000000000001</v>
      </c>
      <c r="I10" s="79">
        <v>0.27160000000000001</v>
      </c>
      <c r="J10" s="64" t="s">
        <v>204</v>
      </c>
      <c r="K10" s="21" t="s">
        <v>218</v>
      </c>
      <c r="L10" s="8"/>
      <c r="N10" s="70"/>
    </row>
    <row r="11" spans="1:14" ht="62.4" customHeight="1" x14ac:dyDescent="0.25">
      <c r="A11" s="72">
        <v>8</v>
      </c>
      <c r="B11" s="67" t="s">
        <v>220</v>
      </c>
      <c r="C11" s="57" t="s">
        <v>221</v>
      </c>
      <c r="D11" s="68" t="s">
        <v>20</v>
      </c>
      <c r="E11" s="20">
        <v>0.21042</v>
      </c>
      <c r="F11" s="65">
        <v>0.13</v>
      </c>
      <c r="G11" s="9">
        <f>VLOOKUP(B11,'[3]77'!$B$4:$P$28,15,0)</f>
        <v>0.1312888888888889</v>
      </c>
      <c r="H11" s="11">
        <v>0.1312888888888889</v>
      </c>
      <c r="I11" s="77">
        <v>0.1312888888888889</v>
      </c>
      <c r="J11" s="64" t="s">
        <v>204</v>
      </c>
      <c r="K11" s="21" t="s">
        <v>218</v>
      </c>
      <c r="L11" s="8"/>
    </row>
    <row r="12" spans="1:14" ht="62.4" customHeight="1" x14ac:dyDescent="0.25">
      <c r="A12" s="72">
        <v>9</v>
      </c>
      <c r="B12" s="67" t="s">
        <v>211</v>
      </c>
      <c r="C12" s="57" t="s">
        <v>212</v>
      </c>
      <c r="D12" s="68" t="s">
        <v>20</v>
      </c>
      <c r="E12" s="20">
        <v>0.21598500000000004</v>
      </c>
      <c r="F12" s="65">
        <v>0.13</v>
      </c>
      <c r="G12" s="9">
        <f>VLOOKUP(B12,'[3]77'!$B$4:$P$28,15,0)</f>
        <v>0.13688888888888889</v>
      </c>
      <c r="H12" s="11">
        <v>0.13688888888888889</v>
      </c>
      <c r="I12" s="77">
        <v>0.13688888888888889</v>
      </c>
      <c r="J12" s="64" t="s">
        <v>204</v>
      </c>
      <c r="K12" s="21" t="s">
        <v>218</v>
      </c>
      <c r="L12" s="8"/>
    </row>
    <row r="13" spans="1:14" ht="45.6" customHeight="1" x14ac:dyDescent="0.25">
      <c r="A13" s="87" t="s">
        <v>239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4" ht="32.4" customHeight="1" x14ac:dyDescent="0.25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</row>
    <row r="15" spans="1:14" ht="93" customHeight="1" x14ac:dyDescent="0.25">
      <c r="A15" s="88" t="s">
        <v>13</v>
      </c>
      <c r="B15" s="89"/>
      <c r="C15" s="90" t="s">
        <v>14</v>
      </c>
      <c r="D15" s="90"/>
      <c r="E15" s="87" t="s">
        <v>15</v>
      </c>
      <c r="F15" s="87"/>
      <c r="G15" s="87"/>
      <c r="H15" s="87" t="s">
        <v>16</v>
      </c>
      <c r="I15" s="87"/>
      <c r="J15" s="87" t="s">
        <v>17</v>
      </c>
      <c r="K15" s="87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69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68">
        <v>1</v>
      </c>
      <c r="B4" s="56" t="s">
        <v>224</v>
      </c>
      <c r="C4" s="57" t="s">
        <v>225</v>
      </c>
      <c r="D4" s="68" t="s">
        <v>20</v>
      </c>
      <c r="E4" s="20">
        <v>1.1618999999999999</v>
      </c>
      <c r="F4" s="65">
        <v>0.13</v>
      </c>
      <c r="G4" s="9">
        <v>1.0282814999999998</v>
      </c>
      <c r="H4" s="9">
        <v>1.0282814999999998</v>
      </c>
      <c r="I4" s="9">
        <v>1.0282814999999998</v>
      </c>
      <c r="J4" s="64" t="s">
        <v>204</v>
      </c>
      <c r="K4" s="64" t="s">
        <v>228</v>
      </c>
      <c r="L4" s="8"/>
    </row>
    <row r="5" spans="1:12" ht="62.4" customHeight="1" x14ac:dyDescent="0.25">
      <c r="A5" s="68">
        <v>2</v>
      </c>
      <c r="B5" s="56" t="s">
        <v>226</v>
      </c>
      <c r="C5" s="57" t="s">
        <v>227</v>
      </c>
      <c r="D5" s="68" t="s">
        <v>20</v>
      </c>
      <c r="E5" s="20">
        <v>1.1618999999999999</v>
      </c>
      <c r="F5" s="65">
        <v>0.13</v>
      </c>
      <c r="G5" s="71">
        <v>1.0282814999999998</v>
      </c>
      <c r="H5" s="71">
        <v>1.0282814999999998</v>
      </c>
      <c r="I5" s="71">
        <v>1.0282814999999998</v>
      </c>
      <c r="J5" s="64" t="s">
        <v>204</v>
      </c>
      <c r="K5" s="64" t="s">
        <v>228</v>
      </c>
      <c r="L5" s="8"/>
    </row>
    <row r="6" spans="1:12" ht="27.75" customHeight="1" x14ac:dyDescent="0.25">
      <c r="A6" s="87" t="s">
        <v>229</v>
      </c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50.4" customHeight="1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</row>
    <row r="8" spans="1:12" ht="93" customHeight="1" x14ac:dyDescent="0.25">
      <c r="A8" s="88" t="s">
        <v>13</v>
      </c>
      <c r="B8" s="89"/>
      <c r="C8" s="90" t="s">
        <v>14</v>
      </c>
      <c r="D8" s="90"/>
      <c r="E8" s="87" t="s">
        <v>15</v>
      </c>
      <c r="F8" s="87"/>
      <c r="G8" s="87"/>
      <c r="H8" s="87" t="s">
        <v>16</v>
      </c>
      <c r="I8" s="87"/>
      <c r="J8" s="87" t="s">
        <v>17</v>
      </c>
      <c r="K8" s="8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74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73">
        <v>1</v>
      </c>
      <c r="B4" s="66" t="s">
        <v>236</v>
      </c>
      <c r="C4" s="19" t="s">
        <v>237</v>
      </c>
      <c r="D4" s="73" t="s">
        <v>20</v>
      </c>
      <c r="E4" s="20">
        <v>54</v>
      </c>
      <c r="F4" s="65">
        <v>0.13</v>
      </c>
      <c r="G4" s="9"/>
      <c r="H4" s="20">
        <v>52.6</v>
      </c>
      <c r="I4" s="20">
        <v>52.6</v>
      </c>
      <c r="J4" s="64" t="s">
        <v>238</v>
      </c>
      <c r="K4" s="64" t="s">
        <v>215</v>
      </c>
      <c r="L4" s="8"/>
    </row>
    <row r="5" spans="1:12" ht="27.75" customHeight="1" x14ac:dyDescent="0.25">
      <c r="A5" s="87" t="s">
        <v>219</v>
      </c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2" ht="50.4" customHeight="1" x14ac:dyDescent="0.2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93" customHeight="1" x14ac:dyDescent="0.25">
      <c r="A7" s="88" t="s">
        <v>13</v>
      </c>
      <c r="B7" s="89"/>
      <c r="C7" s="90" t="s">
        <v>14</v>
      </c>
      <c r="D7" s="90"/>
      <c r="E7" s="87" t="s">
        <v>15</v>
      </c>
      <c r="F7" s="87"/>
      <c r="G7" s="87"/>
      <c r="H7" s="87" t="s">
        <v>16</v>
      </c>
      <c r="I7" s="87"/>
      <c r="J7" s="87" t="s">
        <v>17</v>
      </c>
      <c r="K7" s="8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 x14ac:dyDescent="0.25"/>
  <sheetData/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4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 x14ac:dyDescent="0.25">
      <c r="A4" s="83">
        <v>1</v>
      </c>
      <c r="B4" s="81" t="s">
        <v>27</v>
      </c>
      <c r="C4" s="81" t="s">
        <v>28</v>
      </c>
      <c r="D4" s="83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 x14ac:dyDescent="0.25">
      <c r="A5" s="84"/>
      <c r="B5" s="82"/>
      <c r="C5" s="82"/>
      <c r="D5" s="84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 x14ac:dyDescent="0.25">
      <c r="A6" s="87" t="s">
        <v>30</v>
      </c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78.599999999999994" customHeight="1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</row>
    <row r="8" spans="1:12" ht="93" customHeight="1" x14ac:dyDescent="0.25">
      <c r="A8" s="88" t="s">
        <v>13</v>
      </c>
      <c r="B8" s="89"/>
      <c r="C8" s="90" t="s">
        <v>14</v>
      </c>
      <c r="D8" s="90"/>
      <c r="E8" s="87" t="s">
        <v>15</v>
      </c>
      <c r="F8" s="87"/>
      <c r="G8" s="87"/>
      <c r="H8" s="87" t="s">
        <v>16</v>
      </c>
      <c r="I8" s="87"/>
      <c r="J8" s="87" t="s">
        <v>17</v>
      </c>
      <c r="K8" s="87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14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 x14ac:dyDescent="0.25">
      <c r="A4" s="12">
        <v>1</v>
      </c>
      <c r="B4" s="13" t="s">
        <v>35</v>
      </c>
      <c r="C4" s="19" t="s">
        <v>36</v>
      </c>
      <c r="D4" s="12" t="s">
        <v>20</v>
      </c>
      <c r="E4" s="18" t="s">
        <v>39</v>
      </c>
      <c r="F4" s="7">
        <v>0.13</v>
      </c>
      <c r="G4" s="9">
        <v>29.62</v>
      </c>
      <c r="H4" s="18" t="s">
        <v>39</v>
      </c>
      <c r="I4" s="18" t="s">
        <v>39</v>
      </c>
      <c r="J4" s="5" t="s">
        <v>40</v>
      </c>
      <c r="K4" s="5"/>
      <c r="L4" s="8">
        <v>0.8</v>
      </c>
    </row>
    <row r="5" spans="1:12" ht="54" customHeight="1" x14ac:dyDescent="0.25">
      <c r="A5" s="12">
        <v>2</v>
      </c>
      <c r="B5" s="13" t="s">
        <v>37</v>
      </c>
      <c r="C5" s="19" t="s">
        <v>38</v>
      </c>
      <c r="D5" s="12" t="s">
        <v>20</v>
      </c>
      <c r="E5" s="20" t="s">
        <v>41</v>
      </c>
      <c r="F5" s="7">
        <v>0.13</v>
      </c>
      <c r="G5" s="9">
        <v>27.65</v>
      </c>
      <c r="H5" s="20" t="s">
        <v>41</v>
      </c>
      <c r="I5" s="20" t="s">
        <v>41</v>
      </c>
      <c r="J5" s="5" t="s">
        <v>40</v>
      </c>
      <c r="K5" s="5"/>
      <c r="L5" s="8">
        <v>0.3</v>
      </c>
    </row>
    <row r="6" spans="1:12" ht="27.75" customHeight="1" x14ac:dyDescent="0.25">
      <c r="A6" s="87" t="s">
        <v>42</v>
      </c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152.4" customHeight="1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</row>
    <row r="8" spans="1:12" ht="93" customHeight="1" x14ac:dyDescent="0.25">
      <c r="A8" s="88" t="s">
        <v>13</v>
      </c>
      <c r="B8" s="89"/>
      <c r="C8" s="90" t="s">
        <v>14</v>
      </c>
      <c r="D8" s="90"/>
      <c r="E8" s="87" t="s">
        <v>15</v>
      </c>
      <c r="F8" s="87"/>
      <c r="G8" s="87"/>
      <c r="H8" s="87" t="s">
        <v>16</v>
      </c>
      <c r="I8" s="87"/>
      <c r="J8" s="87" t="s">
        <v>17</v>
      </c>
      <c r="K8" s="8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15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16">
        <v>1</v>
      </c>
      <c r="B4" s="17" t="s">
        <v>43</v>
      </c>
      <c r="C4" s="19" t="s">
        <v>44</v>
      </c>
      <c r="D4" s="16" t="s">
        <v>20</v>
      </c>
      <c r="E4" s="20">
        <v>5.5752212389380533</v>
      </c>
      <c r="F4" s="7">
        <v>0.13</v>
      </c>
      <c r="G4" s="9">
        <v>4.2209000000000003</v>
      </c>
      <c r="H4" s="20">
        <v>4.4850000000000003</v>
      </c>
      <c r="I4" s="20">
        <v>4.4850000000000003</v>
      </c>
      <c r="J4" s="21" t="s">
        <v>47</v>
      </c>
      <c r="K4" s="21" t="s">
        <v>48</v>
      </c>
      <c r="L4" s="8"/>
    </row>
    <row r="5" spans="1:12" ht="62.4" customHeight="1" x14ac:dyDescent="0.25">
      <c r="A5" s="16">
        <v>2</v>
      </c>
      <c r="B5" s="17" t="s">
        <v>45</v>
      </c>
      <c r="C5" s="19" t="s">
        <v>46</v>
      </c>
      <c r="D5" s="16" t="s">
        <v>20</v>
      </c>
      <c r="E5" s="20">
        <v>6.4601769911504432</v>
      </c>
      <c r="F5" s="7">
        <v>0.13</v>
      </c>
      <c r="G5" s="9">
        <v>4.5389999999999997</v>
      </c>
      <c r="H5" s="20">
        <v>4.8209999999999997</v>
      </c>
      <c r="I5" s="20">
        <v>4.8209999999999997</v>
      </c>
      <c r="J5" s="21" t="s">
        <v>47</v>
      </c>
      <c r="K5" s="21" t="s">
        <v>48</v>
      </c>
      <c r="L5" s="8"/>
    </row>
    <row r="6" spans="1:12" ht="27.75" customHeight="1" x14ac:dyDescent="0.25">
      <c r="A6" s="87" t="s">
        <v>49</v>
      </c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77.400000000000006" customHeight="1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</row>
    <row r="8" spans="1:12" ht="93" customHeight="1" x14ac:dyDescent="0.25">
      <c r="A8" s="88" t="s">
        <v>13</v>
      </c>
      <c r="B8" s="89"/>
      <c r="C8" s="90" t="s">
        <v>14</v>
      </c>
      <c r="D8" s="90"/>
      <c r="E8" s="87" t="s">
        <v>15</v>
      </c>
      <c r="F8" s="87"/>
      <c r="G8" s="87"/>
      <c r="H8" s="87" t="s">
        <v>16</v>
      </c>
      <c r="I8" s="87"/>
      <c r="J8" s="87" t="s">
        <v>17</v>
      </c>
      <c r="K8" s="8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22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23">
        <v>1</v>
      </c>
      <c r="B4" s="24" t="s">
        <v>50</v>
      </c>
      <c r="C4" s="19" t="s">
        <v>51</v>
      </c>
      <c r="D4" s="23" t="s">
        <v>20</v>
      </c>
      <c r="E4" s="20">
        <v>1.46</v>
      </c>
      <c r="F4" s="7">
        <v>0.13</v>
      </c>
      <c r="G4" s="9">
        <v>0.98</v>
      </c>
      <c r="H4" s="20">
        <v>1.2</v>
      </c>
      <c r="I4" s="20">
        <v>1.2</v>
      </c>
      <c r="J4" s="21" t="s">
        <v>52</v>
      </c>
      <c r="K4" s="21" t="s">
        <v>53</v>
      </c>
      <c r="L4" s="8"/>
    </row>
    <row r="5" spans="1:12" ht="62.4" customHeight="1" x14ac:dyDescent="0.25">
      <c r="A5" s="23">
        <v>2</v>
      </c>
      <c r="B5" s="24" t="s">
        <v>54</v>
      </c>
      <c r="C5" s="19" t="s">
        <v>55</v>
      </c>
      <c r="D5" s="23" t="s">
        <v>20</v>
      </c>
      <c r="E5" s="20">
        <v>1.6</v>
      </c>
      <c r="F5" s="7">
        <v>0.13</v>
      </c>
      <c r="G5" s="9">
        <v>1.4274</v>
      </c>
      <c r="H5" s="20">
        <v>1.6</v>
      </c>
      <c r="I5" s="20">
        <v>1.6</v>
      </c>
      <c r="J5" s="21" t="s">
        <v>52</v>
      </c>
      <c r="K5" s="21" t="s">
        <v>57</v>
      </c>
      <c r="L5" s="8"/>
    </row>
    <row r="6" spans="1:12" ht="27.75" customHeight="1" x14ac:dyDescent="0.25">
      <c r="A6" s="87" t="s">
        <v>56</v>
      </c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58.8" customHeight="1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</row>
    <row r="8" spans="1:12" ht="93" customHeight="1" x14ac:dyDescent="0.25">
      <c r="A8" s="88" t="s">
        <v>13</v>
      </c>
      <c r="B8" s="89"/>
      <c r="C8" s="90" t="s">
        <v>14</v>
      </c>
      <c r="D8" s="90"/>
      <c r="E8" s="87" t="s">
        <v>15</v>
      </c>
      <c r="F8" s="87"/>
      <c r="G8" s="87"/>
      <c r="H8" s="87" t="s">
        <v>16</v>
      </c>
      <c r="I8" s="87"/>
      <c r="J8" s="87" t="s">
        <v>17</v>
      </c>
      <c r="K8" s="8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27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26">
        <v>1</v>
      </c>
      <c r="B4" s="25" t="s">
        <v>58</v>
      </c>
      <c r="C4" s="19" t="s">
        <v>59</v>
      </c>
      <c r="D4" s="26" t="s">
        <v>20</v>
      </c>
      <c r="E4" s="20">
        <v>5.71</v>
      </c>
      <c r="F4" s="7">
        <v>0.13</v>
      </c>
      <c r="G4" s="9">
        <v>3.49</v>
      </c>
      <c r="H4" s="20">
        <v>5.71</v>
      </c>
      <c r="I4" s="20">
        <v>5.71</v>
      </c>
      <c r="J4" s="21" t="s">
        <v>40</v>
      </c>
      <c r="K4" s="21"/>
      <c r="L4" s="8"/>
    </row>
    <row r="5" spans="1:12" ht="62.4" customHeight="1" x14ac:dyDescent="0.25">
      <c r="A5" s="26"/>
      <c r="B5" s="25" t="s">
        <v>60</v>
      </c>
      <c r="C5" s="19" t="s">
        <v>61</v>
      </c>
      <c r="D5" s="26" t="s">
        <v>20</v>
      </c>
      <c r="E5" s="20">
        <v>13.535699115044249</v>
      </c>
      <c r="F5" s="7">
        <v>0.13</v>
      </c>
      <c r="G5" s="9">
        <v>6.43</v>
      </c>
      <c r="H5" s="20">
        <v>12.93</v>
      </c>
      <c r="I5" s="20">
        <v>12.93</v>
      </c>
      <c r="J5" s="21" t="s">
        <v>40</v>
      </c>
      <c r="K5" s="21"/>
      <c r="L5" s="8"/>
    </row>
    <row r="6" spans="1:12" ht="62.4" customHeight="1" x14ac:dyDescent="0.25">
      <c r="A6" s="26"/>
      <c r="B6" s="25" t="s">
        <v>62</v>
      </c>
      <c r="C6" s="19" t="s">
        <v>63</v>
      </c>
      <c r="D6" s="26" t="s">
        <v>20</v>
      </c>
      <c r="E6" s="20">
        <v>13.535699115044249</v>
      </c>
      <c r="F6" s="7">
        <v>0.13</v>
      </c>
      <c r="G6" s="9">
        <v>6.43</v>
      </c>
      <c r="H6" s="20">
        <v>12.93</v>
      </c>
      <c r="I6" s="20">
        <v>12.93</v>
      </c>
      <c r="J6" s="21" t="s">
        <v>40</v>
      </c>
      <c r="K6" s="21"/>
      <c r="L6" s="8"/>
    </row>
    <row r="7" spans="1:12" ht="62.4" customHeight="1" x14ac:dyDescent="0.25">
      <c r="A7" s="26"/>
      <c r="B7" s="25" t="s">
        <v>64</v>
      </c>
      <c r="C7" s="19" t="s">
        <v>65</v>
      </c>
      <c r="D7" s="26" t="s">
        <v>20</v>
      </c>
      <c r="E7" s="20">
        <v>11.765787610619471</v>
      </c>
      <c r="F7" s="7">
        <v>0.13</v>
      </c>
      <c r="G7" s="9">
        <v>4.99</v>
      </c>
      <c r="H7" s="20">
        <v>11</v>
      </c>
      <c r="I7" s="20">
        <v>11</v>
      </c>
      <c r="J7" s="21" t="s">
        <v>40</v>
      </c>
      <c r="K7" s="21"/>
      <c r="L7" s="8"/>
    </row>
    <row r="8" spans="1:12" ht="62.4" customHeight="1" x14ac:dyDescent="0.25">
      <c r="A8" s="26"/>
      <c r="B8" s="25" t="s">
        <v>66</v>
      </c>
      <c r="C8" s="19" t="s">
        <v>67</v>
      </c>
      <c r="D8" s="26" t="s">
        <v>20</v>
      </c>
      <c r="E8" s="20">
        <v>26.1784</v>
      </c>
      <c r="F8" s="7">
        <v>0.13</v>
      </c>
      <c r="G8" s="9">
        <v>26.1784</v>
      </c>
      <c r="H8" s="20">
        <v>26.1784</v>
      </c>
      <c r="I8" s="20">
        <v>26.1784</v>
      </c>
      <c r="J8" s="21" t="s">
        <v>40</v>
      </c>
      <c r="K8" s="21"/>
      <c r="L8" s="8"/>
    </row>
    <row r="9" spans="1:12" ht="62.4" customHeight="1" x14ac:dyDescent="0.25">
      <c r="A9" s="26"/>
      <c r="B9" s="25" t="s">
        <v>68</v>
      </c>
      <c r="C9" s="19" t="s">
        <v>69</v>
      </c>
      <c r="D9" s="26" t="s">
        <v>20</v>
      </c>
      <c r="E9" s="20">
        <v>40.72</v>
      </c>
      <c r="F9" s="7">
        <v>0.13</v>
      </c>
      <c r="G9" s="9">
        <v>36.340000000000003</v>
      </c>
      <c r="H9" s="20">
        <v>43.63</v>
      </c>
      <c r="I9" s="20">
        <v>43.63</v>
      </c>
      <c r="J9" s="21" t="s">
        <v>40</v>
      </c>
      <c r="K9" s="21"/>
      <c r="L9" s="8"/>
    </row>
    <row r="10" spans="1:12" ht="62.4" customHeight="1" x14ac:dyDescent="0.25">
      <c r="A10" s="26"/>
      <c r="B10" s="25" t="s">
        <v>70</v>
      </c>
      <c r="C10" s="19" t="s">
        <v>71</v>
      </c>
      <c r="D10" s="26" t="s">
        <v>20</v>
      </c>
      <c r="E10" s="20">
        <v>29.589700000000001</v>
      </c>
      <c r="F10" s="7">
        <v>0.13</v>
      </c>
      <c r="G10" s="9">
        <v>15.8</v>
      </c>
      <c r="H10" s="20">
        <v>24.84</v>
      </c>
      <c r="I10" s="20">
        <v>24.84</v>
      </c>
      <c r="J10" s="21" t="s">
        <v>40</v>
      </c>
      <c r="K10" s="21"/>
      <c r="L10" s="8"/>
    </row>
    <row r="11" spans="1:12" ht="62.4" customHeight="1" x14ac:dyDescent="0.25">
      <c r="A11" s="26">
        <v>2</v>
      </c>
      <c r="B11" s="25" t="s">
        <v>72</v>
      </c>
      <c r="C11" s="19" t="s">
        <v>73</v>
      </c>
      <c r="D11" s="26" t="s">
        <v>20</v>
      </c>
      <c r="E11" s="20">
        <v>29.589700000000001</v>
      </c>
      <c r="F11" s="7">
        <v>0.13</v>
      </c>
      <c r="G11" s="9">
        <v>15.8</v>
      </c>
      <c r="H11" s="20">
        <v>1.6</v>
      </c>
      <c r="I11" s="20">
        <v>24.84</v>
      </c>
      <c r="J11" s="21" t="s">
        <v>40</v>
      </c>
      <c r="K11" s="21"/>
      <c r="L11" s="8"/>
    </row>
    <row r="12" spans="1:12" ht="27.75" customHeight="1" x14ac:dyDescent="0.25">
      <c r="A12" s="87" t="s">
        <v>74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</row>
    <row r="13" spans="1:12" ht="58.8" customHeight="1" x14ac:dyDescent="0.2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2" ht="93" customHeight="1" x14ac:dyDescent="0.25">
      <c r="A14" s="88" t="s">
        <v>13</v>
      </c>
      <c r="B14" s="89"/>
      <c r="C14" s="90" t="s">
        <v>14</v>
      </c>
      <c r="D14" s="90"/>
      <c r="E14" s="87" t="s">
        <v>15</v>
      </c>
      <c r="F14" s="87"/>
      <c r="G14" s="87"/>
      <c r="H14" s="87" t="s">
        <v>16</v>
      </c>
      <c r="I14" s="87"/>
      <c r="J14" s="87" t="s">
        <v>17</v>
      </c>
      <c r="K14" s="87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2" ht="27.75" customHeight="1" x14ac:dyDescent="0.25">
      <c r="I2" s="86" t="s">
        <v>1</v>
      </c>
      <c r="J2" s="86"/>
      <c r="K2" s="86"/>
    </row>
    <row r="3" spans="1:12" s="30" customFormat="1" ht="39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 x14ac:dyDescent="0.25">
      <c r="A4" s="29">
        <v>1</v>
      </c>
      <c r="B4" s="28" t="s">
        <v>58</v>
      </c>
      <c r="C4" s="19" t="s">
        <v>59</v>
      </c>
      <c r="D4" s="29" t="s">
        <v>20</v>
      </c>
      <c r="E4" s="20">
        <v>5.71</v>
      </c>
      <c r="F4" s="7">
        <v>0.13</v>
      </c>
      <c r="G4" s="9">
        <v>3.49</v>
      </c>
      <c r="H4" s="20">
        <v>5.71</v>
      </c>
      <c r="I4" s="20">
        <v>5.71</v>
      </c>
      <c r="J4" s="21" t="s">
        <v>40</v>
      </c>
      <c r="K4" s="21"/>
      <c r="L4" s="8"/>
    </row>
    <row r="5" spans="1:12" ht="27.75" customHeight="1" x14ac:dyDescent="0.25">
      <c r="A5" s="87" t="s">
        <v>75</v>
      </c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2" ht="79.2" customHeight="1" x14ac:dyDescent="0.2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</row>
    <row r="7" spans="1:12" ht="93" customHeight="1" x14ac:dyDescent="0.25">
      <c r="A7" s="88" t="s">
        <v>13</v>
      </c>
      <c r="B7" s="89"/>
      <c r="C7" s="90" t="s">
        <v>14</v>
      </c>
      <c r="D7" s="90"/>
      <c r="E7" s="87" t="s">
        <v>15</v>
      </c>
      <c r="F7" s="87"/>
      <c r="G7" s="87"/>
      <c r="H7" s="87" t="s">
        <v>16</v>
      </c>
      <c r="I7" s="87"/>
      <c r="J7" s="87" t="s">
        <v>17</v>
      </c>
      <c r="K7" s="8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dimension ref="A1:Q41"/>
  <sheetViews>
    <sheetView view="pageBreakPreview" topLeftCell="A31" zoomScale="70" zoomScaleNormal="80" zoomScaleSheetLayoutView="70" workbookViewId="0">
      <selection activeCell="D33" sqref="D33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38" customWidth="1"/>
    <col min="7" max="7" width="14.88671875" style="34" customWidth="1"/>
    <col min="8" max="8" width="5.6640625" style="1" customWidth="1"/>
    <col min="9" max="9" width="11.77734375" style="38" customWidth="1"/>
    <col min="10" max="10" width="11.77734375" style="34" customWidth="1"/>
    <col min="11" max="11" width="13.21875" style="38" customWidth="1"/>
    <col min="12" max="12" width="13.21875" style="34" customWidth="1"/>
    <col min="13" max="13" width="13.21875" style="38" customWidth="1"/>
    <col min="14" max="14" width="13.21875" style="34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7" ht="27.75" customHeight="1" x14ac:dyDescent="0.25">
      <c r="M2" s="86" t="s">
        <v>1</v>
      </c>
      <c r="N2" s="86"/>
      <c r="O2" s="86"/>
      <c r="P2" s="86"/>
    </row>
    <row r="3" spans="1:17" s="33" customFormat="1" ht="39" customHeight="1" x14ac:dyDescent="0.25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39" t="s">
        <v>144</v>
      </c>
      <c r="G3" s="35" t="s">
        <v>151</v>
      </c>
      <c r="H3" s="3" t="s">
        <v>7</v>
      </c>
      <c r="I3" s="39" t="s">
        <v>145</v>
      </c>
      <c r="J3" s="35" t="s">
        <v>146</v>
      </c>
      <c r="K3" s="39" t="s">
        <v>147</v>
      </c>
      <c r="L3" s="35" t="s">
        <v>148</v>
      </c>
      <c r="M3" s="39" t="s">
        <v>149</v>
      </c>
      <c r="N3" s="35" t="s">
        <v>150</v>
      </c>
      <c r="O3" s="2" t="s">
        <v>11</v>
      </c>
      <c r="P3" s="2" t="s">
        <v>12</v>
      </c>
    </row>
    <row r="4" spans="1:17" ht="62.4" customHeight="1" x14ac:dyDescent="0.25">
      <c r="A4" s="32">
        <v>1</v>
      </c>
      <c r="B4" s="31" t="s">
        <v>76</v>
      </c>
      <c r="C4" s="19" t="s">
        <v>77</v>
      </c>
      <c r="D4" s="19" t="s">
        <v>156</v>
      </c>
      <c r="E4" s="32" t="s">
        <v>20</v>
      </c>
      <c r="F4" s="40">
        <f>VLOOKUP(D4,'[1]2021年1-6月'!$B$4:$AA$210,26,0)</f>
        <v>7.2302914538163714</v>
      </c>
      <c r="G4" s="36">
        <f>VLOOKUP(D4,'[1]2021年1-6月'!$B$4:$AE$210,30,0)</f>
        <v>7.2302914538163714</v>
      </c>
      <c r="H4" s="7">
        <v>0.13</v>
      </c>
      <c r="I4" s="41">
        <f>VLOOKUP(D4,'[2]2022年1-6月'!$B$4:$AA$210,26,0)</f>
        <v>6.9601695996957957</v>
      </c>
      <c r="J4" s="37">
        <f>VLOOKUP(D4,'[2]2022年1-6月'!$B$4:$AE$210,30,0)</f>
        <v>6.9601695996957957</v>
      </c>
      <c r="K4" s="40">
        <f t="shared" ref="K4:K38" si="0">F4</f>
        <v>7.2302914538163714</v>
      </c>
      <c r="L4" s="36">
        <f t="shared" ref="L4:L38" si="1">G4</f>
        <v>7.2302914538163714</v>
      </c>
      <c r="M4" s="40">
        <f>K4</f>
        <v>7.2302914538163714</v>
      </c>
      <c r="N4" s="36">
        <f>L4</f>
        <v>7.2302914538163714</v>
      </c>
      <c r="O4" s="21" t="s">
        <v>142</v>
      </c>
      <c r="P4" s="21" t="s">
        <v>152</v>
      </c>
      <c r="Q4" s="8"/>
    </row>
    <row r="5" spans="1:17" ht="62.4" customHeight="1" x14ac:dyDescent="0.25">
      <c r="A5" s="32">
        <v>2</v>
      </c>
      <c r="B5" s="31" t="s">
        <v>78</v>
      </c>
      <c r="C5" s="19" t="s">
        <v>79</v>
      </c>
      <c r="D5" s="19" t="s">
        <v>157</v>
      </c>
      <c r="E5" s="32" t="s">
        <v>20</v>
      </c>
      <c r="F5" s="40">
        <f>VLOOKUP(D5,'[1]2021年1-6月'!$B$4:$AA$210,26,0)</f>
        <v>7.2302914538163714</v>
      </c>
      <c r="G5" s="36">
        <f>VLOOKUP(D5,'[1]2021年1-6月'!$B$4:$AE$210,30,0)</f>
        <v>7.2302914538163714</v>
      </c>
      <c r="H5" s="7">
        <v>0.13</v>
      </c>
      <c r="I5" s="41">
        <f>VLOOKUP(D5,'[2]2022年1-6月'!$B$4:$AA$210,26,0)</f>
        <v>6.9601695996957957</v>
      </c>
      <c r="J5" s="37">
        <f>VLOOKUP(D5,'[2]2022年1-6月'!$B$4:$AE$210,30,0)</f>
        <v>6.9601695996957957</v>
      </c>
      <c r="K5" s="40">
        <f t="shared" si="0"/>
        <v>7.2302914538163714</v>
      </c>
      <c r="L5" s="36">
        <f t="shared" si="1"/>
        <v>7.2302914538163714</v>
      </c>
      <c r="M5" s="40">
        <f t="shared" ref="M5:M38" si="2">K5</f>
        <v>7.2302914538163714</v>
      </c>
      <c r="N5" s="36">
        <f t="shared" ref="N5:N38" si="3">L5</f>
        <v>7.2302914538163714</v>
      </c>
      <c r="O5" s="21" t="s">
        <v>142</v>
      </c>
      <c r="P5" s="21" t="s">
        <v>152</v>
      </c>
      <c r="Q5" s="8"/>
    </row>
    <row r="6" spans="1:17" s="61" customFormat="1" ht="62.4" customHeight="1" x14ac:dyDescent="0.25">
      <c r="A6" s="55">
        <v>3</v>
      </c>
      <c r="B6" s="56" t="s">
        <v>80</v>
      </c>
      <c r="C6" s="57" t="s">
        <v>81</v>
      </c>
      <c r="D6" s="57" t="s">
        <v>158</v>
      </c>
      <c r="E6" s="55" t="s">
        <v>20</v>
      </c>
      <c r="F6" s="40">
        <f>VLOOKUP(D6,'[1]2021年1-6月'!$B$4:$AA$210,26,0)</f>
        <v>5.4384137832000006</v>
      </c>
      <c r="G6" s="36">
        <f>VLOOKUP(D6,'[1]2021年1-6月'!$B$4:$AE$210,30,0)</f>
        <v>5.4384137832000006</v>
      </c>
      <c r="H6" s="58">
        <v>0.13</v>
      </c>
      <c r="I6" s="41">
        <f>VLOOKUP(D6,'[2]2022年1-6月'!$B$4:$AA$210,26,0)</f>
        <v>5.3001490260000006</v>
      </c>
      <c r="J6" s="37">
        <f>VLOOKUP(D6,'[2]2022年1-6月'!$B$4:$AE$210,30,0)</f>
        <v>5.3001490260000006</v>
      </c>
      <c r="K6" s="40">
        <f t="shared" si="0"/>
        <v>5.4384137832000006</v>
      </c>
      <c r="L6" s="36">
        <f t="shared" si="1"/>
        <v>5.4384137832000006</v>
      </c>
      <c r="M6" s="40">
        <f t="shared" si="2"/>
        <v>5.4384137832000006</v>
      </c>
      <c r="N6" s="36">
        <f t="shared" si="3"/>
        <v>5.4384137832000006</v>
      </c>
      <c r="O6" s="59" t="s">
        <v>142</v>
      </c>
      <c r="P6" s="59" t="s">
        <v>152</v>
      </c>
      <c r="Q6" s="60"/>
    </row>
    <row r="7" spans="1:17" s="54" customFormat="1" ht="121.2" customHeight="1" x14ac:dyDescent="0.25">
      <c r="A7" s="46">
        <v>4</v>
      </c>
      <c r="B7" s="47" t="s">
        <v>80</v>
      </c>
      <c r="C7" s="48" t="s">
        <v>81</v>
      </c>
      <c r="D7" s="48" t="s">
        <v>188</v>
      </c>
      <c r="E7" s="46" t="s">
        <v>20</v>
      </c>
      <c r="F7" s="49">
        <f>VLOOKUP(D7,'[1]2021年1-6月'!$B$4:$AA$210,26,0)</f>
        <v>5.7924137832000007</v>
      </c>
      <c r="G7" s="49">
        <f>VLOOKUP(D7,'[1]2021年1-6月'!$B$4:$AE$210,30,0)</f>
        <v>5.7924137832000007</v>
      </c>
      <c r="H7" s="50">
        <v>0.13</v>
      </c>
      <c r="I7" s="51">
        <f>VLOOKUP(D7,'[2]2022年1-6月'!$B$4:$AA$210,26,0)</f>
        <v>5.6451490260000003</v>
      </c>
      <c r="J7" s="51">
        <f>VLOOKUP(D7,'[2]2022年1-6月'!$B$4:$AE$210,30,0)</f>
        <v>5.6451490260000003</v>
      </c>
      <c r="K7" s="49">
        <f t="shared" si="0"/>
        <v>5.7924137832000007</v>
      </c>
      <c r="L7" s="49">
        <f t="shared" si="1"/>
        <v>5.7924137832000007</v>
      </c>
      <c r="M7" s="49">
        <f t="shared" si="2"/>
        <v>5.7924137832000007</v>
      </c>
      <c r="N7" s="49">
        <f t="shared" si="3"/>
        <v>5.7924137832000007</v>
      </c>
      <c r="O7" s="52" t="s">
        <v>142</v>
      </c>
      <c r="P7" s="52" t="s">
        <v>199</v>
      </c>
      <c r="Q7" s="53"/>
    </row>
    <row r="8" spans="1:17" ht="62.4" customHeight="1" x14ac:dyDescent="0.25">
      <c r="A8" s="32">
        <v>5</v>
      </c>
      <c r="B8" s="31" t="s">
        <v>82</v>
      </c>
      <c r="C8" s="19" t="s">
        <v>83</v>
      </c>
      <c r="D8" s="19" t="s">
        <v>159</v>
      </c>
      <c r="E8" s="32" t="s">
        <v>20</v>
      </c>
      <c r="F8" s="40">
        <f>VLOOKUP(D8,'[1]2021年1-6月'!$B$4:$AA$210,26,0)</f>
        <v>5.4006537832000001</v>
      </c>
      <c r="G8" s="36">
        <f>VLOOKUP(D8,'[1]2021年1-6月'!$B$4:$AE$210,30,0)</f>
        <v>5.6606537831999999</v>
      </c>
      <c r="H8" s="7">
        <v>0.13</v>
      </c>
      <c r="I8" s="41">
        <f>VLOOKUP(D8,'[2]2022年1-6月'!$B$4:$AA$210,26,0)</f>
        <v>5.2633490260000002</v>
      </c>
      <c r="J8" s="37">
        <f>VLOOKUP(D8,'[2]2022年1-6月'!$B$4:$AE$210,30,0)</f>
        <v>5.523349026</v>
      </c>
      <c r="K8" s="40">
        <f t="shared" si="0"/>
        <v>5.4006537832000001</v>
      </c>
      <c r="L8" s="36">
        <f t="shared" si="1"/>
        <v>5.6606537831999999</v>
      </c>
      <c r="M8" s="40">
        <f t="shared" si="2"/>
        <v>5.4006537832000001</v>
      </c>
      <c r="N8" s="36">
        <f t="shared" si="3"/>
        <v>5.6606537831999999</v>
      </c>
      <c r="O8" s="21" t="s">
        <v>142</v>
      </c>
      <c r="P8" s="21" t="s">
        <v>152</v>
      </c>
      <c r="Q8" s="8"/>
    </row>
    <row r="9" spans="1:17" s="54" customFormat="1" ht="84" customHeight="1" x14ac:dyDescent="0.25">
      <c r="A9" s="46">
        <v>6</v>
      </c>
      <c r="B9" s="47" t="s">
        <v>84</v>
      </c>
      <c r="C9" s="48" t="s">
        <v>85</v>
      </c>
      <c r="D9" s="48" t="s">
        <v>160</v>
      </c>
      <c r="E9" s="46" t="s">
        <v>20</v>
      </c>
      <c r="F9" s="49">
        <f>VLOOKUP(D9,'[1]2021年1-6月'!$B$4:$AA$210,26,0)</f>
        <v>6.9832406312999993</v>
      </c>
      <c r="G9" s="49">
        <f>VLOOKUP(D9,'[1]2021年1-6月'!$B$4:$AE$210,30,0)</f>
        <v>7.2932406312999989</v>
      </c>
      <c r="H9" s="50">
        <v>0.13</v>
      </c>
      <c r="I9" s="51">
        <f>VLOOKUP(D9,'[2]2022年1-6月'!$B$4:$AA$210,26,0)</f>
        <v>6.8057006152499993</v>
      </c>
      <c r="J9" s="51">
        <f>VLOOKUP(D9,'[2]2022年1-6月'!$B$4:$AE$210,30,0)</f>
        <v>7.1157006152499989</v>
      </c>
      <c r="K9" s="49">
        <f t="shared" si="0"/>
        <v>6.9832406312999993</v>
      </c>
      <c r="L9" s="49">
        <f t="shared" si="1"/>
        <v>7.2932406312999989</v>
      </c>
      <c r="M9" s="49">
        <f t="shared" si="2"/>
        <v>6.9832406312999993</v>
      </c>
      <c r="N9" s="49">
        <f t="shared" si="3"/>
        <v>7.2932406312999989</v>
      </c>
      <c r="O9" s="52" t="s">
        <v>142</v>
      </c>
      <c r="P9" s="52" t="s">
        <v>234</v>
      </c>
      <c r="Q9" s="53"/>
    </row>
    <row r="10" spans="1:17" ht="62.4" customHeight="1" x14ac:dyDescent="0.25">
      <c r="A10" s="32">
        <v>7</v>
      </c>
      <c r="B10" s="31" t="s">
        <v>84</v>
      </c>
      <c r="C10" s="19" t="s">
        <v>85</v>
      </c>
      <c r="D10" s="19" t="s">
        <v>190</v>
      </c>
      <c r="E10" s="32" t="s">
        <v>20</v>
      </c>
      <c r="F10" s="40">
        <f>VLOOKUP(D10,'[1]2021年1-6月'!$B$4:$AA$210,26,0)</f>
        <v>7.0422406312999994</v>
      </c>
      <c r="G10" s="36">
        <f>VLOOKUP(D10,'[1]2021年1-6月'!$B$4:$AE$210,30,0)</f>
        <v>7.4722406312999992</v>
      </c>
      <c r="H10" s="7">
        <v>0.13</v>
      </c>
      <c r="I10" s="41">
        <f>VLOOKUP(D10,'[2]2022年1-6月'!$B$4:$AA$210,26,0)</f>
        <v>6.8632006152499994</v>
      </c>
      <c r="J10" s="37">
        <f>VLOOKUP(D10,'[2]2022年1-6月'!$B$4:$AE$210,30,0)</f>
        <v>7.2932006152499991</v>
      </c>
      <c r="K10" s="40">
        <f t="shared" si="0"/>
        <v>7.0422406312999994</v>
      </c>
      <c r="L10" s="36">
        <f t="shared" si="1"/>
        <v>7.4722406312999992</v>
      </c>
      <c r="M10" s="40">
        <f t="shared" si="2"/>
        <v>7.0422406312999994</v>
      </c>
      <c r="N10" s="36">
        <f t="shared" si="3"/>
        <v>7.4722406312999992</v>
      </c>
      <c r="O10" s="21" t="s">
        <v>142</v>
      </c>
      <c r="P10" s="21" t="s">
        <v>152</v>
      </c>
      <c r="Q10" s="8"/>
    </row>
    <row r="11" spans="1:17" ht="62.4" customHeight="1" x14ac:dyDescent="0.25">
      <c r="A11" s="32">
        <v>8</v>
      </c>
      <c r="B11" s="31" t="s">
        <v>86</v>
      </c>
      <c r="C11" s="19" t="s">
        <v>87</v>
      </c>
      <c r="D11" s="19" t="s">
        <v>161</v>
      </c>
      <c r="E11" s="32" t="s">
        <v>20</v>
      </c>
      <c r="F11" s="40">
        <f>VLOOKUP(D11,'[1]2021年1-6月'!$B$4:$AA$210,26,0)</f>
        <v>0.35465169938053098</v>
      </c>
      <c r="G11" s="36">
        <f>VLOOKUP(D11,'[1]2021年1-6月'!$B$4:$AE$210,30,0)</f>
        <v>0.35465169938053098</v>
      </c>
      <c r="H11" s="7">
        <v>0.13</v>
      </c>
      <c r="I11" s="41">
        <f>VLOOKUP(D11,'[2]2022年1-6月'!$B$4:$AA$210,26,0)</f>
        <v>0.34563513075221236</v>
      </c>
      <c r="J11" s="37">
        <f>VLOOKUP(D11,'[2]2022年1-6月'!$B$4:$AE$210,30,0)</f>
        <v>0.34563513075221236</v>
      </c>
      <c r="K11" s="40">
        <f t="shared" si="0"/>
        <v>0.35465169938053098</v>
      </c>
      <c r="L11" s="36">
        <f t="shared" si="1"/>
        <v>0.35465169938053098</v>
      </c>
      <c r="M11" s="40">
        <f t="shared" si="2"/>
        <v>0.35465169938053098</v>
      </c>
      <c r="N11" s="36">
        <f t="shared" si="3"/>
        <v>0.35465169938053098</v>
      </c>
      <c r="O11" s="21" t="s">
        <v>142</v>
      </c>
      <c r="P11" s="21" t="s">
        <v>152</v>
      </c>
      <c r="Q11" s="8"/>
    </row>
    <row r="12" spans="1:17" ht="62.4" customHeight="1" x14ac:dyDescent="0.25">
      <c r="A12" s="32">
        <v>9</v>
      </c>
      <c r="B12" s="31" t="s">
        <v>88</v>
      </c>
      <c r="C12" s="19" t="s">
        <v>89</v>
      </c>
      <c r="D12" s="19" t="s">
        <v>162</v>
      </c>
      <c r="E12" s="32" t="s">
        <v>20</v>
      </c>
      <c r="F12" s="40">
        <f>VLOOKUP(D12,'[1]2021年1-6月'!$B$4:$AA$210,26,0)</f>
        <v>2.7271892471874999</v>
      </c>
      <c r="G12" s="36">
        <f>VLOOKUP(D12,'[1]2021年1-6月'!$B$4:$AE$210,30,0)</f>
        <v>2.7271892471874999</v>
      </c>
      <c r="H12" s="7">
        <v>0.13</v>
      </c>
      <c r="I12" s="41">
        <f>VLOOKUP(D12,'[2]2022年1-6月'!$B$4:$AA$210,26,0)</f>
        <v>2.6578539273437496</v>
      </c>
      <c r="J12" s="37">
        <f>VLOOKUP(D12,'[2]2022年1-6月'!$B$4:$AE$210,30,0)</f>
        <v>2.6578539273437496</v>
      </c>
      <c r="K12" s="40">
        <f t="shared" si="0"/>
        <v>2.7271892471874999</v>
      </c>
      <c r="L12" s="36">
        <f t="shared" si="1"/>
        <v>2.7271892471874999</v>
      </c>
      <c r="M12" s="40">
        <f t="shared" si="2"/>
        <v>2.7271892471874999</v>
      </c>
      <c r="N12" s="36">
        <f t="shared" si="3"/>
        <v>2.7271892471874999</v>
      </c>
      <c r="O12" s="21" t="s">
        <v>142</v>
      </c>
      <c r="P12" s="21" t="s">
        <v>152</v>
      </c>
      <c r="Q12" s="8"/>
    </row>
    <row r="13" spans="1:17" ht="62.4" customHeight="1" x14ac:dyDescent="0.25">
      <c r="A13" s="32">
        <v>10</v>
      </c>
      <c r="B13" s="31" t="s">
        <v>90</v>
      </c>
      <c r="C13" s="19" t="s">
        <v>91</v>
      </c>
      <c r="D13" s="19" t="s">
        <v>163</v>
      </c>
      <c r="E13" s="32" t="s">
        <v>20</v>
      </c>
      <c r="F13" s="40">
        <f>VLOOKUP(D13,'[1]2021年1-6月'!$B$4:$AA$210,26,0)</f>
        <v>2.7271892471874999</v>
      </c>
      <c r="G13" s="36">
        <f>VLOOKUP(D13,'[1]2021年1-6月'!$B$4:$AE$210,30,0)</f>
        <v>2.7271892471874999</v>
      </c>
      <c r="H13" s="7">
        <v>0.13</v>
      </c>
      <c r="I13" s="41">
        <f>VLOOKUP(D13,'[2]2022年1-6月'!$B$4:$AA$210,26,0)</f>
        <v>2.6578539273437496</v>
      </c>
      <c r="J13" s="37">
        <f>VLOOKUP(D13,'[2]2022年1-6月'!$B$4:$AE$210,30,0)</f>
        <v>2.6578539273437496</v>
      </c>
      <c r="K13" s="40">
        <f t="shared" si="0"/>
        <v>2.7271892471874999</v>
      </c>
      <c r="L13" s="36">
        <f t="shared" si="1"/>
        <v>2.7271892471874999</v>
      </c>
      <c r="M13" s="40">
        <f t="shared" si="2"/>
        <v>2.7271892471874999</v>
      </c>
      <c r="N13" s="36">
        <f t="shared" si="3"/>
        <v>2.7271892471874999</v>
      </c>
      <c r="O13" s="21" t="s">
        <v>142</v>
      </c>
      <c r="P13" s="21" t="s">
        <v>152</v>
      </c>
      <c r="Q13" s="8"/>
    </row>
    <row r="14" spans="1:17" ht="62.4" customHeight="1" x14ac:dyDescent="0.25">
      <c r="A14" s="32">
        <v>11</v>
      </c>
      <c r="B14" s="31" t="s">
        <v>92</v>
      </c>
      <c r="C14" s="19" t="s">
        <v>93</v>
      </c>
      <c r="D14" s="19" t="s">
        <v>164</v>
      </c>
      <c r="E14" s="32" t="s">
        <v>20</v>
      </c>
      <c r="F14" s="40">
        <f>VLOOKUP(D14,'[1]2021年1-6月'!$B$4:$AA$210,26,0)</f>
        <v>0.38288512100530975</v>
      </c>
      <c r="G14" s="36">
        <f>VLOOKUP(D14,'[1]2021年1-6月'!$B$4:$AE$210,30,0)</f>
        <v>0.38288512100530975</v>
      </c>
      <c r="H14" s="7">
        <v>0.13</v>
      </c>
      <c r="I14" s="41">
        <f>VLOOKUP(D14,'[2]2022年1-6月'!$B$4:$AA$210,26,0)</f>
        <v>0.3731507535221239</v>
      </c>
      <c r="J14" s="37">
        <f>VLOOKUP(D14,'[2]2022年1-6月'!$B$4:$AE$210,30,0)</f>
        <v>0.3731507535221239</v>
      </c>
      <c r="K14" s="40">
        <f t="shared" si="0"/>
        <v>0.38288512100530975</v>
      </c>
      <c r="L14" s="36">
        <f t="shared" si="1"/>
        <v>0.38288512100530975</v>
      </c>
      <c r="M14" s="40">
        <f t="shared" si="2"/>
        <v>0.38288512100530975</v>
      </c>
      <c r="N14" s="36">
        <f t="shared" si="3"/>
        <v>0.38288512100530975</v>
      </c>
      <c r="O14" s="21" t="s">
        <v>142</v>
      </c>
      <c r="P14" s="21" t="s">
        <v>152</v>
      </c>
      <c r="Q14" s="8"/>
    </row>
    <row r="15" spans="1:17" s="54" customFormat="1" ht="62.4" customHeight="1" x14ac:dyDescent="0.25">
      <c r="A15" s="46">
        <v>12</v>
      </c>
      <c r="B15" s="47" t="s">
        <v>94</v>
      </c>
      <c r="C15" s="48" t="s">
        <v>95</v>
      </c>
      <c r="D15" s="48" t="s">
        <v>165</v>
      </c>
      <c r="E15" s="46" t="s">
        <v>20</v>
      </c>
      <c r="F15" s="49">
        <f>VLOOKUP(D15,'[1]2021年1-6月'!$B$4:$AA$210,26,0)</f>
        <v>1.6096933903799997</v>
      </c>
      <c r="G15" s="49">
        <f>VLOOKUP(D15,'[1]2021年1-6月'!$B$4:$AE$210,30,0)</f>
        <v>2.0656933903799999</v>
      </c>
      <c r="H15" s="50">
        <v>0.13</v>
      </c>
      <c r="I15" s="51">
        <f>VLOOKUP(D15,'[2]2022年1-6月'!$B$4:$AA$210,26,0)</f>
        <v>1.5687689821499997</v>
      </c>
      <c r="J15" s="51">
        <f>VLOOKUP(D15,'[2]2022年1-6月'!$B$4:$AE$210,30,0)</f>
        <v>2.0247689821499999</v>
      </c>
      <c r="K15" s="49">
        <f t="shared" si="0"/>
        <v>1.6096933903799997</v>
      </c>
      <c r="L15" s="49">
        <f t="shared" si="1"/>
        <v>2.0656933903799999</v>
      </c>
      <c r="M15" s="49">
        <f t="shared" si="2"/>
        <v>1.6096933903799997</v>
      </c>
      <c r="N15" s="49">
        <f t="shared" si="3"/>
        <v>2.0656933903799999</v>
      </c>
      <c r="O15" s="52" t="s">
        <v>142</v>
      </c>
      <c r="P15" s="52" t="s">
        <v>196</v>
      </c>
      <c r="Q15" s="53"/>
    </row>
    <row r="16" spans="1:17" ht="62.4" customHeight="1" x14ac:dyDescent="0.25">
      <c r="A16" s="32">
        <v>13</v>
      </c>
      <c r="B16" s="31" t="s">
        <v>94</v>
      </c>
      <c r="C16" s="19" t="s">
        <v>96</v>
      </c>
      <c r="D16" s="19" t="s">
        <v>192</v>
      </c>
      <c r="E16" s="32" t="s">
        <v>20</v>
      </c>
      <c r="F16" s="40">
        <f>VLOOKUP(D16,'[1]2021年1-6月'!$B$4:$AA$210,26,0)</f>
        <v>2.489438200648399</v>
      </c>
      <c r="G16" s="36">
        <f>VLOOKUP(D16,'[1]2021年1-6月'!$B$4:$AE$210,30,0)</f>
        <v>2.489438200648399</v>
      </c>
      <c r="H16" s="7">
        <v>0.13</v>
      </c>
      <c r="I16" s="41">
        <f>VLOOKUP(D16,'[2]2022年1-6月'!$B$4:$AA$210,26,0)</f>
        <v>2.3790843294724993</v>
      </c>
      <c r="J16" s="37">
        <f>VLOOKUP(D16,'[2]2022年1-6月'!$B$4:$AE$210,30,0)</f>
        <v>2.3790843294724993</v>
      </c>
      <c r="K16" s="40">
        <f t="shared" si="0"/>
        <v>2.489438200648399</v>
      </c>
      <c r="L16" s="36">
        <f t="shared" si="1"/>
        <v>2.489438200648399</v>
      </c>
      <c r="M16" s="40">
        <f t="shared" si="2"/>
        <v>2.489438200648399</v>
      </c>
      <c r="N16" s="36">
        <f t="shared" si="3"/>
        <v>2.489438200648399</v>
      </c>
      <c r="O16" s="21" t="s">
        <v>142</v>
      </c>
      <c r="P16" s="21" t="s">
        <v>152</v>
      </c>
      <c r="Q16" s="8"/>
    </row>
    <row r="17" spans="1:17" ht="62.4" customHeight="1" x14ac:dyDescent="0.25">
      <c r="A17" s="32">
        <v>14</v>
      </c>
      <c r="B17" s="31" t="s">
        <v>97</v>
      </c>
      <c r="C17" s="19" t="s">
        <v>98</v>
      </c>
      <c r="D17" s="19" t="s">
        <v>166</v>
      </c>
      <c r="E17" s="32" t="s">
        <v>20</v>
      </c>
      <c r="F17" s="40">
        <f>VLOOKUP(D17,'[1]2021年1-6月'!$B$4:$AA$210,26,0)</f>
        <v>6.8906468749999998</v>
      </c>
      <c r="G17" s="36">
        <f>VLOOKUP(D17,'[1]2021年1-6月'!$B$4:$AE$210,30,0)</f>
        <v>7.6206468750000003</v>
      </c>
      <c r="H17" s="7">
        <v>0.13</v>
      </c>
      <c r="I17" s="41">
        <f>VLOOKUP(D17,'[2]2022年1-6月'!$B$4:$AA$210,26,0)</f>
        <v>6.7154609374999996</v>
      </c>
      <c r="J17" s="37">
        <f>VLOOKUP(D17,'[2]2022年1-6月'!$B$4:$AE$210,30,0)</f>
        <v>7.4454609375</v>
      </c>
      <c r="K17" s="40">
        <f t="shared" si="0"/>
        <v>6.8906468749999998</v>
      </c>
      <c r="L17" s="36">
        <f t="shared" si="1"/>
        <v>7.6206468750000003</v>
      </c>
      <c r="M17" s="40">
        <f t="shared" si="2"/>
        <v>6.8906468749999998</v>
      </c>
      <c r="N17" s="36">
        <f t="shared" si="3"/>
        <v>7.6206468750000003</v>
      </c>
      <c r="O17" s="21" t="s">
        <v>142</v>
      </c>
      <c r="P17" s="21" t="s">
        <v>152</v>
      </c>
      <c r="Q17" s="8"/>
    </row>
    <row r="18" spans="1:17" ht="62.4" customHeight="1" x14ac:dyDescent="0.25">
      <c r="A18" s="32">
        <v>15</v>
      </c>
      <c r="B18" s="31" t="s">
        <v>99</v>
      </c>
      <c r="C18" s="19" t="s">
        <v>100</v>
      </c>
      <c r="D18" s="19" t="s">
        <v>167</v>
      </c>
      <c r="E18" s="32" t="s">
        <v>20</v>
      </c>
      <c r="F18" s="40">
        <f>VLOOKUP(D18,'[1]2021年1-6月'!$B$4:$AA$210,26,0)</f>
        <v>4.8625892165674998</v>
      </c>
      <c r="G18" s="36">
        <f>VLOOKUP(D18,'[1]2021年1-6月'!$B$4:$AE$210,30,0)</f>
        <v>4.8625892165674998</v>
      </c>
      <c r="H18" s="7">
        <v>0.13</v>
      </c>
      <c r="I18" s="41">
        <f>VLOOKUP(D18,'[2]2022年1-6月'!$B$4:$AA$210,26,0)</f>
        <v>4.7389640669937503</v>
      </c>
      <c r="J18" s="37">
        <f>VLOOKUP(D18,'[2]2022年1-6月'!$B$4:$AE$210,30,0)</f>
        <v>4.7389640669937503</v>
      </c>
      <c r="K18" s="40">
        <f t="shared" si="0"/>
        <v>4.8625892165674998</v>
      </c>
      <c r="L18" s="36">
        <f t="shared" si="1"/>
        <v>4.8625892165674998</v>
      </c>
      <c r="M18" s="40">
        <f t="shared" si="2"/>
        <v>4.8625892165674998</v>
      </c>
      <c r="N18" s="36">
        <f t="shared" si="3"/>
        <v>4.8625892165674998</v>
      </c>
      <c r="O18" s="21" t="s">
        <v>142</v>
      </c>
      <c r="P18" s="21" t="s">
        <v>152</v>
      </c>
      <c r="Q18" s="8"/>
    </row>
    <row r="19" spans="1:17" ht="62.4" customHeight="1" x14ac:dyDescent="0.25">
      <c r="A19" s="32">
        <v>16</v>
      </c>
      <c r="B19" s="31" t="s">
        <v>101</v>
      </c>
      <c r="C19" s="19" t="s">
        <v>102</v>
      </c>
      <c r="D19" s="19" t="s">
        <v>168</v>
      </c>
      <c r="E19" s="32" t="s">
        <v>20</v>
      </c>
      <c r="F19" s="40">
        <f>VLOOKUP(D19,'[1]2021年1-6月'!$B$4:$AA$210,26,0)</f>
        <v>4.3182926862875002</v>
      </c>
      <c r="G19" s="36">
        <f>VLOOKUP(D19,'[1]2021年1-6月'!$B$4:$AE$210,30,0)</f>
        <v>4.3182926862875002</v>
      </c>
      <c r="H19" s="7">
        <v>0.13</v>
      </c>
      <c r="I19" s="41">
        <f>VLOOKUP(D19,'[2]2022年1-6月'!$B$4:$AA$210,26,0)</f>
        <v>4.20850558409375</v>
      </c>
      <c r="J19" s="37">
        <f>VLOOKUP(D19,'[2]2022年1-6月'!$B$4:$AE$210,30,0)</f>
        <v>4.20850558409375</v>
      </c>
      <c r="K19" s="40">
        <f t="shared" si="0"/>
        <v>4.3182926862875002</v>
      </c>
      <c r="L19" s="36">
        <f t="shared" si="1"/>
        <v>4.3182926862875002</v>
      </c>
      <c r="M19" s="40">
        <f t="shared" si="2"/>
        <v>4.3182926862875002</v>
      </c>
      <c r="N19" s="36">
        <f t="shared" si="3"/>
        <v>4.3182926862875002</v>
      </c>
      <c r="O19" s="21" t="s">
        <v>142</v>
      </c>
      <c r="P19" s="21" t="s">
        <v>152</v>
      </c>
      <c r="Q19" s="8"/>
    </row>
    <row r="20" spans="1:17" ht="62.4" customHeight="1" x14ac:dyDescent="0.25">
      <c r="A20" s="32">
        <v>17</v>
      </c>
      <c r="B20" s="31" t="s">
        <v>103</v>
      </c>
      <c r="C20" s="19" t="s">
        <v>104</v>
      </c>
      <c r="D20" s="19" t="s">
        <v>169</v>
      </c>
      <c r="E20" s="32" t="s">
        <v>20</v>
      </c>
      <c r="F20" s="40">
        <f>VLOOKUP(D20,'[1]2021年1-6月'!$B$4:$AA$210,26,0)</f>
        <v>4.2592926862875</v>
      </c>
      <c r="G20" s="36">
        <f>VLOOKUP(D20,'[1]2021年1-6月'!$B$4:$AE$210,30,0)</f>
        <v>4.2592926862875</v>
      </c>
      <c r="H20" s="7">
        <v>0.13</v>
      </c>
      <c r="I20" s="41">
        <f>VLOOKUP(D20,'[2]2022年1-6月'!$B$4:$AA$210,26,0)</f>
        <v>4.1510055840937499</v>
      </c>
      <c r="J20" s="37">
        <f>VLOOKUP(D20,'[2]2022年1-6月'!$B$4:$AE$210,30,0)</f>
        <v>4.1510055840937499</v>
      </c>
      <c r="K20" s="40">
        <f t="shared" si="0"/>
        <v>4.2592926862875</v>
      </c>
      <c r="L20" s="36">
        <f t="shared" si="1"/>
        <v>4.2592926862875</v>
      </c>
      <c r="M20" s="40">
        <f t="shared" si="2"/>
        <v>4.2592926862875</v>
      </c>
      <c r="N20" s="36">
        <f t="shared" si="3"/>
        <v>4.2592926862875</v>
      </c>
      <c r="O20" s="21" t="s">
        <v>142</v>
      </c>
      <c r="P20" s="21" t="s">
        <v>152</v>
      </c>
      <c r="Q20" s="8"/>
    </row>
    <row r="21" spans="1:17" ht="62.4" customHeight="1" x14ac:dyDescent="0.25">
      <c r="A21" s="32">
        <v>18</v>
      </c>
      <c r="B21" s="31" t="s">
        <v>105</v>
      </c>
      <c r="C21" s="19" t="s">
        <v>106</v>
      </c>
      <c r="D21" s="19" t="s">
        <v>170</v>
      </c>
      <c r="E21" s="32" t="s">
        <v>20</v>
      </c>
      <c r="F21" s="40">
        <f>VLOOKUP(D21,'[1]2021年1-6月'!$B$4:$AA$210,26,0)</f>
        <v>4.8625892165674998</v>
      </c>
      <c r="G21" s="36">
        <f>VLOOKUP(D21,'[1]2021年1-6月'!$B$4:$AE$210,30,0)</f>
        <v>4.8625892165674998</v>
      </c>
      <c r="H21" s="7">
        <v>0.13</v>
      </c>
      <c r="I21" s="41">
        <f>VLOOKUP(D21,'[2]2022年1-6月'!$B$4:$AA$210,26,0)</f>
        <v>4.7389640669937503</v>
      </c>
      <c r="J21" s="37">
        <f>VLOOKUP(D21,'[2]2022年1-6月'!$B$4:$AE$210,30,0)</f>
        <v>4.7389640669937503</v>
      </c>
      <c r="K21" s="40">
        <f t="shared" si="0"/>
        <v>4.8625892165674998</v>
      </c>
      <c r="L21" s="36">
        <f t="shared" si="1"/>
        <v>4.8625892165674998</v>
      </c>
      <c r="M21" s="40">
        <f t="shared" si="2"/>
        <v>4.8625892165674998</v>
      </c>
      <c r="N21" s="36">
        <f t="shared" si="3"/>
        <v>4.8625892165674998</v>
      </c>
      <c r="O21" s="21" t="s">
        <v>142</v>
      </c>
      <c r="P21" s="21" t="s">
        <v>152</v>
      </c>
      <c r="Q21" s="8"/>
    </row>
    <row r="22" spans="1:17" ht="62.4" customHeight="1" x14ac:dyDescent="0.25">
      <c r="A22" s="32">
        <v>19</v>
      </c>
      <c r="B22" s="31" t="s">
        <v>107</v>
      </c>
      <c r="C22" s="19" t="s">
        <v>108</v>
      </c>
      <c r="D22" s="19" t="s">
        <v>171</v>
      </c>
      <c r="E22" s="32" t="s">
        <v>20</v>
      </c>
      <c r="F22" s="40">
        <f>VLOOKUP(D22,'[1]2021年1-6月'!$B$4:$AA$210,26,0)</f>
        <v>2.4286860189374995</v>
      </c>
      <c r="G22" s="36">
        <f>VLOOKUP(D22,'[1]2021年1-6月'!$B$4:$AE$210,30,0)</f>
        <v>2.4606860189374995</v>
      </c>
      <c r="H22" s="7">
        <v>0.13</v>
      </c>
      <c r="I22" s="41">
        <f>VLOOKUP(D22,'[2]2022年1-6月'!$B$4:$AA$210,26,0)</f>
        <v>2.3669397642187495</v>
      </c>
      <c r="J22" s="37">
        <f>VLOOKUP(D22,'[2]2022年1-6月'!$B$4:$AE$210,30,0)</f>
        <v>2.3989397642187495</v>
      </c>
      <c r="K22" s="40">
        <f t="shared" si="0"/>
        <v>2.4286860189374995</v>
      </c>
      <c r="L22" s="36">
        <f t="shared" si="1"/>
        <v>2.4606860189374995</v>
      </c>
      <c r="M22" s="40">
        <f t="shared" si="2"/>
        <v>2.4286860189374995</v>
      </c>
      <c r="N22" s="36">
        <f t="shared" si="3"/>
        <v>2.4606860189374995</v>
      </c>
      <c r="O22" s="21" t="s">
        <v>142</v>
      </c>
      <c r="P22" s="21" t="s">
        <v>152</v>
      </c>
      <c r="Q22" s="8"/>
    </row>
    <row r="23" spans="1:17" ht="62.4" customHeight="1" x14ac:dyDescent="0.25">
      <c r="A23" s="32">
        <v>20</v>
      </c>
      <c r="B23" s="31" t="s">
        <v>109</v>
      </c>
      <c r="C23" s="19" t="s">
        <v>110</v>
      </c>
      <c r="D23" s="19" t="s">
        <v>172</v>
      </c>
      <c r="E23" s="32" t="s">
        <v>20</v>
      </c>
      <c r="F23" s="40">
        <f>VLOOKUP(D23,'[1]2021年1-6月'!$B$4:$AA$210,26,0)</f>
        <v>0.2776687259785714</v>
      </c>
      <c r="G23" s="36">
        <f>VLOOKUP(D23,'[1]2021年1-6月'!$B$4:$AE$210,30,0)</f>
        <v>0.2776687259785714</v>
      </c>
      <c r="H23" s="7">
        <v>0.13</v>
      </c>
      <c r="I23" s="41">
        <f>VLOOKUP(D23,'[2]2022年1-6月'!$B$4:$AA$210,26,0)</f>
        <v>0.27060935158928567</v>
      </c>
      <c r="J23" s="37">
        <f>VLOOKUP(D23,'[2]2022年1-6月'!$B$4:$AE$210,30,0)</f>
        <v>0.27060935158928567</v>
      </c>
      <c r="K23" s="40">
        <f t="shared" si="0"/>
        <v>0.2776687259785714</v>
      </c>
      <c r="L23" s="36">
        <f t="shared" si="1"/>
        <v>0.2776687259785714</v>
      </c>
      <c r="M23" s="40">
        <f t="shared" si="2"/>
        <v>0.2776687259785714</v>
      </c>
      <c r="N23" s="36">
        <f t="shared" si="3"/>
        <v>0.2776687259785714</v>
      </c>
      <c r="O23" s="21" t="s">
        <v>142</v>
      </c>
      <c r="P23" s="21" t="s">
        <v>152</v>
      </c>
      <c r="Q23" s="8"/>
    </row>
    <row r="24" spans="1:17" ht="62.4" customHeight="1" x14ac:dyDescent="0.25">
      <c r="A24" s="32">
        <v>21</v>
      </c>
      <c r="B24" s="31" t="s">
        <v>111</v>
      </c>
      <c r="C24" s="19" t="s">
        <v>112</v>
      </c>
      <c r="D24" s="19" t="s">
        <v>173</v>
      </c>
      <c r="E24" s="32" t="s">
        <v>20</v>
      </c>
      <c r="F24" s="40">
        <f>VLOOKUP(D24,'[1]2021年1-6月'!$B$4:$AA$210,26,0)</f>
        <v>3.3049334642857144</v>
      </c>
      <c r="G24" s="36">
        <f>VLOOKUP(D24,'[1]2021年1-6月'!$B$4:$AE$210,30,0)</f>
        <v>3.3049334642857144</v>
      </c>
      <c r="H24" s="7">
        <v>0.13</v>
      </c>
      <c r="I24" s="41">
        <f>VLOOKUP(D24,'[2]2022年1-6月'!$B$4:$AA$210,26,0)</f>
        <v>4.0158376003476617</v>
      </c>
      <c r="J24" s="37">
        <f>VLOOKUP(D24,'[2]2022年1-6月'!$B$4:$AE$210,30,0)</f>
        <v>4.0158376003476617</v>
      </c>
      <c r="K24" s="40">
        <f t="shared" si="0"/>
        <v>3.3049334642857144</v>
      </c>
      <c r="L24" s="36">
        <f t="shared" si="1"/>
        <v>3.3049334642857144</v>
      </c>
      <c r="M24" s="40">
        <f t="shared" si="2"/>
        <v>3.3049334642857144</v>
      </c>
      <c r="N24" s="36">
        <f t="shared" si="3"/>
        <v>3.3049334642857144</v>
      </c>
      <c r="O24" s="21" t="s">
        <v>142</v>
      </c>
      <c r="P24" s="21" t="s">
        <v>152</v>
      </c>
      <c r="Q24" s="8"/>
    </row>
    <row r="25" spans="1:17" ht="62.4" customHeight="1" x14ac:dyDescent="0.25">
      <c r="A25" s="32">
        <v>22</v>
      </c>
      <c r="B25" s="31" t="s">
        <v>113</v>
      </c>
      <c r="C25" s="19" t="s">
        <v>114</v>
      </c>
      <c r="D25" s="19" t="s">
        <v>174</v>
      </c>
      <c r="E25" s="32" t="s">
        <v>20</v>
      </c>
      <c r="F25" s="40">
        <f>VLOOKUP(D25,'[1]2021年1-6月'!$B$4:$AA$210,26,0)</f>
        <v>3.3049334642857144</v>
      </c>
      <c r="G25" s="36">
        <f>VLOOKUP(D25,'[1]2021年1-6月'!$B$4:$AE$210,30,0)</f>
        <v>3.3049334642857144</v>
      </c>
      <c r="H25" s="7">
        <v>0.13</v>
      </c>
      <c r="I25" s="41">
        <f>VLOOKUP(D25,'[2]2022年1-6月'!$B$4:$AA$210,26,0)</f>
        <v>4.0158376003476617</v>
      </c>
      <c r="J25" s="37">
        <f>VLOOKUP(D25,'[2]2022年1-6月'!$B$4:$AE$210,30,0)</f>
        <v>4.0158376003476617</v>
      </c>
      <c r="K25" s="40">
        <f t="shared" si="0"/>
        <v>3.3049334642857144</v>
      </c>
      <c r="L25" s="36">
        <f t="shared" si="1"/>
        <v>3.3049334642857144</v>
      </c>
      <c r="M25" s="40">
        <f t="shared" si="2"/>
        <v>3.3049334642857144</v>
      </c>
      <c r="N25" s="36">
        <f t="shared" si="3"/>
        <v>3.3049334642857144</v>
      </c>
      <c r="O25" s="21" t="s">
        <v>142</v>
      </c>
      <c r="P25" s="21" t="s">
        <v>152</v>
      </c>
      <c r="Q25" s="8"/>
    </row>
    <row r="26" spans="1:17" ht="62.4" customHeight="1" x14ac:dyDescent="0.25">
      <c r="A26" s="32">
        <v>23</v>
      </c>
      <c r="B26" s="31" t="s">
        <v>115</v>
      </c>
      <c r="C26" s="19" t="s">
        <v>116</v>
      </c>
      <c r="D26" s="19" t="s">
        <v>175</v>
      </c>
      <c r="E26" s="32" t="s">
        <v>20</v>
      </c>
      <c r="F26" s="40">
        <f>VLOOKUP(D26,'[1]2021年1-6月'!$B$4:$AA$210,26,0)</f>
        <v>2.3319867999999997</v>
      </c>
      <c r="G26" s="36">
        <f>VLOOKUP(D26,'[1]2021年1-6月'!$B$4:$AE$210,30,0)</f>
        <v>2.3319867999999997</v>
      </c>
      <c r="H26" s="7">
        <v>0.13</v>
      </c>
      <c r="I26" s="41">
        <f>VLOOKUP(D26,'[2]2022年1-6月'!$B$4:$AA$210,26,0)</f>
        <v>2.9432457221238941</v>
      </c>
      <c r="J26" s="37">
        <f>VLOOKUP(D26,'[2]2022年1-6月'!$B$4:$AE$210,30,0)</f>
        <v>2.9432457221238941</v>
      </c>
      <c r="K26" s="40">
        <f t="shared" si="0"/>
        <v>2.3319867999999997</v>
      </c>
      <c r="L26" s="36">
        <f t="shared" si="1"/>
        <v>2.3319867999999997</v>
      </c>
      <c r="M26" s="40">
        <f t="shared" si="2"/>
        <v>2.3319867999999997</v>
      </c>
      <c r="N26" s="36">
        <f t="shared" si="3"/>
        <v>2.3319867999999997</v>
      </c>
      <c r="O26" s="21" t="s">
        <v>142</v>
      </c>
      <c r="P26" s="21" t="s">
        <v>152</v>
      </c>
      <c r="Q26" s="8"/>
    </row>
    <row r="27" spans="1:17" ht="62.4" customHeight="1" x14ac:dyDescent="0.25">
      <c r="A27" s="32">
        <v>24</v>
      </c>
      <c r="B27" s="31" t="s">
        <v>117</v>
      </c>
      <c r="C27" s="19" t="s">
        <v>118</v>
      </c>
      <c r="D27" s="19" t="s">
        <v>176</v>
      </c>
      <c r="E27" s="32" t="s">
        <v>20</v>
      </c>
      <c r="F27" s="40">
        <f>VLOOKUP(D27,'[1]2021年1-6月'!$B$4:$AA$210,26,0)</f>
        <v>2.5557855999999997</v>
      </c>
      <c r="G27" s="36">
        <f>VLOOKUP(D27,'[1]2021年1-6月'!$B$4:$AE$210,30,0)</f>
        <v>2.5557855999999997</v>
      </c>
      <c r="H27" s="7">
        <v>0.13</v>
      </c>
      <c r="I27" s="41">
        <f>VLOOKUP(D27,'[2]2022年1-6月'!$B$4:$AA$210,26,0)</f>
        <v>3.2223135150442479</v>
      </c>
      <c r="J27" s="37">
        <f>VLOOKUP(D27,'[2]2022年1-6月'!$B$4:$AE$210,30,0)</f>
        <v>3.2223135150442479</v>
      </c>
      <c r="K27" s="40">
        <f t="shared" si="0"/>
        <v>2.5557855999999997</v>
      </c>
      <c r="L27" s="36">
        <f t="shared" si="1"/>
        <v>2.5557855999999997</v>
      </c>
      <c r="M27" s="40">
        <f t="shared" si="2"/>
        <v>2.5557855999999997</v>
      </c>
      <c r="N27" s="36">
        <f t="shared" si="3"/>
        <v>2.5557855999999997</v>
      </c>
      <c r="O27" s="21" t="s">
        <v>142</v>
      </c>
      <c r="P27" s="21" t="s">
        <v>152</v>
      </c>
      <c r="Q27" s="8"/>
    </row>
    <row r="28" spans="1:17" ht="62.4" customHeight="1" x14ac:dyDescent="0.25">
      <c r="A28" s="32">
        <v>25</v>
      </c>
      <c r="B28" s="31" t="s">
        <v>119</v>
      </c>
      <c r="C28" s="19" t="s">
        <v>120</v>
      </c>
      <c r="D28" s="19" t="s">
        <v>177</v>
      </c>
      <c r="E28" s="32" t="s">
        <v>20</v>
      </c>
      <c r="F28" s="40">
        <f>VLOOKUP(D28,'[1]2021年1-6月'!$B$4:$AA$210,26,0)</f>
        <v>0.38544275200000006</v>
      </c>
      <c r="G28" s="36">
        <f>VLOOKUP(D28,'[1]2021年1-6月'!$B$4:$AE$210,30,0)</f>
        <v>0.38544275200000006</v>
      </c>
      <c r="H28" s="7">
        <v>0.13</v>
      </c>
      <c r="I28" s="41">
        <f>VLOOKUP(D28,'[2]2022年1-6月'!$B$4:$AA$210,26,0)</f>
        <v>0.47112407985840715</v>
      </c>
      <c r="J28" s="37">
        <f>VLOOKUP(D28,'[2]2022年1-6月'!$B$4:$AE$210,30,0)</f>
        <v>0.47112407985840715</v>
      </c>
      <c r="K28" s="40">
        <f t="shared" si="0"/>
        <v>0.38544275200000006</v>
      </c>
      <c r="L28" s="36">
        <f t="shared" si="1"/>
        <v>0.38544275200000006</v>
      </c>
      <c r="M28" s="40">
        <f t="shared" si="2"/>
        <v>0.38544275200000006</v>
      </c>
      <c r="N28" s="36">
        <f t="shared" si="3"/>
        <v>0.38544275200000006</v>
      </c>
      <c r="O28" s="21" t="s">
        <v>142</v>
      </c>
      <c r="P28" s="21" t="s">
        <v>152</v>
      </c>
      <c r="Q28" s="8"/>
    </row>
    <row r="29" spans="1:17" ht="62.4" customHeight="1" x14ac:dyDescent="0.25">
      <c r="A29" s="32">
        <v>26</v>
      </c>
      <c r="B29" s="31" t="s">
        <v>121</v>
      </c>
      <c r="C29" s="19" t="s">
        <v>122</v>
      </c>
      <c r="D29" s="19" t="s">
        <v>178</v>
      </c>
      <c r="E29" s="32" t="s">
        <v>20</v>
      </c>
      <c r="F29" s="40">
        <f>VLOOKUP(D29,'[1]2021年1-6月'!$B$4:$AA$210,26,0)</f>
        <v>0.42084275199999999</v>
      </c>
      <c r="G29" s="36">
        <f>VLOOKUP(D29,'[1]2021年1-6月'!$B$4:$AE$210,30,0)</f>
        <v>0.42084275199999999</v>
      </c>
      <c r="H29" s="7">
        <v>0.13</v>
      </c>
      <c r="I29" s="41">
        <f>VLOOKUP(D29,'[2]2022年1-6月'!$B$4:$AA$210,26,0)</f>
        <v>0.50562407985840707</v>
      </c>
      <c r="J29" s="37">
        <f>VLOOKUP(D29,'[2]2022年1-6月'!$B$4:$AE$210,30,0)</f>
        <v>0.50562407985840707</v>
      </c>
      <c r="K29" s="40">
        <f t="shared" si="0"/>
        <v>0.42084275199999999</v>
      </c>
      <c r="L29" s="36">
        <f t="shared" si="1"/>
        <v>0.42084275199999999</v>
      </c>
      <c r="M29" s="40">
        <f t="shared" si="2"/>
        <v>0.42084275199999999</v>
      </c>
      <c r="N29" s="36">
        <f t="shared" si="3"/>
        <v>0.42084275199999999</v>
      </c>
      <c r="O29" s="21" t="s">
        <v>142</v>
      </c>
      <c r="P29" s="21" t="s">
        <v>152</v>
      </c>
      <c r="Q29" s="8"/>
    </row>
    <row r="30" spans="1:17" ht="62.4" customHeight="1" x14ac:dyDescent="0.25">
      <c r="A30" s="32">
        <v>27</v>
      </c>
      <c r="B30" s="31" t="s">
        <v>123</v>
      </c>
      <c r="C30" s="19" t="s">
        <v>124</v>
      </c>
      <c r="D30" s="19" t="s">
        <v>179</v>
      </c>
      <c r="E30" s="32" t="s">
        <v>20</v>
      </c>
      <c r="F30" s="40">
        <f>VLOOKUP(D30,'[1]2021年1-6月'!$B$4:$AA$210,26,0)</f>
        <v>2.3697467999999997</v>
      </c>
      <c r="G30" s="36">
        <f>VLOOKUP(D30,'[1]2021年1-6月'!$B$4:$AE$210,30,0)</f>
        <v>2.3697467999999997</v>
      </c>
      <c r="H30" s="7">
        <v>0.13</v>
      </c>
      <c r="I30" s="41">
        <f>VLOOKUP(D30,'[2]2022年1-6月'!$B$4:$AA$210,26,0)</f>
        <v>2.9800457221238941</v>
      </c>
      <c r="J30" s="37">
        <f>VLOOKUP(D30,'[2]2022年1-6月'!$B$4:$AE$210,30,0)</f>
        <v>2.9800457221238941</v>
      </c>
      <c r="K30" s="40">
        <f t="shared" si="0"/>
        <v>2.3697467999999997</v>
      </c>
      <c r="L30" s="36">
        <f t="shared" si="1"/>
        <v>2.3697467999999997</v>
      </c>
      <c r="M30" s="40">
        <f t="shared" si="2"/>
        <v>2.3697467999999997</v>
      </c>
      <c r="N30" s="36">
        <f t="shared" si="3"/>
        <v>2.3697467999999997</v>
      </c>
      <c r="O30" s="21" t="s">
        <v>142</v>
      </c>
      <c r="P30" s="21" t="s">
        <v>152</v>
      </c>
      <c r="Q30" s="8"/>
    </row>
    <row r="31" spans="1:17" ht="62.4" customHeight="1" x14ac:dyDescent="0.25">
      <c r="A31" s="32">
        <v>28</v>
      </c>
      <c r="B31" s="31" t="s">
        <v>125</v>
      </c>
      <c r="C31" s="19" t="s">
        <v>126</v>
      </c>
      <c r="D31" s="19" t="s">
        <v>180</v>
      </c>
      <c r="E31" s="32" t="s">
        <v>20</v>
      </c>
      <c r="F31" s="40">
        <f>VLOOKUP(D31,'[1]2021年1-6月'!$B$4:$AA$210,26,0)</f>
        <v>2.3697467999999997</v>
      </c>
      <c r="G31" s="36">
        <f>VLOOKUP(D31,'[1]2021年1-6月'!$B$4:$AE$210,30,0)</f>
        <v>2.3697467999999997</v>
      </c>
      <c r="H31" s="7">
        <v>0.13</v>
      </c>
      <c r="I31" s="41">
        <f>VLOOKUP(D31,'[2]2022年1-6月'!$B$4:$AA$210,26,0)</f>
        <v>2.9800457221238941</v>
      </c>
      <c r="J31" s="37">
        <f>VLOOKUP(D31,'[2]2022年1-6月'!$B$4:$AE$210,30,0)</f>
        <v>2.9800457221238941</v>
      </c>
      <c r="K31" s="40">
        <f t="shared" si="0"/>
        <v>2.3697467999999997</v>
      </c>
      <c r="L31" s="36">
        <f t="shared" si="1"/>
        <v>2.3697467999999997</v>
      </c>
      <c r="M31" s="40">
        <f t="shared" si="2"/>
        <v>2.3697467999999997</v>
      </c>
      <c r="N31" s="36">
        <f t="shared" si="3"/>
        <v>2.3697467999999997</v>
      </c>
      <c r="O31" s="21" t="s">
        <v>142</v>
      </c>
      <c r="P31" s="21" t="s">
        <v>152</v>
      </c>
      <c r="Q31" s="8"/>
    </row>
    <row r="32" spans="1:17" ht="62.4" customHeight="1" x14ac:dyDescent="0.25">
      <c r="A32" s="32">
        <v>29</v>
      </c>
      <c r="B32" s="31" t="s">
        <v>127</v>
      </c>
      <c r="C32" s="19" t="s">
        <v>128</v>
      </c>
      <c r="D32" s="19" t="s">
        <v>181</v>
      </c>
      <c r="E32" s="32" t="s">
        <v>20</v>
      </c>
      <c r="F32" s="40">
        <f>VLOOKUP(D32,'[1]2021年1-6月'!$B$4:$AA$210,26,0)</f>
        <v>0.73779204999999992</v>
      </c>
      <c r="G32" s="36">
        <f>VLOOKUP(D32,'[1]2021年1-6月'!$B$4:$AE$210,30,0)</f>
        <v>0.73779204999999992</v>
      </c>
      <c r="H32" s="7">
        <v>0.13</v>
      </c>
      <c r="I32" s="41">
        <f>VLOOKUP(D32,'[2]2022年1-6月'!$B$4:$AA$210,26,0)</f>
        <v>0.71903462499999993</v>
      </c>
      <c r="J32" s="37">
        <f>VLOOKUP(D32,'[2]2022年1-6月'!$B$4:$AE$210,30,0)</f>
        <v>0.71903462499999993</v>
      </c>
      <c r="K32" s="40">
        <f t="shared" si="0"/>
        <v>0.73779204999999992</v>
      </c>
      <c r="L32" s="36">
        <f t="shared" si="1"/>
        <v>0.73779204999999992</v>
      </c>
      <c r="M32" s="40">
        <f t="shared" si="2"/>
        <v>0.73779204999999992</v>
      </c>
      <c r="N32" s="36">
        <f t="shared" si="3"/>
        <v>0.73779204999999992</v>
      </c>
      <c r="O32" s="21" t="s">
        <v>142</v>
      </c>
      <c r="P32" s="21" t="s">
        <v>152</v>
      </c>
      <c r="Q32" s="8"/>
    </row>
    <row r="33" spans="1:17" ht="62.4" customHeight="1" x14ac:dyDescent="0.25">
      <c r="A33" s="32">
        <v>30</v>
      </c>
      <c r="B33" s="31" t="s">
        <v>129</v>
      </c>
      <c r="C33" s="19" t="s">
        <v>130</v>
      </c>
      <c r="D33" s="19" t="s">
        <v>235</v>
      </c>
      <c r="E33" s="32" t="s">
        <v>20</v>
      </c>
      <c r="F33" s="40">
        <f>VLOOKUP(D33,'[1]2021年1-6月'!$B$4:$AA$210,26,0)</f>
        <v>0.35986748510000005</v>
      </c>
      <c r="G33" s="36">
        <f>VLOOKUP(D33,'[1]2021年1-6月'!$B$4:$AE$210,30,0)</f>
        <v>0.35986748510000005</v>
      </c>
      <c r="H33" s="7">
        <v>0.13</v>
      </c>
      <c r="I33" s="41">
        <f>VLOOKUP(D33,'[2]2022年1-6月'!$B$4:$AA$210,26,0)</f>
        <v>0.35071831175000001</v>
      </c>
      <c r="J33" s="37">
        <f>VLOOKUP(D33,'[2]2022年1-6月'!$B$4:$AE$210,30,0)</f>
        <v>0.35071831175000001</v>
      </c>
      <c r="K33" s="40">
        <f t="shared" si="0"/>
        <v>0.35986748510000005</v>
      </c>
      <c r="L33" s="36">
        <f t="shared" si="1"/>
        <v>0.35986748510000005</v>
      </c>
      <c r="M33" s="40">
        <f t="shared" si="2"/>
        <v>0.35986748510000005</v>
      </c>
      <c r="N33" s="36">
        <f t="shared" si="3"/>
        <v>0.35986748510000005</v>
      </c>
      <c r="O33" s="21" t="s">
        <v>142</v>
      </c>
      <c r="P33" s="21" t="s">
        <v>152</v>
      </c>
      <c r="Q33" s="8"/>
    </row>
    <row r="34" spans="1:17" ht="62.4" customHeight="1" x14ac:dyDescent="0.25">
      <c r="A34" s="32">
        <v>31</v>
      </c>
      <c r="B34" s="31" t="s">
        <v>131</v>
      </c>
      <c r="C34" s="19" t="s">
        <v>132</v>
      </c>
      <c r="D34" s="19" t="s">
        <v>183</v>
      </c>
      <c r="E34" s="32" t="s">
        <v>20</v>
      </c>
      <c r="F34" s="40">
        <f>VLOOKUP(D34,'[1]2021年1-6月'!$B$4:$AA$210,26,0)</f>
        <v>5.0412236135011064</v>
      </c>
      <c r="G34" s="36">
        <f>VLOOKUP(D34,'[1]2021年1-6月'!$B$4:$AE$210,30,0)</f>
        <v>5.0412236135011064</v>
      </c>
      <c r="H34" s="7">
        <v>0.13</v>
      </c>
      <c r="I34" s="41">
        <f>VLOOKUP(D34,'[2]2022年1-6月'!$B$4:$AA$210,26,0)</f>
        <v>4.9130569114629425</v>
      </c>
      <c r="J34" s="37">
        <f>VLOOKUP(D34,'[2]2022年1-6月'!$B$4:$AE$210,30,0)</f>
        <v>4.9130569114629425</v>
      </c>
      <c r="K34" s="40">
        <f t="shared" si="0"/>
        <v>5.0412236135011064</v>
      </c>
      <c r="L34" s="36">
        <f t="shared" si="1"/>
        <v>5.0412236135011064</v>
      </c>
      <c r="M34" s="40">
        <f t="shared" si="2"/>
        <v>5.0412236135011064</v>
      </c>
      <c r="N34" s="36">
        <f t="shared" si="3"/>
        <v>5.0412236135011064</v>
      </c>
      <c r="O34" s="21" t="s">
        <v>142</v>
      </c>
      <c r="P34" s="21" t="s">
        <v>152</v>
      </c>
      <c r="Q34" s="8"/>
    </row>
    <row r="35" spans="1:17" ht="62.4" customHeight="1" x14ac:dyDescent="0.25">
      <c r="A35" s="32">
        <v>32</v>
      </c>
      <c r="B35" s="31" t="s">
        <v>133</v>
      </c>
      <c r="C35" s="19" t="s">
        <v>134</v>
      </c>
      <c r="D35" s="19" t="s">
        <v>184</v>
      </c>
      <c r="E35" s="32" t="s">
        <v>20</v>
      </c>
      <c r="F35" s="40">
        <f>VLOOKUP(D35,'[1]2021年1-6月'!$B$4:$AA$210,26,0)</f>
        <v>5.0412236135011064</v>
      </c>
      <c r="G35" s="36">
        <f>VLOOKUP(D35,'[1]2021年1-6月'!$B$4:$AE$210,30,0)</f>
        <v>5.0412236135011064</v>
      </c>
      <c r="H35" s="7">
        <v>0.13</v>
      </c>
      <c r="I35" s="41">
        <f>VLOOKUP(D35,'[2]2022年1-6月'!$B$4:$AA$210,26,0)</f>
        <v>4.9130569114629425</v>
      </c>
      <c r="J35" s="37">
        <f>VLOOKUP(D35,'[2]2022年1-6月'!$B$4:$AE$210,30,0)</f>
        <v>4.9130569114629425</v>
      </c>
      <c r="K35" s="40">
        <f t="shared" si="0"/>
        <v>5.0412236135011064</v>
      </c>
      <c r="L35" s="36">
        <f t="shared" si="1"/>
        <v>5.0412236135011064</v>
      </c>
      <c r="M35" s="40">
        <f t="shared" si="2"/>
        <v>5.0412236135011064</v>
      </c>
      <c r="N35" s="36">
        <f t="shared" si="3"/>
        <v>5.0412236135011064</v>
      </c>
      <c r="O35" s="21" t="s">
        <v>142</v>
      </c>
      <c r="P35" s="21" t="s">
        <v>152</v>
      </c>
      <c r="Q35" s="8"/>
    </row>
    <row r="36" spans="1:17" ht="62.4" customHeight="1" x14ac:dyDescent="0.25">
      <c r="A36" s="32">
        <v>33</v>
      </c>
      <c r="B36" s="31" t="s">
        <v>135</v>
      </c>
      <c r="C36" s="19" t="s">
        <v>136</v>
      </c>
      <c r="D36" s="19" t="s">
        <v>185</v>
      </c>
      <c r="E36" s="32" t="s">
        <v>20</v>
      </c>
      <c r="F36" s="40">
        <f>VLOOKUP(D36,'[1]2021年1-6月'!$B$4:$AA$210,26,0)</f>
        <v>11.975394530202065</v>
      </c>
      <c r="G36" s="36">
        <f>VLOOKUP(D36,'[1]2021年1-6月'!$B$4:$AE$210,30,0)</f>
        <v>11.975394530202065</v>
      </c>
      <c r="H36" s="7">
        <v>0.13</v>
      </c>
      <c r="I36" s="41">
        <f>VLOOKUP(D36,'[2]2022年1-6月'!$B$4:$AA$210,26,0)</f>
        <v>11.670935347230825</v>
      </c>
      <c r="J36" s="37">
        <f>VLOOKUP(D36,'[2]2022年1-6月'!$B$4:$AE$210,30,0)</f>
        <v>11.670935347230825</v>
      </c>
      <c r="K36" s="40">
        <f t="shared" si="0"/>
        <v>11.975394530202065</v>
      </c>
      <c r="L36" s="36">
        <f t="shared" si="1"/>
        <v>11.975394530202065</v>
      </c>
      <c r="M36" s="40">
        <f t="shared" si="2"/>
        <v>11.975394530202065</v>
      </c>
      <c r="N36" s="36">
        <f t="shared" si="3"/>
        <v>11.975394530202065</v>
      </c>
      <c r="O36" s="21" t="s">
        <v>142</v>
      </c>
      <c r="P36" s="21" t="s">
        <v>152</v>
      </c>
      <c r="Q36" s="8"/>
    </row>
    <row r="37" spans="1:17" ht="62.4" customHeight="1" x14ac:dyDescent="0.25">
      <c r="A37" s="32">
        <v>34</v>
      </c>
      <c r="B37" s="31" t="s">
        <v>137</v>
      </c>
      <c r="C37" s="19" t="s">
        <v>138</v>
      </c>
      <c r="D37" s="19" t="s">
        <v>186</v>
      </c>
      <c r="E37" s="32" t="s">
        <v>20</v>
      </c>
      <c r="F37" s="40">
        <f>VLOOKUP(D37,'[1]2021年1-6月'!$B$4:$AA$210,26,0)</f>
        <v>12.001826530202067</v>
      </c>
      <c r="G37" s="36">
        <f>VLOOKUP(D37,'[1]2021年1-6月'!$B$4:$AE$210,30,0)</f>
        <v>12.389726530202067</v>
      </c>
      <c r="H37" s="7">
        <v>0.13</v>
      </c>
      <c r="I37" s="41">
        <f>VLOOKUP(D37,'[2]2022年1-6月'!$B$4:$AA$210,26,0)</f>
        <v>11.696695347230827</v>
      </c>
      <c r="J37" s="37">
        <f>VLOOKUP(D37,'[2]2022年1-6月'!$B$4:$AE$210,30,0)</f>
        <v>12.084595347230827</v>
      </c>
      <c r="K37" s="40">
        <f t="shared" si="0"/>
        <v>12.001826530202067</v>
      </c>
      <c r="L37" s="36">
        <f t="shared" si="1"/>
        <v>12.389726530202067</v>
      </c>
      <c r="M37" s="40">
        <f t="shared" si="2"/>
        <v>12.001826530202067</v>
      </c>
      <c r="N37" s="36">
        <f t="shared" si="3"/>
        <v>12.389726530202067</v>
      </c>
      <c r="O37" s="21" t="s">
        <v>142</v>
      </c>
      <c r="P37" s="21" t="s">
        <v>152</v>
      </c>
      <c r="Q37" s="8"/>
    </row>
    <row r="38" spans="1:17" ht="62.4" customHeight="1" x14ac:dyDescent="0.25">
      <c r="A38" s="32">
        <v>35</v>
      </c>
      <c r="B38" s="31" t="s">
        <v>139</v>
      </c>
      <c r="C38" s="19" t="s">
        <v>140</v>
      </c>
      <c r="D38" s="19" t="s">
        <v>187</v>
      </c>
      <c r="E38" s="32" t="s">
        <v>20</v>
      </c>
      <c r="F38" s="40">
        <f>VLOOKUP(D38,'[1]2021年1-6月'!$B$4:$AA$210,26,0)</f>
        <v>12.315234530202064</v>
      </c>
      <c r="G38" s="36">
        <f>VLOOKUP(D38,'[1]2021年1-6月'!$B$4:$AE$210,30,0)</f>
        <v>12.703134530202064</v>
      </c>
      <c r="H38" s="7">
        <v>0.13</v>
      </c>
      <c r="I38" s="41">
        <f>VLOOKUP(D38,'[2]2022年1-6月'!$B$4:$AA$210,26,0)</f>
        <v>12.002135347230826</v>
      </c>
      <c r="J38" s="37">
        <f>VLOOKUP(D38,'[2]2022年1-6月'!$B$4:$AE$210,30,0)</f>
        <v>12.390035347230826</v>
      </c>
      <c r="K38" s="40">
        <f t="shared" si="0"/>
        <v>12.315234530202064</v>
      </c>
      <c r="L38" s="36">
        <f t="shared" si="1"/>
        <v>12.703134530202064</v>
      </c>
      <c r="M38" s="40">
        <f t="shared" si="2"/>
        <v>12.315234530202064</v>
      </c>
      <c r="N38" s="36">
        <f t="shared" si="3"/>
        <v>12.703134530202064</v>
      </c>
      <c r="O38" s="21" t="s">
        <v>142</v>
      </c>
      <c r="P38" s="21" t="s">
        <v>152</v>
      </c>
      <c r="Q38" s="8"/>
    </row>
    <row r="39" spans="1:17" ht="27.75" customHeight="1" x14ac:dyDescent="0.25">
      <c r="A39" s="87" t="s">
        <v>143</v>
      </c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</row>
    <row r="40" spans="1:17" ht="79.2" customHeight="1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</row>
    <row r="41" spans="1:17" ht="93" customHeight="1" x14ac:dyDescent="0.25">
      <c r="A41" s="88" t="s">
        <v>13</v>
      </c>
      <c r="B41" s="89"/>
      <c r="C41" s="90" t="s">
        <v>14</v>
      </c>
      <c r="D41" s="90"/>
      <c r="E41" s="90"/>
      <c r="F41" s="87" t="s">
        <v>15</v>
      </c>
      <c r="G41" s="87"/>
      <c r="H41" s="87"/>
      <c r="I41" s="87"/>
      <c r="J41" s="42"/>
      <c r="K41" s="87" t="s">
        <v>16</v>
      </c>
      <c r="L41" s="87"/>
      <c r="M41" s="87"/>
      <c r="N41" s="42"/>
      <c r="O41" s="87" t="s">
        <v>17</v>
      </c>
      <c r="P41" s="8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>
    <pageSetUpPr fitToPage="1"/>
  </sheetPr>
  <dimension ref="A1:Q41"/>
  <sheetViews>
    <sheetView topLeftCell="B46" zoomScale="80" zoomScaleNormal="80" workbookViewId="0">
      <selection activeCell="G7" sqref="G7"/>
    </sheetView>
  </sheetViews>
  <sheetFormatPr defaultColWidth="10" defaultRowHeight="27.75" customHeight="1" x14ac:dyDescent="0.25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38" customWidth="1"/>
    <col min="7" max="7" width="14.88671875" style="34" customWidth="1"/>
    <col min="8" max="8" width="5.6640625" style="1" customWidth="1"/>
    <col min="9" max="9" width="11.77734375" style="38" customWidth="1"/>
    <col min="10" max="10" width="11.77734375" style="34" customWidth="1"/>
    <col min="11" max="11" width="13.21875" style="38" customWidth="1"/>
    <col min="12" max="12" width="13.21875" style="34" customWidth="1"/>
    <col min="13" max="13" width="13.21875" style="38" customWidth="1"/>
    <col min="14" max="14" width="13.21875" style="34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 x14ac:dyDescent="0.25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7" ht="27.75" customHeight="1" x14ac:dyDescent="0.25">
      <c r="M2" s="86" t="s">
        <v>1</v>
      </c>
      <c r="N2" s="86"/>
      <c r="O2" s="86"/>
      <c r="P2" s="86"/>
    </row>
    <row r="3" spans="1:17" s="33" customFormat="1" ht="39" customHeight="1" x14ac:dyDescent="0.25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39" t="s">
        <v>153</v>
      </c>
      <c r="G3" s="35" t="s">
        <v>154</v>
      </c>
      <c r="H3" s="3" t="s">
        <v>7</v>
      </c>
      <c r="I3" s="39" t="s">
        <v>145</v>
      </c>
      <c r="J3" s="35" t="s">
        <v>146</v>
      </c>
      <c r="K3" s="39" t="s">
        <v>147</v>
      </c>
      <c r="L3" s="35" t="s">
        <v>148</v>
      </c>
      <c r="M3" s="39" t="s">
        <v>149</v>
      </c>
      <c r="N3" s="35" t="s">
        <v>150</v>
      </c>
      <c r="O3" s="2" t="s">
        <v>11</v>
      </c>
      <c r="P3" s="2" t="s">
        <v>12</v>
      </c>
    </row>
    <row r="4" spans="1:17" ht="62.4" customHeight="1" x14ac:dyDescent="0.25">
      <c r="A4" s="32">
        <v>1</v>
      </c>
      <c r="B4" s="31" t="s">
        <v>76</v>
      </c>
      <c r="C4" s="19" t="s">
        <v>77</v>
      </c>
      <c r="D4" s="19" t="s">
        <v>156</v>
      </c>
      <c r="E4" s="32" t="s">
        <v>20</v>
      </c>
      <c r="F4" s="40">
        <f>VLOOKUP(D4,'[1]2021年7-12月 (调整后)'!$B$4:$AA$210,26,0)</f>
        <v>7.1864194225663711</v>
      </c>
      <c r="G4" s="36">
        <f>VLOOKUP(D4,'[1]2021年7-12月 (调整后)'!$B$4:$AE$210,30,0)</f>
        <v>7.1864194225663711</v>
      </c>
      <c r="H4" s="7">
        <v>0.13</v>
      </c>
      <c r="I4" s="41">
        <f>VLOOKUP(D4,'[2]2022年7-12月'!$B$4:$AA$210,26,0)</f>
        <v>6.811418896570796</v>
      </c>
      <c r="J4" s="37">
        <f>VLOOKUP(D4,'[2]2022年7-12月'!$B$4:$AE$210,30,0)</f>
        <v>6.811418896570796</v>
      </c>
      <c r="K4" s="40">
        <f>F4</f>
        <v>7.1864194225663711</v>
      </c>
      <c r="L4" s="36">
        <f>G4</f>
        <v>7.1864194225663711</v>
      </c>
      <c r="M4" s="40">
        <f>F4</f>
        <v>7.1864194225663711</v>
      </c>
      <c r="N4" s="36">
        <f>G4</f>
        <v>7.1864194225663711</v>
      </c>
      <c r="O4" s="21" t="s">
        <v>142</v>
      </c>
      <c r="P4" s="21" t="s">
        <v>155</v>
      </c>
      <c r="Q4" s="8"/>
    </row>
    <row r="5" spans="1:17" ht="62.4" customHeight="1" x14ac:dyDescent="0.25">
      <c r="A5" s="32">
        <v>2</v>
      </c>
      <c r="B5" s="31" t="s">
        <v>78</v>
      </c>
      <c r="C5" s="19" t="s">
        <v>79</v>
      </c>
      <c r="D5" s="19" t="s">
        <v>157</v>
      </c>
      <c r="E5" s="32" t="s">
        <v>20</v>
      </c>
      <c r="F5" s="40">
        <f>VLOOKUP(D5,'[1]2021年7-12月 (调整后)'!$B$4:$AA$210,26,0)</f>
        <v>7.1864194225663711</v>
      </c>
      <c r="G5" s="36">
        <f>VLOOKUP(D5,'[1]2021年7-12月 (调整后)'!$B$4:$AE$210,30,0)</f>
        <v>7.1864194225663711</v>
      </c>
      <c r="H5" s="7">
        <v>0.13</v>
      </c>
      <c r="I5" s="41">
        <f>VLOOKUP(D5,'[2]2022年7-12月'!$B$4:$AA$210,26,0)</f>
        <v>6.811418896570796</v>
      </c>
      <c r="J5" s="37">
        <f>VLOOKUP(D5,'[2]2022年7-12月'!$B$4:$AE$210,30,0)</f>
        <v>6.811418896570796</v>
      </c>
      <c r="K5" s="40">
        <f t="shared" ref="K5:K38" si="0">F5</f>
        <v>7.1864194225663711</v>
      </c>
      <c r="L5" s="36">
        <f t="shared" ref="L5:L38" si="1">G5</f>
        <v>7.1864194225663711</v>
      </c>
      <c r="M5" s="40">
        <f t="shared" ref="M5:M38" si="2">F5</f>
        <v>7.1864194225663711</v>
      </c>
      <c r="N5" s="36">
        <f t="shared" ref="N5:N38" si="3">G5</f>
        <v>7.1864194225663711</v>
      </c>
      <c r="O5" s="21" t="s">
        <v>142</v>
      </c>
      <c r="P5" s="21" t="s">
        <v>155</v>
      </c>
      <c r="Q5" s="8"/>
    </row>
    <row r="6" spans="1:17" ht="62.4" customHeight="1" x14ac:dyDescent="0.25">
      <c r="A6" s="32">
        <v>3</v>
      </c>
      <c r="B6" s="31" t="s">
        <v>80</v>
      </c>
      <c r="C6" s="19" t="s">
        <v>81</v>
      </c>
      <c r="D6" s="19" t="s">
        <v>194</v>
      </c>
      <c r="E6" s="32" t="s">
        <v>20</v>
      </c>
      <c r="F6" s="40">
        <f>VLOOKUP(D6,'[1]2021年7-12月 (调整后)'!$B$4:$AA$210,26,0)</f>
        <v>5.3799975056000005</v>
      </c>
      <c r="G6" s="36">
        <f>VLOOKUP(D6,'[1]2021年7-12月 (调整后)'!$B$4:$AE$210,30,0)</f>
        <v>5.3799975056000005</v>
      </c>
      <c r="H6" s="7">
        <v>0.13</v>
      </c>
      <c r="I6" s="41">
        <f>VLOOKUP(D6,'[2]2022年7-12月'!$B$4:$AA$210,26,0)</f>
        <v>5.1618043480000004</v>
      </c>
      <c r="J6" s="37">
        <f>VLOOKUP(D6,'[2]2022年7-12月'!$B$4:$AE$210,30,0)</f>
        <v>5.1618043480000004</v>
      </c>
      <c r="K6" s="40">
        <f t="shared" si="0"/>
        <v>5.3799975056000005</v>
      </c>
      <c r="L6" s="36">
        <f t="shared" si="1"/>
        <v>5.3799975056000005</v>
      </c>
      <c r="M6" s="40">
        <f t="shared" si="2"/>
        <v>5.3799975056000005</v>
      </c>
      <c r="N6" s="36">
        <f t="shared" si="3"/>
        <v>5.3799975056000005</v>
      </c>
      <c r="O6" s="21" t="s">
        <v>142</v>
      </c>
      <c r="P6" s="21" t="s">
        <v>155</v>
      </c>
      <c r="Q6" s="8"/>
    </row>
    <row r="7" spans="1:17" s="54" customFormat="1" ht="93" customHeight="1" x14ac:dyDescent="0.25">
      <c r="A7" s="46">
        <v>4</v>
      </c>
      <c r="B7" s="47" t="s">
        <v>80</v>
      </c>
      <c r="C7" s="48" t="s">
        <v>81</v>
      </c>
      <c r="D7" s="48" t="s">
        <v>188</v>
      </c>
      <c r="E7" s="46" t="s">
        <v>20</v>
      </c>
      <c r="F7" s="49">
        <f>VLOOKUP(D7,'[1]2021年7-12月 (调整后)'!$B$4:$AA$210,26,0)</f>
        <v>5.7339975056000005</v>
      </c>
      <c r="G7" s="49">
        <f>VLOOKUP(D7,'[1]2021年7-12月 (调整后)'!$B$4:$AE$210,30,0)</f>
        <v>5.7339975056000005</v>
      </c>
      <c r="H7" s="50">
        <v>0.13</v>
      </c>
      <c r="I7" s="51">
        <f>VLOOKUP(D7,'[2]2022年7-12月'!$B$4:$AA$210,26,0)</f>
        <v>5.5068043480000002</v>
      </c>
      <c r="J7" s="51">
        <f>VLOOKUP(D7,'[2]2022年7-12月'!$B$4:$AE$210,30,0)</f>
        <v>5.5068043480000002</v>
      </c>
      <c r="K7" s="49">
        <f t="shared" si="0"/>
        <v>5.7339975056000005</v>
      </c>
      <c r="L7" s="49">
        <f t="shared" si="1"/>
        <v>5.7339975056000005</v>
      </c>
      <c r="M7" s="49">
        <f t="shared" si="2"/>
        <v>5.7339975056000005</v>
      </c>
      <c r="N7" s="49">
        <f t="shared" si="3"/>
        <v>5.7339975056000005</v>
      </c>
      <c r="O7" s="52" t="s">
        <v>142</v>
      </c>
      <c r="P7" s="52" t="s">
        <v>195</v>
      </c>
      <c r="Q7" s="53"/>
    </row>
    <row r="8" spans="1:17" ht="62.4" customHeight="1" x14ac:dyDescent="0.25">
      <c r="A8" s="32">
        <v>5</v>
      </c>
      <c r="B8" s="31" t="s">
        <v>82</v>
      </c>
      <c r="C8" s="19" t="s">
        <v>83</v>
      </c>
      <c r="D8" s="19" t="s">
        <v>193</v>
      </c>
      <c r="E8" s="32" t="s">
        <v>20</v>
      </c>
      <c r="F8" s="40">
        <f>VLOOKUP(D8,'[1]2021年7-12月 (调整后)'!$B$4:$AA$210,26,0)</f>
        <v>5.3469575056000007</v>
      </c>
      <c r="G8" s="36">
        <f>VLOOKUP(D8,'[1]2021年7-12月 (调整后)'!$B$4:$AE$210,30,0)</f>
        <v>5.6069575056000005</v>
      </c>
      <c r="H8" s="7">
        <v>0.13</v>
      </c>
      <c r="I8" s="41">
        <f>VLOOKUP(D8,'[2]2022年7-12月'!$B$4:$AA$210,26,0)</f>
        <v>5.127304348</v>
      </c>
      <c r="J8" s="37">
        <f>VLOOKUP(D8,'[2]2022年7-12月'!$B$4:$AE$210,30,0)</f>
        <v>5.3873043479999998</v>
      </c>
      <c r="K8" s="40">
        <f t="shared" si="0"/>
        <v>5.3469575056000007</v>
      </c>
      <c r="L8" s="36">
        <f t="shared" si="1"/>
        <v>5.6069575056000005</v>
      </c>
      <c r="M8" s="40">
        <f t="shared" si="2"/>
        <v>5.3469575056000007</v>
      </c>
      <c r="N8" s="36">
        <f t="shared" si="3"/>
        <v>5.6069575056000005</v>
      </c>
      <c r="O8" s="21" t="s">
        <v>142</v>
      </c>
      <c r="P8" s="21" t="s">
        <v>155</v>
      </c>
      <c r="Q8" s="8"/>
    </row>
    <row r="9" spans="1:17" s="54" customFormat="1" ht="62.4" customHeight="1" x14ac:dyDescent="0.25">
      <c r="A9" s="46">
        <v>6</v>
      </c>
      <c r="B9" s="47" t="s">
        <v>84</v>
      </c>
      <c r="C9" s="48" t="s">
        <v>85</v>
      </c>
      <c r="D9" s="48" t="s">
        <v>160</v>
      </c>
      <c r="E9" s="46" t="s">
        <v>20</v>
      </c>
      <c r="F9" s="49">
        <f>VLOOKUP(D9,'[1]2021年7-12月 (调整后)'!$B$4:$AA$210,26,0)</f>
        <v>6.8095853353999996</v>
      </c>
      <c r="G9" s="49">
        <f>VLOOKUP(D9,'[1]2021年7-12月 (调整后)'!$B$4:$AE$210,30,0)</f>
        <v>7.1195853353999992</v>
      </c>
      <c r="H9" s="50">
        <v>0.13</v>
      </c>
      <c r="I9" s="51">
        <f>VLOOKUP(D9,'[2]2022年7-12月'!$B$4:$AA$210,26,0)</f>
        <v>6.5916653694999994</v>
      </c>
      <c r="J9" s="51">
        <f>VLOOKUP(D9,'[2]2022年7-12月'!$B$4:$AE$210,30,0)</f>
        <v>6.901665369499999</v>
      </c>
      <c r="K9" s="49">
        <f t="shared" si="0"/>
        <v>6.8095853353999996</v>
      </c>
      <c r="L9" s="49">
        <f t="shared" si="1"/>
        <v>7.1195853353999992</v>
      </c>
      <c r="M9" s="49">
        <f t="shared" si="2"/>
        <v>6.8095853353999996</v>
      </c>
      <c r="N9" s="49">
        <f t="shared" si="3"/>
        <v>7.1195853353999992</v>
      </c>
      <c r="O9" s="52" t="s">
        <v>142</v>
      </c>
      <c r="P9" s="52" t="s">
        <v>197</v>
      </c>
      <c r="Q9" s="53"/>
    </row>
    <row r="10" spans="1:17" ht="62.4" customHeight="1" x14ac:dyDescent="0.25">
      <c r="A10" s="32">
        <v>7</v>
      </c>
      <c r="B10" s="31" t="s">
        <v>84</v>
      </c>
      <c r="C10" s="19" t="s">
        <v>85</v>
      </c>
      <c r="D10" s="19" t="s">
        <v>189</v>
      </c>
      <c r="E10" s="32" t="s">
        <v>20</v>
      </c>
      <c r="F10" s="40">
        <f>VLOOKUP(D10,'[1]2021年7-12月 (调整后)'!$B$4:$AA$210,26,0)</f>
        <v>6.8685853353999988</v>
      </c>
      <c r="G10" s="36">
        <f>VLOOKUP(D10,'[1]2021年7-12月 (调整后)'!$B$4:$AE$210,30,0)</f>
        <v>7.2985853353999985</v>
      </c>
      <c r="H10" s="7">
        <v>0.13</v>
      </c>
      <c r="I10" s="41">
        <f>VLOOKUP(D10,'[2]2022年7-12月'!$B$4:$AA$210,26,0)</f>
        <v>6.6491653694999995</v>
      </c>
      <c r="J10" s="37">
        <f>VLOOKUP(D10,'[2]2022年7-12月'!$B$4:$AE$210,30,0)</f>
        <v>7.0791653694999992</v>
      </c>
      <c r="K10" s="40">
        <f t="shared" si="0"/>
        <v>6.8685853353999988</v>
      </c>
      <c r="L10" s="36">
        <f t="shared" si="1"/>
        <v>7.2985853353999985</v>
      </c>
      <c r="M10" s="40">
        <f t="shared" si="2"/>
        <v>6.8685853353999988</v>
      </c>
      <c r="N10" s="36">
        <f t="shared" si="3"/>
        <v>7.2985853353999985</v>
      </c>
      <c r="O10" s="21" t="s">
        <v>142</v>
      </c>
      <c r="P10" s="21" t="s">
        <v>155</v>
      </c>
      <c r="Q10" s="8"/>
    </row>
    <row r="11" spans="1:17" ht="62.4" customHeight="1" x14ac:dyDescent="0.25">
      <c r="A11" s="32">
        <v>8</v>
      </c>
      <c r="B11" s="31" t="s">
        <v>86</v>
      </c>
      <c r="C11" s="19" t="s">
        <v>87</v>
      </c>
      <c r="D11" s="19" t="s">
        <v>161</v>
      </c>
      <c r="E11" s="32" t="s">
        <v>20</v>
      </c>
      <c r="F11" s="40">
        <f>VLOOKUP(D11,'[1]2021年7-12月 (调整后)'!$B$4:$AA$210,26,0)</f>
        <v>0.36799867938053099</v>
      </c>
      <c r="G11" s="36">
        <f>VLOOKUP(D11,'[1]2021年7-12月 (调整后)'!$B$4:$AE$210,30,0)</f>
        <v>0.36799867938053099</v>
      </c>
      <c r="H11" s="7">
        <v>0.13</v>
      </c>
      <c r="I11" s="41">
        <f>VLOOKUP(D11,'[2]2022年7-12月'!$B$4:$AA$210,26,0)</f>
        <v>0.35213895575221243</v>
      </c>
      <c r="J11" s="37">
        <f>VLOOKUP(D11,'[2]2022年7-12月'!$B$4:$AE$210,30,0)</f>
        <v>0.35213895575221243</v>
      </c>
      <c r="K11" s="40">
        <f t="shared" si="0"/>
        <v>0.36799867938053099</v>
      </c>
      <c r="L11" s="36">
        <f t="shared" si="1"/>
        <v>0.36799867938053099</v>
      </c>
      <c r="M11" s="40">
        <f t="shared" si="2"/>
        <v>0.36799867938053099</v>
      </c>
      <c r="N11" s="36">
        <f t="shared" si="3"/>
        <v>0.36799867938053099</v>
      </c>
      <c r="O11" s="21" t="s">
        <v>142</v>
      </c>
      <c r="P11" s="21" t="s">
        <v>155</v>
      </c>
      <c r="Q11" s="8"/>
    </row>
    <row r="12" spans="1:17" ht="62.4" customHeight="1" x14ac:dyDescent="0.25">
      <c r="A12" s="32">
        <v>9</v>
      </c>
      <c r="B12" s="31" t="s">
        <v>88</v>
      </c>
      <c r="C12" s="19" t="s">
        <v>89</v>
      </c>
      <c r="D12" s="19" t="s">
        <v>162</v>
      </c>
      <c r="E12" s="32" t="s">
        <v>20</v>
      </c>
      <c r="F12" s="40">
        <f>VLOOKUP(D12,'[1]2021年7-12月 (调整后)'!$B$4:$AA$210,26,0)</f>
        <v>2.7226405868749999</v>
      </c>
      <c r="G12" s="36">
        <f>VLOOKUP(D12,'[1]2021年7-12月 (调整后)'!$B$4:$AE$210,30,0)</f>
        <v>2.7226405868749999</v>
      </c>
      <c r="H12" s="7">
        <v>0.13</v>
      </c>
      <c r="I12" s="41">
        <f>VLOOKUP(D12,'[2]2022年7-12月'!$B$4:$AA$210,26,0)</f>
        <v>2.6031777703124996</v>
      </c>
      <c r="J12" s="37">
        <f>VLOOKUP(D12,'[2]2022年7-12月'!$B$4:$AE$210,30,0)</f>
        <v>2.6031777703124996</v>
      </c>
      <c r="K12" s="40">
        <f t="shared" si="0"/>
        <v>2.7226405868749999</v>
      </c>
      <c r="L12" s="36">
        <f t="shared" si="1"/>
        <v>2.7226405868749999</v>
      </c>
      <c r="M12" s="40">
        <f t="shared" si="2"/>
        <v>2.7226405868749999</v>
      </c>
      <c r="N12" s="36">
        <f t="shared" si="3"/>
        <v>2.7226405868749999</v>
      </c>
      <c r="O12" s="21" t="s">
        <v>142</v>
      </c>
      <c r="P12" s="21" t="s">
        <v>155</v>
      </c>
      <c r="Q12" s="8"/>
    </row>
    <row r="13" spans="1:17" ht="62.4" customHeight="1" x14ac:dyDescent="0.25">
      <c r="A13" s="32">
        <v>10</v>
      </c>
      <c r="B13" s="31" t="s">
        <v>90</v>
      </c>
      <c r="C13" s="19" t="s">
        <v>91</v>
      </c>
      <c r="D13" s="19" t="s">
        <v>163</v>
      </c>
      <c r="E13" s="32" t="s">
        <v>20</v>
      </c>
      <c r="F13" s="40">
        <f>VLOOKUP(D13,'[1]2021年7-12月 (调整后)'!$B$4:$AA$210,26,0)</f>
        <v>2.7226405868749999</v>
      </c>
      <c r="G13" s="36">
        <f>VLOOKUP(D13,'[1]2021年7-12月 (调整后)'!$B$4:$AE$210,30,0)</f>
        <v>2.7226405868749999</v>
      </c>
      <c r="H13" s="7">
        <v>0.13</v>
      </c>
      <c r="I13" s="41">
        <f>VLOOKUP(D13,'[2]2022年7-12月'!$B$4:$AA$210,26,0)</f>
        <v>2.6031777703124996</v>
      </c>
      <c r="J13" s="37">
        <f>VLOOKUP(D13,'[2]2022年7-12月'!$B$4:$AE$210,30,0)</f>
        <v>2.6031777703124996</v>
      </c>
      <c r="K13" s="40">
        <f t="shared" si="0"/>
        <v>2.7226405868749999</v>
      </c>
      <c r="L13" s="36">
        <f t="shared" si="1"/>
        <v>2.7226405868749999</v>
      </c>
      <c r="M13" s="40">
        <f t="shared" si="2"/>
        <v>2.7226405868749999</v>
      </c>
      <c r="N13" s="36">
        <f t="shared" si="3"/>
        <v>2.7226405868749999</v>
      </c>
      <c r="O13" s="21" t="s">
        <v>142</v>
      </c>
      <c r="P13" s="21" t="s">
        <v>155</v>
      </c>
      <c r="Q13" s="8"/>
    </row>
    <row r="14" spans="1:17" ht="62.4" customHeight="1" x14ac:dyDescent="0.25">
      <c r="A14" s="32">
        <v>11</v>
      </c>
      <c r="B14" s="31" t="s">
        <v>92</v>
      </c>
      <c r="C14" s="19" t="s">
        <v>93</v>
      </c>
      <c r="D14" s="19" t="s">
        <v>164</v>
      </c>
      <c r="E14" s="32" t="s">
        <v>20</v>
      </c>
      <c r="F14" s="40">
        <f>VLOOKUP(D14,'[1]2021年7-12月 (调整后)'!$B$4:$AA$210,26,0)</f>
        <v>0.38266262020530978</v>
      </c>
      <c r="G14" s="36">
        <f>VLOOKUP(D14,'[1]2021年7-12月 (调整后)'!$B$4:$AE$210,30,0)</f>
        <v>0.38266262020530978</v>
      </c>
      <c r="H14" s="7">
        <v>0.13</v>
      </c>
      <c r="I14" s="41">
        <f>VLOOKUP(D14,'[2]2022年7-12月'!$B$4:$AA$210,26,0)</f>
        <v>0.36985742952212386</v>
      </c>
      <c r="J14" s="37">
        <f>VLOOKUP(D14,'[2]2022年7-12月'!$B$4:$AE$210,30,0)</f>
        <v>0.36985742952212386</v>
      </c>
      <c r="K14" s="40">
        <f t="shared" si="0"/>
        <v>0.38266262020530978</v>
      </c>
      <c r="L14" s="36">
        <f t="shared" si="1"/>
        <v>0.38266262020530978</v>
      </c>
      <c r="M14" s="40">
        <f t="shared" si="2"/>
        <v>0.38266262020530978</v>
      </c>
      <c r="N14" s="36">
        <f t="shared" si="3"/>
        <v>0.38266262020530978</v>
      </c>
      <c r="O14" s="21" t="s">
        <v>142</v>
      </c>
      <c r="P14" s="21" t="s">
        <v>155</v>
      </c>
      <c r="Q14" s="8"/>
    </row>
    <row r="15" spans="1:17" s="54" customFormat="1" ht="62.4" customHeight="1" x14ac:dyDescent="0.25">
      <c r="A15" s="46">
        <v>12</v>
      </c>
      <c r="B15" s="47" t="s">
        <v>94</v>
      </c>
      <c r="C15" s="48" t="s">
        <v>95</v>
      </c>
      <c r="D15" s="48" t="s">
        <v>165</v>
      </c>
      <c r="E15" s="46" t="s">
        <v>20</v>
      </c>
      <c r="F15" s="49">
        <f>VLOOKUP(D15,'[1]2021年7-12月 (调整后)'!$B$4:$AA$210,26,0)</f>
        <v>1.5926377140399999</v>
      </c>
      <c r="G15" s="49">
        <f>VLOOKUP(D15,'[1]2021年7-12月 (调整后)'!$B$4:$AE$210,30,0)</f>
        <v>2.0486377140399998</v>
      </c>
      <c r="H15" s="50">
        <v>0.13</v>
      </c>
      <c r="I15" s="51">
        <f>VLOOKUP(D15,'[2]2022年7-12月'!$B$4:$AA$210,26,0)</f>
        <v>1.5302411956999997</v>
      </c>
      <c r="J15" s="51">
        <f>VLOOKUP(D15,'[2]2022年7-12月'!$B$4:$AE$210,30,0)</f>
        <v>1.9862411956999997</v>
      </c>
      <c r="K15" s="49">
        <f t="shared" si="0"/>
        <v>1.5926377140399999</v>
      </c>
      <c r="L15" s="49">
        <f t="shared" si="1"/>
        <v>2.0486377140399998</v>
      </c>
      <c r="M15" s="49">
        <f t="shared" si="2"/>
        <v>1.5926377140399999</v>
      </c>
      <c r="N15" s="49">
        <f t="shared" si="3"/>
        <v>2.0486377140399998</v>
      </c>
      <c r="O15" s="52" t="s">
        <v>142</v>
      </c>
      <c r="P15" s="52" t="s">
        <v>198</v>
      </c>
      <c r="Q15" s="53"/>
    </row>
    <row r="16" spans="1:17" ht="62.4" customHeight="1" x14ac:dyDescent="0.25">
      <c r="A16" s="32">
        <v>13</v>
      </c>
      <c r="B16" s="31" t="s">
        <v>94</v>
      </c>
      <c r="C16" s="19" t="s">
        <v>96</v>
      </c>
      <c r="D16" s="19" t="s">
        <v>191</v>
      </c>
      <c r="E16" s="32" t="s">
        <v>20</v>
      </c>
      <c r="F16" s="40">
        <f>VLOOKUP(D16,'[1]2021年7-12月 (调整后)'!$B$4:$AA$210,26,0)</f>
        <v>2.4693125025671998</v>
      </c>
      <c r="G16" s="36">
        <f>VLOOKUP(D16,'[1]2021年7-12月 (调整后)'!$B$4:$AE$210,30,0)</f>
        <v>2.4693125025671998</v>
      </c>
      <c r="H16" s="7">
        <v>0.13</v>
      </c>
      <c r="I16" s="41">
        <f>VLOOKUP(D16,'[2]2022年7-12月'!$B$4:$AA$210,26,0)</f>
        <v>2.3347773750549994</v>
      </c>
      <c r="J16" s="37">
        <f>VLOOKUP(D16,'[2]2022年7-12月'!$B$4:$AE$210,30,0)</f>
        <v>2.3347773750549994</v>
      </c>
      <c r="K16" s="40">
        <f t="shared" si="0"/>
        <v>2.4693125025671998</v>
      </c>
      <c r="L16" s="36">
        <f t="shared" si="1"/>
        <v>2.4693125025671998</v>
      </c>
      <c r="M16" s="40">
        <f t="shared" si="2"/>
        <v>2.4693125025671998</v>
      </c>
      <c r="N16" s="36">
        <f t="shared" si="3"/>
        <v>2.4693125025671998</v>
      </c>
      <c r="O16" s="21" t="s">
        <v>142</v>
      </c>
      <c r="P16" s="21" t="s">
        <v>155</v>
      </c>
      <c r="Q16" s="8"/>
    </row>
    <row r="17" spans="1:17" ht="62.4" customHeight="1" x14ac:dyDescent="0.25">
      <c r="A17" s="32">
        <v>14</v>
      </c>
      <c r="B17" s="31" t="s">
        <v>97</v>
      </c>
      <c r="C17" s="19" t="s">
        <v>98</v>
      </c>
      <c r="D17" s="19" t="s">
        <v>166</v>
      </c>
      <c r="E17" s="32" t="s">
        <v>20</v>
      </c>
      <c r="F17" s="40">
        <f>VLOOKUP(D17,'[1]2021年7-12月 (调整后)'!$B$4:$AA$210,26,0)</f>
        <v>6.7819467500000004</v>
      </c>
      <c r="G17" s="36">
        <f>VLOOKUP(D17,'[1]2021年7-12月 (调整后)'!$B$4:$AE$210,30,0)</f>
        <v>7.5119467499999999</v>
      </c>
      <c r="H17" s="7">
        <v>0.13</v>
      </c>
      <c r="I17" s="41">
        <f>VLOOKUP(D17,'[2]2022年7-12月'!$B$4:$AA$210,26,0)</f>
        <v>6.5321581249999996</v>
      </c>
      <c r="J17" s="37">
        <f>VLOOKUP(D17,'[2]2022年7-12月'!$B$4:$AE$210,30,0)</f>
        <v>7.2621581249999991</v>
      </c>
      <c r="K17" s="40">
        <f t="shared" si="0"/>
        <v>6.7819467500000004</v>
      </c>
      <c r="L17" s="36">
        <f t="shared" si="1"/>
        <v>7.5119467499999999</v>
      </c>
      <c r="M17" s="40">
        <f t="shared" si="2"/>
        <v>6.7819467500000004</v>
      </c>
      <c r="N17" s="36">
        <f t="shared" si="3"/>
        <v>7.5119467499999999</v>
      </c>
      <c r="O17" s="21" t="s">
        <v>142</v>
      </c>
      <c r="P17" s="21" t="s">
        <v>155</v>
      </c>
      <c r="Q17" s="8"/>
    </row>
    <row r="18" spans="1:17" ht="62.4" customHeight="1" x14ac:dyDescent="0.25">
      <c r="A18" s="32">
        <v>15</v>
      </c>
      <c r="B18" s="31" t="s">
        <v>99</v>
      </c>
      <c r="C18" s="19" t="s">
        <v>100</v>
      </c>
      <c r="D18" s="19" t="s">
        <v>167</v>
      </c>
      <c r="E18" s="32" t="s">
        <v>20</v>
      </c>
      <c r="F18" s="40">
        <f>VLOOKUP(D18,'[1]2021年7-12月 (调整后)'!$B$4:$AA$210,26,0)</f>
        <v>4.8072181580350009</v>
      </c>
      <c r="G18" s="36">
        <f>VLOOKUP(D18,'[1]2021年7-12月 (调整后)'!$B$4:$AE$210,30,0)</f>
        <v>4.8072181580350009</v>
      </c>
      <c r="H18" s="7">
        <v>0.13</v>
      </c>
      <c r="I18" s="41">
        <f>VLOOKUP(D18,'[2]2022年7-12月'!$B$4:$AA$210,26,0)</f>
        <v>4.6393573996125008</v>
      </c>
      <c r="J18" s="37">
        <f>VLOOKUP(D18,'[2]2022年7-12月'!$B$4:$AE$210,30,0)</f>
        <v>4.6393573996125008</v>
      </c>
      <c r="K18" s="40">
        <f t="shared" si="0"/>
        <v>4.8072181580350009</v>
      </c>
      <c r="L18" s="36">
        <f t="shared" si="1"/>
        <v>4.8072181580350009</v>
      </c>
      <c r="M18" s="40">
        <f t="shared" si="2"/>
        <v>4.8072181580350009</v>
      </c>
      <c r="N18" s="36">
        <f t="shared" si="3"/>
        <v>4.8072181580350009</v>
      </c>
      <c r="O18" s="21" t="s">
        <v>142</v>
      </c>
      <c r="P18" s="21" t="s">
        <v>155</v>
      </c>
      <c r="Q18" s="8"/>
    </row>
    <row r="19" spans="1:17" ht="62.4" customHeight="1" x14ac:dyDescent="0.25">
      <c r="A19" s="32">
        <v>16</v>
      </c>
      <c r="B19" s="31" t="s">
        <v>101</v>
      </c>
      <c r="C19" s="19" t="s">
        <v>102</v>
      </c>
      <c r="D19" s="19" t="s">
        <v>168</v>
      </c>
      <c r="E19" s="32" t="s">
        <v>20</v>
      </c>
      <c r="F19" s="40">
        <f>VLOOKUP(D19,'[1]2021年7-12月 (调整后)'!$B$4:$AA$210,26,0)</f>
        <v>4.2665610946749997</v>
      </c>
      <c r="G19" s="36">
        <f>VLOOKUP(D19,'[1]2021年7-12月 (调整后)'!$B$4:$AE$210,30,0)</f>
        <v>4.2665610946749997</v>
      </c>
      <c r="H19" s="7">
        <v>0.13</v>
      </c>
      <c r="I19" s="41">
        <f>VLOOKUP(D19,'[2]2022年7-12月'!$B$4:$AA$210,26,0)</f>
        <v>4.1140506568124993</v>
      </c>
      <c r="J19" s="37">
        <f>VLOOKUP(D19,'[2]2022年7-12月'!$B$4:$AE$210,30,0)</f>
        <v>4.1140506568124993</v>
      </c>
      <c r="K19" s="40">
        <f t="shared" si="0"/>
        <v>4.2665610946749997</v>
      </c>
      <c r="L19" s="36">
        <f t="shared" si="1"/>
        <v>4.2665610946749997</v>
      </c>
      <c r="M19" s="40">
        <f t="shared" si="2"/>
        <v>4.2665610946749997</v>
      </c>
      <c r="N19" s="36">
        <f t="shared" si="3"/>
        <v>4.2665610946749997</v>
      </c>
      <c r="O19" s="21" t="s">
        <v>142</v>
      </c>
      <c r="P19" s="21" t="s">
        <v>155</v>
      </c>
      <c r="Q19" s="8"/>
    </row>
    <row r="20" spans="1:17" ht="62.4" customHeight="1" x14ac:dyDescent="0.25">
      <c r="A20" s="32">
        <v>17</v>
      </c>
      <c r="B20" s="31" t="s">
        <v>103</v>
      </c>
      <c r="C20" s="19" t="s">
        <v>104</v>
      </c>
      <c r="D20" s="19" t="s">
        <v>169</v>
      </c>
      <c r="E20" s="32" t="s">
        <v>20</v>
      </c>
      <c r="F20" s="40">
        <f>VLOOKUP(D20,'[1]2021年7-12月 (调整后)'!$B$4:$AA$210,26,0)</f>
        <v>4.2075610946749995</v>
      </c>
      <c r="G20" s="36">
        <f>VLOOKUP(D20,'[1]2021年7-12月 (调整后)'!$B$4:$AE$210,30,0)</f>
        <v>4.2075610946749995</v>
      </c>
      <c r="H20" s="7">
        <v>0.13</v>
      </c>
      <c r="I20" s="41">
        <f>VLOOKUP(D20,'[2]2022年7-12月'!$B$4:$AA$210,26,0)</f>
        <v>4.0565506568124992</v>
      </c>
      <c r="J20" s="37">
        <f>VLOOKUP(D20,'[2]2022年7-12月'!$B$4:$AE$210,30,0)</f>
        <v>4.0565506568124992</v>
      </c>
      <c r="K20" s="40">
        <f t="shared" si="0"/>
        <v>4.2075610946749995</v>
      </c>
      <c r="L20" s="36">
        <f t="shared" si="1"/>
        <v>4.2075610946749995</v>
      </c>
      <c r="M20" s="40">
        <f t="shared" si="2"/>
        <v>4.2075610946749995</v>
      </c>
      <c r="N20" s="36">
        <f t="shared" si="3"/>
        <v>4.2075610946749995</v>
      </c>
      <c r="O20" s="21" t="s">
        <v>142</v>
      </c>
      <c r="P20" s="21" t="s">
        <v>155</v>
      </c>
      <c r="Q20" s="8"/>
    </row>
    <row r="21" spans="1:17" ht="62.4" customHeight="1" x14ac:dyDescent="0.25">
      <c r="A21" s="32">
        <v>18</v>
      </c>
      <c r="B21" s="31" t="s">
        <v>105</v>
      </c>
      <c r="C21" s="19" t="s">
        <v>106</v>
      </c>
      <c r="D21" s="19" t="s">
        <v>170</v>
      </c>
      <c r="E21" s="32" t="s">
        <v>20</v>
      </c>
      <c r="F21" s="40">
        <f>VLOOKUP(D21,'[1]2021年7-12月 (调整后)'!$B$4:$AA$210,26,0)</f>
        <v>4.8072181580350009</v>
      </c>
      <c r="G21" s="36">
        <f>VLOOKUP(D21,'[1]2021年7-12月 (调整后)'!$B$4:$AE$210,30,0)</f>
        <v>4.8072181580350009</v>
      </c>
      <c r="H21" s="7">
        <v>0.13</v>
      </c>
      <c r="I21" s="41">
        <f>VLOOKUP(D21,'[2]2022年7-12月'!$B$4:$AA$210,26,0)</f>
        <v>4.6393573996125008</v>
      </c>
      <c r="J21" s="37">
        <f>VLOOKUP(D21,'[2]2022年7-12月'!$B$4:$AE$210,30,0)</f>
        <v>4.6393573996125008</v>
      </c>
      <c r="K21" s="40">
        <f t="shared" si="0"/>
        <v>4.8072181580350009</v>
      </c>
      <c r="L21" s="36">
        <f t="shared" si="1"/>
        <v>4.8072181580350009</v>
      </c>
      <c r="M21" s="40">
        <f t="shared" si="2"/>
        <v>4.8072181580350009</v>
      </c>
      <c r="N21" s="36">
        <f t="shared" si="3"/>
        <v>4.8072181580350009</v>
      </c>
      <c r="O21" s="21" t="s">
        <v>142</v>
      </c>
      <c r="P21" s="21" t="s">
        <v>155</v>
      </c>
      <c r="Q21" s="8"/>
    </row>
    <row r="22" spans="1:17" ht="62.4" customHeight="1" x14ac:dyDescent="0.25">
      <c r="A22" s="32">
        <v>19</v>
      </c>
      <c r="B22" s="31" t="s">
        <v>107</v>
      </c>
      <c r="C22" s="19" t="s">
        <v>108</v>
      </c>
      <c r="D22" s="19" t="s">
        <v>171</v>
      </c>
      <c r="E22" s="32" t="s">
        <v>20</v>
      </c>
      <c r="F22" s="40">
        <f>VLOOKUP(D22,'[1]2021年7-12月 (调整后)'!$B$4:$AA$210,26,0)</f>
        <v>2.3997895483750007</v>
      </c>
      <c r="G22" s="36">
        <f>VLOOKUP(D22,'[1]2021年7-12月 (调整后)'!$B$4:$AE$210,30,0)</f>
        <v>2.4317895483750007</v>
      </c>
      <c r="H22" s="7">
        <v>0.13</v>
      </c>
      <c r="I22" s="41">
        <f>VLOOKUP(D22,'[2]2022年7-12月'!$B$4:$AA$210,26,0)</f>
        <v>2.3063945965625003</v>
      </c>
      <c r="J22" s="37">
        <f>VLOOKUP(D22,'[2]2022年7-12月'!$B$4:$AE$210,30,0)</f>
        <v>2.3383945965625004</v>
      </c>
      <c r="K22" s="40">
        <f t="shared" si="0"/>
        <v>2.3997895483750007</v>
      </c>
      <c r="L22" s="36">
        <f t="shared" si="1"/>
        <v>2.4317895483750007</v>
      </c>
      <c r="M22" s="40">
        <f t="shared" si="2"/>
        <v>2.3997895483750007</v>
      </c>
      <c r="N22" s="36">
        <f t="shared" si="3"/>
        <v>2.4317895483750007</v>
      </c>
      <c r="O22" s="21" t="s">
        <v>142</v>
      </c>
      <c r="P22" s="21" t="s">
        <v>155</v>
      </c>
      <c r="Q22" s="8"/>
    </row>
    <row r="23" spans="1:17" ht="62.4" customHeight="1" x14ac:dyDescent="0.25">
      <c r="A23" s="32">
        <v>20</v>
      </c>
      <c r="B23" s="31" t="s">
        <v>109</v>
      </c>
      <c r="C23" s="19" t="s">
        <v>110</v>
      </c>
      <c r="D23" s="19" t="s">
        <v>172</v>
      </c>
      <c r="E23" s="32" t="s">
        <v>20</v>
      </c>
      <c r="F23" s="40">
        <f>VLOOKUP(D23,'[1]2021年7-12月 (调整后)'!$B$4:$AA$210,26,0)</f>
        <v>0.27776012245714282</v>
      </c>
      <c r="G23" s="36">
        <f>VLOOKUP(D23,'[1]2021年7-12月 (调整后)'!$B$4:$AE$210,30,0)</f>
        <v>0.27776012245714282</v>
      </c>
      <c r="H23" s="7">
        <v>0.13</v>
      </c>
      <c r="I23" s="41">
        <f>VLOOKUP(D23,'[2]2022年7-12月'!$B$4:$AA$210,26,0)</f>
        <v>0.26602887407142856</v>
      </c>
      <c r="J23" s="37">
        <f>VLOOKUP(D23,'[2]2022年7-12月'!$B$4:$AE$210,30,0)</f>
        <v>0.26602887407142856</v>
      </c>
      <c r="K23" s="40">
        <f t="shared" si="0"/>
        <v>0.27776012245714282</v>
      </c>
      <c r="L23" s="36">
        <f t="shared" si="1"/>
        <v>0.27776012245714282</v>
      </c>
      <c r="M23" s="40">
        <f t="shared" si="2"/>
        <v>0.27776012245714282</v>
      </c>
      <c r="N23" s="36">
        <f t="shared" si="3"/>
        <v>0.27776012245714282</v>
      </c>
      <c r="O23" s="21" t="s">
        <v>142</v>
      </c>
      <c r="P23" s="21" t="s">
        <v>155</v>
      </c>
      <c r="Q23" s="8"/>
    </row>
    <row r="24" spans="1:17" ht="62.4" customHeight="1" x14ac:dyDescent="0.25">
      <c r="A24" s="32">
        <v>21</v>
      </c>
      <c r="B24" s="31" t="s">
        <v>111</v>
      </c>
      <c r="C24" s="19" t="s">
        <v>112</v>
      </c>
      <c r="D24" s="19" t="s">
        <v>173</v>
      </c>
      <c r="E24" s="32" t="s">
        <v>20</v>
      </c>
      <c r="F24" s="40">
        <f>VLOOKUP(D24,'[1]2021年7-12月 (调整后)'!$B$4:$AA$210,26,0)</f>
        <v>3.2204907678571431</v>
      </c>
      <c r="G24" s="36">
        <f>VLOOKUP(D24,'[1]2021年7-12月 (调整后)'!$B$4:$AE$210,30,0)</f>
        <v>3.2204907678571431</v>
      </c>
      <c r="H24" s="7">
        <v>0.13</v>
      </c>
      <c r="I24" s="41">
        <f>VLOOKUP(D24,'[2]2022年7-12月'!$B$4:$AA$210,26,0)</f>
        <v>4.0731055467762332</v>
      </c>
      <c r="J24" s="37">
        <f>VLOOKUP(D24,'[2]2022年7-12月'!$B$4:$AE$210,30,0)</f>
        <v>4.0731055467762332</v>
      </c>
      <c r="K24" s="40">
        <f t="shared" si="0"/>
        <v>3.2204907678571431</v>
      </c>
      <c r="L24" s="36">
        <f t="shared" si="1"/>
        <v>3.2204907678571431</v>
      </c>
      <c r="M24" s="40">
        <f t="shared" si="2"/>
        <v>3.2204907678571431</v>
      </c>
      <c r="N24" s="36">
        <f t="shared" si="3"/>
        <v>3.2204907678571431</v>
      </c>
      <c r="O24" s="21" t="s">
        <v>142</v>
      </c>
      <c r="P24" s="21" t="s">
        <v>155</v>
      </c>
      <c r="Q24" s="8"/>
    </row>
    <row r="25" spans="1:17" ht="62.4" customHeight="1" x14ac:dyDescent="0.25">
      <c r="A25" s="32">
        <v>22</v>
      </c>
      <c r="B25" s="31" t="s">
        <v>113</v>
      </c>
      <c r="C25" s="19" t="s">
        <v>114</v>
      </c>
      <c r="D25" s="19" t="s">
        <v>174</v>
      </c>
      <c r="E25" s="32" t="s">
        <v>20</v>
      </c>
      <c r="F25" s="40">
        <f>VLOOKUP(D25,'[1]2021年7-12月 (调整后)'!$B$4:$AA$210,26,0)</f>
        <v>3.2204907678571431</v>
      </c>
      <c r="G25" s="36">
        <f>VLOOKUP(D25,'[1]2021年7-12月 (调整后)'!$B$4:$AE$210,30,0)</f>
        <v>3.2204907678571431</v>
      </c>
      <c r="H25" s="7">
        <v>0.13</v>
      </c>
      <c r="I25" s="41">
        <f>VLOOKUP(D25,'[2]2022年7-12月'!$B$4:$AA$210,26,0)</f>
        <v>4.0731055467762332</v>
      </c>
      <c r="J25" s="37">
        <f>VLOOKUP(D25,'[2]2022年7-12月'!$B$4:$AE$210,30,0)</f>
        <v>4.0731055467762332</v>
      </c>
      <c r="K25" s="40">
        <f t="shared" si="0"/>
        <v>3.2204907678571431</v>
      </c>
      <c r="L25" s="36">
        <f t="shared" si="1"/>
        <v>3.2204907678571431</v>
      </c>
      <c r="M25" s="40">
        <f t="shared" si="2"/>
        <v>3.2204907678571431</v>
      </c>
      <c r="N25" s="36">
        <f t="shared" si="3"/>
        <v>3.2204907678571431</v>
      </c>
      <c r="O25" s="21" t="s">
        <v>142</v>
      </c>
      <c r="P25" s="21" t="s">
        <v>155</v>
      </c>
      <c r="Q25" s="8"/>
    </row>
    <row r="26" spans="1:17" ht="62.4" customHeight="1" x14ac:dyDescent="0.25">
      <c r="A26" s="32">
        <v>23</v>
      </c>
      <c r="B26" s="31" t="s">
        <v>115</v>
      </c>
      <c r="C26" s="19" t="s">
        <v>116</v>
      </c>
      <c r="D26" s="19" t="s">
        <v>175</v>
      </c>
      <c r="E26" s="32" t="s">
        <v>20</v>
      </c>
      <c r="F26" s="40">
        <f>VLOOKUP(D26,'[1]2021年7-12月 (调整后)'!$B$4:$AA$210,26,0)</f>
        <v>2.3061764239999998</v>
      </c>
      <c r="G26" s="36">
        <f>VLOOKUP(D26,'[1]2021年7-12月 (调整后)'!$B$4:$AE$210,30,0)</f>
        <v>2.3061764239999998</v>
      </c>
      <c r="H26" s="7">
        <v>0.13</v>
      </c>
      <c r="I26" s="41">
        <f>VLOOKUP(D26,'[2]2022年7-12月'!$B$4:$AA$210,26,0)</f>
        <v>3.0136855221238941</v>
      </c>
      <c r="J26" s="37">
        <f>VLOOKUP(D26,'[2]2022年7-12月'!$B$4:$AE$210,30,0)</f>
        <v>3.0136855221238941</v>
      </c>
      <c r="K26" s="40">
        <f t="shared" si="0"/>
        <v>2.3061764239999998</v>
      </c>
      <c r="L26" s="36">
        <f t="shared" si="1"/>
        <v>2.3061764239999998</v>
      </c>
      <c r="M26" s="40">
        <f t="shared" si="2"/>
        <v>2.3061764239999998</v>
      </c>
      <c r="N26" s="36">
        <f t="shared" si="3"/>
        <v>2.3061764239999998</v>
      </c>
      <c r="O26" s="21" t="s">
        <v>142</v>
      </c>
      <c r="P26" s="21" t="s">
        <v>155</v>
      </c>
      <c r="Q26" s="8"/>
    </row>
    <row r="27" spans="1:17" ht="62.4" customHeight="1" x14ac:dyDescent="0.25">
      <c r="A27" s="32">
        <v>24</v>
      </c>
      <c r="B27" s="31" t="s">
        <v>117</v>
      </c>
      <c r="C27" s="19" t="s">
        <v>118</v>
      </c>
      <c r="D27" s="19" t="s">
        <v>176</v>
      </c>
      <c r="E27" s="32" t="s">
        <v>20</v>
      </c>
      <c r="F27" s="40">
        <f>VLOOKUP(D27,'[1]2021年7-12月 (调整后)'!$B$4:$AA$210,26,0)</f>
        <v>2.5426470079999999</v>
      </c>
      <c r="G27" s="36">
        <f>VLOOKUP(D27,'[1]2021年7-12月 (调整后)'!$B$4:$AE$210,30,0)</f>
        <v>2.5426470079999999</v>
      </c>
      <c r="H27" s="7">
        <v>0.13</v>
      </c>
      <c r="I27" s="41">
        <f>VLOOKUP(D27,'[2]2022年7-12月'!$B$4:$AA$210,26,0)</f>
        <v>3.3064751150442482</v>
      </c>
      <c r="J27" s="37">
        <f>VLOOKUP(D27,'[2]2022年7-12月'!$B$4:$AE$210,30,0)</f>
        <v>3.3064751150442482</v>
      </c>
      <c r="K27" s="40">
        <f t="shared" si="0"/>
        <v>2.5426470079999999</v>
      </c>
      <c r="L27" s="36">
        <f t="shared" si="1"/>
        <v>2.5426470079999999</v>
      </c>
      <c r="M27" s="40">
        <f t="shared" si="2"/>
        <v>2.5426470079999999</v>
      </c>
      <c r="N27" s="36">
        <f t="shared" si="3"/>
        <v>2.5426470079999999</v>
      </c>
      <c r="O27" s="21" t="s">
        <v>142</v>
      </c>
      <c r="P27" s="21" t="s">
        <v>155</v>
      </c>
      <c r="Q27" s="8"/>
    </row>
    <row r="28" spans="1:17" ht="62.4" customHeight="1" x14ac:dyDescent="0.25">
      <c r="A28" s="32">
        <v>25</v>
      </c>
      <c r="B28" s="31" t="s">
        <v>119</v>
      </c>
      <c r="C28" s="19" t="s">
        <v>120</v>
      </c>
      <c r="D28" s="19" t="s">
        <v>177</v>
      </c>
      <c r="E28" s="32" t="s">
        <v>20</v>
      </c>
      <c r="F28" s="40">
        <f>VLOOKUP(D28,'[1]2021年7-12月 (调整后)'!$B$4:$AA$210,26,0)</f>
        <v>0.38121876735999999</v>
      </c>
      <c r="G28" s="36">
        <f>VLOOKUP(D28,'[1]2021年7-12月 (调整后)'!$B$4:$AE$210,30,0)</f>
        <v>0.38121876735999999</v>
      </c>
      <c r="H28" s="7">
        <v>0.13</v>
      </c>
      <c r="I28" s="41">
        <f>VLOOKUP(D28,'[2]2022年7-12月'!$B$4:$AA$210,26,0)</f>
        <v>0.48088675185840707</v>
      </c>
      <c r="J28" s="37">
        <f>VLOOKUP(D28,'[2]2022年7-12月'!$B$4:$AE$210,30,0)</f>
        <v>0.48088675185840707</v>
      </c>
      <c r="K28" s="40">
        <f t="shared" si="0"/>
        <v>0.38121876735999999</v>
      </c>
      <c r="L28" s="36">
        <f t="shared" si="1"/>
        <v>0.38121876735999999</v>
      </c>
      <c r="M28" s="40">
        <f t="shared" si="2"/>
        <v>0.38121876735999999</v>
      </c>
      <c r="N28" s="36">
        <f t="shared" si="3"/>
        <v>0.38121876735999999</v>
      </c>
      <c r="O28" s="21" t="s">
        <v>142</v>
      </c>
      <c r="P28" s="21" t="s">
        <v>155</v>
      </c>
      <c r="Q28" s="8"/>
    </row>
    <row r="29" spans="1:17" ht="62.4" customHeight="1" x14ac:dyDescent="0.25">
      <c r="A29" s="32">
        <v>26</v>
      </c>
      <c r="B29" s="31" t="s">
        <v>121</v>
      </c>
      <c r="C29" s="19" t="s">
        <v>122</v>
      </c>
      <c r="D29" s="19" t="s">
        <v>178</v>
      </c>
      <c r="E29" s="32" t="s">
        <v>20</v>
      </c>
      <c r="F29" s="40">
        <f>VLOOKUP(D29,'[1]2021年7-12月 (调整后)'!$B$4:$AA$210,26,0)</f>
        <v>0.41661876736000003</v>
      </c>
      <c r="G29" s="36">
        <f>VLOOKUP(D29,'[1]2021年7-12月 (调整后)'!$B$4:$AE$210,30,0)</f>
        <v>0.41661876736000003</v>
      </c>
      <c r="H29" s="7">
        <v>0.13</v>
      </c>
      <c r="I29" s="41">
        <f>VLOOKUP(D29,'[2]2022年7-12月'!$B$4:$AA$210,26,0)</f>
        <v>0.39841335999999994</v>
      </c>
      <c r="J29" s="37">
        <f>VLOOKUP(D29,'[2]2022年7-12月'!$B$4:$AE$210,30,0)</f>
        <v>0.39841335999999994</v>
      </c>
      <c r="K29" s="40">
        <f t="shared" si="0"/>
        <v>0.41661876736000003</v>
      </c>
      <c r="L29" s="36">
        <f t="shared" si="1"/>
        <v>0.41661876736000003</v>
      </c>
      <c r="M29" s="40">
        <f t="shared" si="2"/>
        <v>0.41661876736000003</v>
      </c>
      <c r="N29" s="36">
        <f t="shared" si="3"/>
        <v>0.41661876736000003</v>
      </c>
      <c r="O29" s="21" t="s">
        <v>142</v>
      </c>
      <c r="P29" s="21" t="s">
        <v>155</v>
      </c>
      <c r="Q29" s="8"/>
    </row>
    <row r="30" spans="1:17" ht="62.4" customHeight="1" x14ac:dyDescent="0.25">
      <c r="A30" s="32">
        <v>27</v>
      </c>
      <c r="B30" s="31" t="s">
        <v>123</v>
      </c>
      <c r="C30" s="19" t="s">
        <v>124</v>
      </c>
      <c r="D30" s="19" t="s">
        <v>179</v>
      </c>
      <c r="E30" s="32" t="s">
        <v>20</v>
      </c>
      <c r="F30" s="40">
        <f>VLOOKUP(D30,'[1]2021年7-12月 (调整后)'!$B$4:$AA$210,26,0)</f>
        <v>2.3392164239999995</v>
      </c>
      <c r="G30" s="36">
        <f>VLOOKUP(D30,'[1]2021年7-12月 (调整后)'!$B$4:$AE$210,30,0)</f>
        <v>2.3392164239999995</v>
      </c>
      <c r="H30" s="7">
        <v>0.13</v>
      </c>
      <c r="I30" s="41">
        <f>VLOOKUP(D30,'[2]2022年7-12月'!$B$4:$AA$210,26,0)</f>
        <v>2.2266989999999995</v>
      </c>
      <c r="J30" s="37">
        <f>VLOOKUP(D30,'[2]2022年7-12月'!$B$4:$AE$210,30,0)</f>
        <v>2.2266989999999995</v>
      </c>
      <c r="K30" s="40">
        <f t="shared" si="0"/>
        <v>2.3392164239999995</v>
      </c>
      <c r="L30" s="36">
        <f t="shared" si="1"/>
        <v>2.3392164239999995</v>
      </c>
      <c r="M30" s="40">
        <f t="shared" si="2"/>
        <v>2.3392164239999995</v>
      </c>
      <c r="N30" s="36">
        <f t="shared" si="3"/>
        <v>2.3392164239999995</v>
      </c>
      <c r="O30" s="21" t="s">
        <v>142</v>
      </c>
      <c r="P30" s="21" t="s">
        <v>155</v>
      </c>
      <c r="Q30" s="8"/>
    </row>
    <row r="31" spans="1:17" ht="62.4" customHeight="1" x14ac:dyDescent="0.25">
      <c r="A31" s="32">
        <v>28</v>
      </c>
      <c r="B31" s="31" t="s">
        <v>125</v>
      </c>
      <c r="C31" s="19" t="s">
        <v>126</v>
      </c>
      <c r="D31" s="19" t="s">
        <v>180</v>
      </c>
      <c r="E31" s="32" t="s">
        <v>20</v>
      </c>
      <c r="F31" s="40">
        <f>VLOOKUP(D31,'[1]2021年7-12月 (调整后)'!$B$4:$AA$210,26,0)</f>
        <v>2.3392164239999995</v>
      </c>
      <c r="G31" s="36">
        <f>VLOOKUP(D31,'[1]2021年7-12月 (调整后)'!$B$4:$AE$210,30,0)</f>
        <v>2.3392164239999995</v>
      </c>
      <c r="H31" s="7">
        <v>0.13</v>
      </c>
      <c r="I31" s="41">
        <f>VLOOKUP(D31,'[2]2022年7-12月'!$B$4:$AA$210,26,0)</f>
        <v>2.2266989999999995</v>
      </c>
      <c r="J31" s="37">
        <f>VLOOKUP(D31,'[2]2022年7-12月'!$B$4:$AE$210,30,0)</f>
        <v>2.2266989999999995</v>
      </c>
      <c r="K31" s="40">
        <f t="shared" si="0"/>
        <v>2.3392164239999995</v>
      </c>
      <c r="L31" s="36">
        <f t="shared" si="1"/>
        <v>2.3392164239999995</v>
      </c>
      <c r="M31" s="40">
        <f t="shared" si="2"/>
        <v>2.3392164239999995</v>
      </c>
      <c r="N31" s="36">
        <f t="shared" si="3"/>
        <v>2.3392164239999995</v>
      </c>
      <c r="O31" s="21" t="s">
        <v>142</v>
      </c>
      <c r="P31" s="21" t="s">
        <v>155</v>
      </c>
      <c r="Q31" s="8"/>
    </row>
    <row r="32" spans="1:17" ht="62.4" customHeight="1" x14ac:dyDescent="0.25">
      <c r="A32" s="32">
        <v>29</v>
      </c>
      <c r="B32" s="31" t="s">
        <v>127</v>
      </c>
      <c r="C32" s="19" t="s">
        <v>128</v>
      </c>
      <c r="D32" s="19" t="s">
        <v>181</v>
      </c>
      <c r="E32" s="32" t="s">
        <v>20</v>
      </c>
      <c r="F32" s="40">
        <f>VLOOKUP(D32,'[1]2021年7-12月 (调整后)'!$B$4:$AA$210,26,0)</f>
        <v>0.72501560000000009</v>
      </c>
      <c r="G32" s="36">
        <f>VLOOKUP(D32,'[1]2021年7-12月 (调整后)'!$B$4:$AE$210,30,0)</f>
        <v>0.72501560000000009</v>
      </c>
      <c r="H32" s="7">
        <v>0.13</v>
      </c>
      <c r="I32" s="41">
        <f>VLOOKUP(D32,'[2]2022年7-12月'!$B$4:$AA$210,26,0)</f>
        <v>0.6985905</v>
      </c>
      <c r="J32" s="37">
        <f>VLOOKUP(D32,'[2]2022年7-12月'!$B$4:$AE$210,30,0)</f>
        <v>0.6985905</v>
      </c>
      <c r="K32" s="40">
        <f t="shared" si="0"/>
        <v>0.72501560000000009</v>
      </c>
      <c r="L32" s="36">
        <f t="shared" si="1"/>
        <v>0.72501560000000009</v>
      </c>
      <c r="M32" s="40">
        <f t="shared" si="2"/>
        <v>0.72501560000000009</v>
      </c>
      <c r="N32" s="36">
        <f t="shared" si="3"/>
        <v>0.72501560000000009</v>
      </c>
      <c r="O32" s="21" t="s">
        <v>142</v>
      </c>
      <c r="P32" s="21" t="s">
        <v>155</v>
      </c>
      <c r="Q32" s="8"/>
    </row>
    <row r="33" spans="1:17" ht="62.4" customHeight="1" x14ac:dyDescent="0.25">
      <c r="A33" s="32">
        <v>30</v>
      </c>
      <c r="B33" s="31" t="s">
        <v>129</v>
      </c>
      <c r="C33" s="19" t="s">
        <v>130</v>
      </c>
      <c r="D33" s="19" t="s">
        <v>182</v>
      </c>
      <c r="E33" s="32" t="s">
        <v>20</v>
      </c>
      <c r="F33" s="40">
        <f>VLOOKUP(D33,'[1]2021年7-12月 (调整后)'!$B$4:$AA$210,26,0)</f>
        <v>0.36108807119999997</v>
      </c>
      <c r="G33" s="36">
        <f>VLOOKUP(D33,'[1]2021年7-12月 (调整后)'!$B$4:$AE$210,30,0)</f>
        <v>0.36108807119999997</v>
      </c>
      <c r="H33" s="7">
        <v>0.13</v>
      </c>
      <c r="I33" s="41">
        <f>VLOOKUP(D33,'[2]2022年7-12月'!$B$4:$AA$210,26,0)</f>
        <v>0.34455465100000005</v>
      </c>
      <c r="J33" s="37">
        <f>VLOOKUP(D33,'[2]2022年7-12月'!$B$4:$AE$210,30,0)</f>
        <v>0.34455465100000005</v>
      </c>
      <c r="K33" s="40">
        <f t="shared" si="0"/>
        <v>0.36108807119999997</v>
      </c>
      <c r="L33" s="36">
        <f t="shared" si="1"/>
        <v>0.36108807119999997</v>
      </c>
      <c r="M33" s="40">
        <f t="shared" si="2"/>
        <v>0.36108807119999997</v>
      </c>
      <c r="N33" s="36">
        <f t="shared" si="3"/>
        <v>0.36108807119999997</v>
      </c>
      <c r="O33" s="21" t="s">
        <v>142</v>
      </c>
      <c r="P33" s="21" t="s">
        <v>155</v>
      </c>
      <c r="Q33" s="8"/>
    </row>
    <row r="34" spans="1:17" ht="62.4" customHeight="1" x14ac:dyDescent="0.25">
      <c r="A34" s="32">
        <v>31</v>
      </c>
      <c r="B34" s="31" t="s">
        <v>131</v>
      </c>
      <c r="C34" s="19" t="s">
        <v>132</v>
      </c>
      <c r="D34" s="19" t="s">
        <v>183</v>
      </c>
      <c r="E34" s="32" t="s">
        <v>20</v>
      </c>
      <c r="F34" s="40">
        <f>VLOOKUP(D34,'[1]2021年7-12月 (调整后)'!$B$4:$AA$210,26,0)</f>
        <v>5.048174292876106</v>
      </c>
      <c r="G34" s="36">
        <f>VLOOKUP(D34,'[1]2021年7-12月 (调整后)'!$B$4:$AE$210,30,0)</f>
        <v>5.048174292876106</v>
      </c>
      <c r="H34" s="7">
        <v>0.13</v>
      </c>
      <c r="I34" s="41">
        <f>VLOOKUP(D34,'[2]2022年7-12月'!$B$4:$AA$210,26,0)</f>
        <v>4.8115245974004415</v>
      </c>
      <c r="J34" s="37">
        <f>VLOOKUP(D34,'[2]2022年7-12月'!$B$4:$AE$210,30,0)</f>
        <v>4.8115245974004415</v>
      </c>
      <c r="K34" s="40">
        <f t="shared" si="0"/>
        <v>5.048174292876106</v>
      </c>
      <c r="L34" s="36">
        <f t="shared" si="1"/>
        <v>5.048174292876106</v>
      </c>
      <c r="M34" s="40">
        <f t="shared" si="2"/>
        <v>5.048174292876106</v>
      </c>
      <c r="N34" s="36">
        <f t="shared" si="3"/>
        <v>5.048174292876106</v>
      </c>
      <c r="O34" s="21" t="s">
        <v>142</v>
      </c>
      <c r="P34" s="21" t="s">
        <v>155</v>
      </c>
      <c r="Q34" s="8"/>
    </row>
    <row r="35" spans="1:17" ht="62.4" customHeight="1" x14ac:dyDescent="0.25">
      <c r="A35" s="32">
        <v>32</v>
      </c>
      <c r="B35" s="31" t="s">
        <v>133</v>
      </c>
      <c r="C35" s="19" t="s">
        <v>134</v>
      </c>
      <c r="D35" s="19" t="s">
        <v>184</v>
      </c>
      <c r="E35" s="32" t="s">
        <v>20</v>
      </c>
      <c r="F35" s="40">
        <f>VLOOKUP(D35,'[1]2021年7-12月 (调整后)'!$B$4:$AA$210,26,0)</f>
        <v>5.048174292876106</v>
      </c>
      <c r="G35" s="36">
        <f>VLOOKUP(D35,'[1]2021年7-12月 (调整后)'!$B$4:$AE$210,30,0)</f>
        <v>5.048174292876106</v>
      </c>
      <c r="H35" s="7">
        <v>0.13</v>
      </c>
      <c r="I35" s="41">
        <f>VLOOKUP(D35,'[2]2022年7-12月'!$B$4:$AA$210,26,0)</f>
        <v>4.8115245974004415</v>
      </c>
      <c r="J35" s="37">
        <f>VLOOKUP(D35,'[2]2022年7-12月'!$B$4:$AE$210,30,0)</f>
        <v>4.8115245974004415</v>
      </c>
      <c r="K35" s="40">
        <f t="shared" si="0"/>
        <v>5.048174292876106</v>
      </c>
      <c r="L35" s="36">
        <f t="shared" si="1"/>
        <v>5.048174292876106</v>
      </c>
      <c r="M35" s="40">
        <f t="shared" si="2"/>
        <v>5.048174292876106</v>
      </c>
      <c r="N35" s="36">
        <f t="shared" si="3"/>
        <v>5.048174292876106</v>
      </c>
      <c r="O35" s="21" t="s">
        <v>142</v>
      </c>
      <c r="P35" s="21" t="s">
        <v>155</v>
      </c>
      <c r="Q35" s="8"/>
    </row>
    <row r="36" spans="1:17" ht="62.4" customHeight="1" x14ac:dyDescent="0.25">
      <c r="A36" s="32">
        <v>33</v>
      </c>
      <c r="B36" s="31" t="s">
        <v>135</v>
      </c>
      <c r="C36" s="19" t="s">
        <v>136</v>
      </c>
      <c r="D36" s="19" t="s">
        <v>185</v>
      </c>
      <c r="E36" s="32" t="s">
        <v>20</v>
      </c>
      <c r="F36" s="40">
        <f>VLOOKUP(D36,'[1]2021年7-12月 (调整后)'!$B$4:$AA$210,26,0)</f>
        <v>11.928973733368732</v>
      </c>
      <c r="G36" s="36">
        <f>VLOOKUP(D36,'[1]2021年7-12月 (调整后)'!$B$4:$AE$210,30,0)</f>
        <v>11.928973733368732</v>
      </c>
      <c r="H36" s="7">
        <v>0.13</v>
      </c>
      <c r="I36" s="41">
        <f>VLOOKUP(D36,'[2]2022年7-12月'!$B$4:$AA$210,26,0)</f>
        <v>11.412496431814159</v>
      </c>
      <c r="J36" s="37">
        <f>VLOOKUP(D36,'[2]2022年7-12月'!$B$4:$AE$210,30,0)</f>
        <v>11.412496431814159</v>
      </c>
      <c r="K36" s="40">
        <f t="shared" si="0"/>
        <v>11.928973733368732</v>
      </c>
      <c r="L36" s="36">
        <f t="shared" si="1"/>
        <v>11.928973733368732</v>
      </c>
      <c r="M36" s="40">
        <f t="shared" si="2"/>
        <v>11.928973733368732</v>
      </c>
      <c r="N36" s="36">
        <f t="shared" si="3"/>
        <v>11.928973733368732</v>
      </c>
      <c r="O36" s="21" t="s">
        <v>142</v>
      </c>
      <c r="P36" s="21" t="s">
        <v>155</v>
      </c>
      <c r="Q36" s="8"/>
    </row>
    <row r="37" spans="1:17" ht="62.4" customHeight="1" x14ac:dyDescent="0.25">
      <c r="A37" s="32">
        <v>34</v>
      </c>
      <c r="B37" s="31" t="s">
        <v>137</v>
      </c>
      <c r="C37" s="19" t="s">
        <v>138</v>
      </c>
      <c r="D37" s="19" t="s">
        <v>186</v>
      </c>
      <c r="E37" s="32" t="s">
        <v>20</v>
      </c>
      <c r="F37" s="40">
        <f>VLOOKUP(D37,'[1]2021年7-12月 (调整后)'!$B$4:$AA$210,26,0)</f>
        <v>11.987501733368731</v>
      </c>
      <c r="G37" s="36">
        <f>VLOOKUP(D37,'[1]2021年7-12月 (调整后)'!$B$4:$AE$210,30,0)</f>
        <v>12.375401733368731</v>
      </c>
      <c r="H37" s="7">
        <v>0.13</v>
      </c>
      <c r="I37" s="41">
        <f>VLOOKUP(D37,'[2]2022年7-12月'!$B$4:$AA$210,26,0)</f>
        <v>11.453896431814158</v>
      </c>
      <c r="J37" s="37">
        <f>VLOOKUP(D37,'[2]2022年7-12月'!$B$4:$AE$210,30,0)</f>
        <v>11.841796431814158</v>
      </c>
      <c r="K37" s="40">
        <f t="shared" si="0"/>
        <v>11.987501733368731</v>
      </c>
      <c r="L37" s="36">
        <f t="shared" si="1"/>
        <v>12.375401733368731</v>
      </c>
      <c r="M37" s="40">
        <f t="shared" si="2"/>
        <v>11.987501733368731</v>
      </c>
      <c r="N37" s="36">
        <f t="shared" si="3"/>
        <v>12.375401733368731</v>
      </c>
      <c r="O37" s="21" t="s">
        <v>142</v>
      </c>
      <c r="P37" s="21" t="s">
        <v>155</v>
      </c>
      <c r="Q37" s="8"/>
    </row>
    <row r="38" spans="1:17" ht="62.4" customHeight="1" x14ac:dyDescent="0.25">
      <c r="A38" s="32">
        <v>35</v>
      </c>
      <c r="B38" s="31" t="s">
        <v>139</v>
      </c>
      <c r="C38" s="19" t="s">
        <v>140</v>
      </c>
      <c r="D38" s="19" t="s">
        <v>187</v>
      </c>
      <c r="E38" s="32" t="s">
        <v>20</v>
      </c>
      <c r="F38" s="40">
        <f>VLOOKUP(D38,'[1]2021年7-12月 (调整后)'!$B$4:$AA$210,26,0)</f>
        <v>12.261733733368732</v>
      </c>
      <c r="G38" s="36">
        <f>VLOOKUP(D38,'[1]2021年7-12月 (调整后)'!$B$4:$AE$210,30,0)</f>
        <v>12.649633733368733</v>
      </c>
      <c r="H38" s="7">
        <v>0.13</v>
      </c>
      <c r="I38" s="41">
        <f>VLOOKUP(D38,'[2]2022年7-12月'!$B$4:$AA$210,26,0)</f>
        <v>11.740246431814159</v>
      </c>
      <c r="J38" s="37">
        <f>VLOOKUP(D38,'[2]2022年7-12月'!$B$4:$AE$210,30,0)</f>
        <v>12.128146431814159</v>
      </c>
      <c r="K38" s="40">
        <f t="shared" si="0"/>
        <v>12.261733733368732</v>
      </c>
      <c r="L38" s="36">
        <f t="shared" si="1"/>
        <v>12.649633733368733</v>
      </c>
      <c r="M38" s="40">
        <f t="shared" si="2"/>
        <v>12.261733733368732</v>
      </c>
      <c r="N38" s="36">
        <f t="shared" si="3"/>
        <v>12.649633733368733</v>
      </c>
      <c r="O38" s="21" t="s">
        <v>142</v>
      </c>
      <c r="P38" s="21" t="s">
        <v>155</v>
      </c>
      <c r="Q38" s="8"/>
    </row>
    <row r="39" spans="1:17" ht="27.75" customHeight="1" x14ac:dyDescent="0.25">
      <c r="A39" s="87" t="s">
        <v>143</v>
      </c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</row>
    <row r="40" spans="1:17" ht="79.2" customHeight="1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</row>
    <row r="41" spans="1:17" ht="93" customHeight="1" x14ac:dyDescent="0.25">
      <c r="A41" s="88" t="s">
        <v>13</v>
      </c>
      <c r="B41" s="89"/>
      <c r="C41" s="90" t="s">
        <v>14</v>
      </c>
      <c r="D41" s="90"/>
      <c r="E41" s="90"/>
      <c r="F41" s="87" t="s">
        <v>15</v>
      </c>
      <c r="G41" s="87"/>
      <c r="H41" s="87"/>
      <c r="I41" s="87"/>
      <c r="J41" s="42"/>
      <c r="K41" s="87" t="s">
        <v>16</v>
      </c>
      <c r="L41" s="87"/>
      <c r="M41" s="87"/>
      <c r="N41" s="42"/>
      <c r="O41" s="87" t="s">
        <v>17</v>
      </c>
      <c r="P41" s="8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Sheet1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2022-09-06T10:40:57Z</cp:lastPrinted>
  <dcterms:created xsi:type="dcterms:W3CDTF">2015-06-05T18:19:34Z</dcterms:created>
  <dcterms:modified xsi:type="dcterms:W3CDTF">2022-09-28T09:02:51Z</dcterms:modified>
</cp:coreProperties>
</file>