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E:\成本核算-目标价\钣金件\新强力报价\新强力靠背骨架最新测算\"/>
    </mc:Choice>
  </mc:AlternateContent>
  <xr:revisionPtr revIDLastSave="0" documentId="13_ncr:1_{7E1AD457-84DE-4340-89CD-C8379EBD23AA}" xr6:coauthVersionLast="45" xr6:coauthVersionMax="47" xr10:uidLastSave="{00000000-0000-0000-0000-000000000000}"/>
  <bookViews>
    <workbookView xWindow="-60" yWindow="-60" windowWidth="24120" windowHeight="12960" xr2:uid="{00000000-000D-0000-FFFF-FFFF00000000}"/>
  </bookViews>
  <sheets>
    <sheet name="9.1" sheetId="1" r:id="rId1"/>
  </sheets>
  <calcPr calcId="18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R68" i="1" l="1"/>
  <c r="R70" i="1"/>
  <c r="R72" i="1"/>
  <c r="L41" i="1"/>
  <c r="M41" i="1"/>
  <c r="N41" i="1"/>
  <c r="L43" i="1"/>
  <c r="M43" i="1"/>
  <c r="N43" i="1"/>
  <c r="L46" i="1"/>
  <c r="M46" i="1"/>
  <c r="N46" i="1"/>
  <c r="N49" i="1"/>
  <c r="R46" i="1"/>
  <c r="R47" i="1"/>
  <c r="R49" i="1"/>
  <c r="S41" i="1"/>
  <c r="M68" i="1"/>
  <c r="N68" i="1"/>
  <c r="L61" i="1"/>
  <c r="M61" i="1"/>
  <c r="N61" i="1"/>
  <c r="L63" i="1"/>
  <c r="M63" i="1"/>
  <c r="N63" i="1"/>
  <c r="N67" i="1"/>
  <c r="R67" i="1"/>
  <c r="S61" i="1"/>
  <c r="M69" i="1"/>
  <c r="N69" i="1"/>
  <c r="N70" i="1"/>
  <c r="N71" i="1"/>
  <c r="S68" i="1"/>
  <c r="N72" i="1"/>
  <c r="J10" i="1"/>
  <c r="L10" i="1"/>
  <c r="M10" i="1"/>
  <c r="N10" i="1"/>
  <c r="J19" i="1"/>
  <c r="L19" i="1"/>
  <c r="M19" i="1"/>
  <c r="N19" i="1"/>
  <c r="L20" i="1"/>
  <c r="M20" i="1"/>
  <c r="N20" i="1"/>
  <c r="J23" i="1"/>
  <c r="L23" i="1"/>
  <c r="M23" i="1"/>
  <c r="N23" i="1"/>
  <c r="J26" i="1"/>
  <c r="L26" i="1"/>
  <c r="M26" i="1"/>
  <c r="N26" i="1"/>
  <c r="L31" i="1"/>
  <c r="M31" i="1"/>
  <c r="N31" i="1"/>
  <c r="J33" i="1"/>
  <c r="L33" i="1"/>
  <c r="M33" i="1"/>
  <c r="N33" i="1"/>
  <c r="R19" i="1"/>
  <c r="R36" i="1"/>
  <c r="R37" i="1"/>
  <c r="R38" i="1"/>
  <c r="R40" i="1"/>
  <c r="N35" i="1"/>
  <c r="N36" i="1"/>
  <c r="S10" i="1"/>
  <c r="N40" i="1"/>
  <c r="R75" i="1"/>
  <c r="P74" i="1"/>
  <c r="R73" i="1"/>
  <c r="L50" i="1"/>
  <c r="M50" i="1"/>
  <c r="N50" i="1"/>
  <c r="L53" i="1"/>
  <c r="M53" i="1"/>
  <c r="N53" i="1"/>
  <c r="L57" i="1"/>
  <c r="M57" i="1"/>
  <c r="N57" i="1"/>
  <c r="N60" i="1"/>
  <c r="R57" i="1"/>
  <c r="R58" i="1"/>
  <c r="R60" i="1"/>
  <c r="S50" i="1"/>
  <c r="P69" i="1"/>
  <c r="R77" i="1"/>
  <c r="M73" i="1"/>
  <c r="N73" i="1"/>
  <c r="M74" i="1"/>
  <c r="N74" i="1"/>
  <c r="N75" i="1"/>
  <c r="N76" i="1"/>
  <c r="N77" i="1"/>
  <c r="S73" i="1"/>
  <c r="M4" i="1"/>
  <c r="N4" i="1"/>
  <c r="S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吴英格</author>
  </authors>
  <commentList>
    <comment ref="H10" authorId="0" shapeId="0" xr:uid="{50CD045F-7061-4590-A634-769D0014CDF1}">
      <text>
        <r>
          <rPr>
            <b/>
            <sz val="9"/>
            <color indexed="81"/>
            <rFont val="宋体"/>
            <family val="3"/>
            <charset val="134"/>
          </rPr>
          <t>吴英格:</t>
        </r>
        <r>
          <rPr>
            <sz val="9"/>
            <color indexed="81"/>
            <rFont val="宋体"/>
            <family val="3"/>
            <charset val="134"/>
          </rPr>
          <t xml:space="preserve">
新强力5.92，亮管，河北4.7</t>
        </r>
      </text>
    </comment>
    <comment ref="H19" authorId="0" shapeId="0" xr:uid="{BA9ED20F-1AA2-42C9-B150-3B121536D487}">
      <text>
        <r>
          <rPr>
            <b/>
            <sz val="9"/>
            <color indexed="81"/>
            <rFont val="宋体"/>
            <family val="3"/>
            <charset val="134"/>
          </rPr>
          <t>吴英格:</t>
        </r>
        <r>
          <rPr>
            <sz val="9"/>
            <color indexed="81"/>
            <rFont val="宋体"/>
            <family val="3"/>
            <charset val="134"/>
          </rPr>
          <t xml:space="preserve">
新强力5.8,河北4.7.黑管</t>
        </r>
      </text>
    </comment>
    <comment ref="H20" authorId="0" shapeId="0" xr:uid="{89536DE5-C81E-4B1E-B7E2-2C80424881C4}">
      <text>
        <r>
          <rPr>
            <b/>
            <sz val="9"/>
            <color indexed="81"/>
            <rFont val="宋体"/>
            <family val="3"/>
            <charset val="134"/>
          </rPr>
          <t>吴英格:</t>
        </r>
        <r>
          <rPr>
            <sz val="9"/>
            <color indexed="81"/>
            <rFont val="宋体"/>
            <family val="3"/>
            <charset val="134"/>
          </rPr>
          <t xml:space="preserve">
新强力5，河北4.87</t>
        </r>
      </text>
    </comment>
    <comment ref="H23" authorId="0" shapeId="0" xr:uid="{8148D509-146B-46A4-BA08-726BCD69124F}">
      <text>
        <r>
          <rPr>
            <b/>
            <sz val="9"/>
            <color indexed="81"/>
            <rFont val="宋体"/>
            <family val="3"/>
            <charset val="134"/>
          </rPr>
          <t>吴英格:</t>
        </r>
        <r>
          <rPr>
            <sz val="9"/>
            <color indexed="81"/>
            <rFont val="宋体"/>
            <family val="3"/>
            <charset val="134"/>
          </rPr>
          <t xml:space="preserve">
吴英格:
新强力5.92，亮管，河北4.7</t>
        </r>
      </text>
    </comment>
    <comment ref="H26" authorId="0" shapeId="0" xr:uid="{342859B4-9EB3-44EA-B704-960D85602319}">
      <text>
        <r>
          <rPr>
            <b/>
            <sz val="9"/>
            <color indexed="81"/>
            <rFont val="宋体"/>
            <family val="3"/>
            <charset val="134"/>
          </rPr>
          <t>吴英格:</t>
        </r>
        <r>
          <rPr>
            <sz val="9"/>
            <color indexed="81"/>
            <rFont val="宋体"/>
            <family val="3"/>
            <charset val="134"/>
          </rPr>
          <t xml:space="preserve">
吴英格:
新强力5.92，亮管，河北4.7</t>
        </r>
      </text>
    </comment>
    <comment ref="H31" authorId="0" shapeId="0" xr:uid="{6069DEA5-78EA-4A40-9AFF-5A09530EC9CA}">
      <text>
        <r>
          <rPr>
            <b/>
            <sz val="9"/>
            <color indexed="81"/>
            <rFont val="宋体"/>
            <family val="3"/>
            <charset val="134"/>
          </rPr>
          <t>吴英格:</t>
        </r>
        <r>
          <rPr>
            <sz val="9"/>
            <color indexed="81"/>
            <rFont val="宋体"/>
            <family val="3"/>
            <charset val="134"/>
          </rPr>
          <t xml:space="preserve">
新强力5，河北4.87</t>
        </r>
      </text>
    </comment>
    <comment ref="H41" authorId="0" shapeId="0" xr:uid="{E04D3695-384D-4884-98C2-05B842899082}">
      <text>
        <r>
          <rPr>
            <b/>
            <sz val="9"/>
            <color indexed="81"/>
            <rFont val="宋体"/>
            <family val="3"/>
            <charset val="134"/>
          </rPr>
          <t>吴英格:</t>
        </r>
        <r>
          <rPr>
            <sz val="9"/>
            <color indexed="81"/>
            <rFont val="宋体"/>
            <family val="3"/>
            <charset val="134"/>
          </rPr>
          <t xml:space="preserve">
新强力8.5，河北7.52</t>
        </r>
      </text>
    </comment>
    <comment ref="R42" authorId="0" shapeId="0" xr:uid="{81A6BB37-477A-4CBD-82CC-02E3981EDAAB}">
      <text>
        <r>
          <rPr>
            <b/>
            <sz val="9"/>
            <color indexed="81"/>
            <rFont val="宋体"/>
            <family val="3"/>
            <charset val="134"/>
          </rPr>
          <t>吴英格:</t>
        </r>
        <r>
          <rPr>
            <sz val="9"/>
            <color indexed="81"/>
            <rFont val="宋体"/>
            <family val="3"/>
            <charset val="134"/>
          </rPr>
          <t xml:space="preserve">
新强力倒角0.4</t>
        </r>
      </text>
    </comment>
    <comment ref="H43" authorId="0" shapeId="0" xr:uid="{0A193AB2-A3D0-4D6B-AADE-5542928F9FA5}">
      <text>
        <r>
          <rPr>
            <b/>
            <sz val="9"/>
            <color indexed="81"/>
            <rFont val="宋体"/>
            <family val="3"/>
            <charset val="134"/>
          </rPr>
          <t>吴英格:</t>
        </r>
        <r>
          <rPr>
            <sz val="9"/>
            <color indexed="81"/>
            <rFont val="宋体"/>
            <family val="3"/>
            <charset val="134"/>
          </rPr>
          <t xml:space="preserve">
新强力6.5，河北5.83</t>
        </r>
      </text>
    </comment>
    <comment ref="H46" authorId="0" shapeId="0" xr:uid="{B409F9B4-892B-4ACA-94B4-5C58FA2A871E}">
      <text>
        <r>
          <rPr>
            <b/>
            <sz val="9"/>
            <color indexed="81"/>
            <rFont val="宋体"/>
            <family val="3"/>
            <charset val="134"/>
          </rPr>
          <t>吴英格:</t>
        </r>
        <r>
          <rPr>
            <sz val="9"/>
            <color indexed="81"/>
            <rFont val="宋体"/>
            <family val="3"/>
            <charset val="134"/>
          </rPr>
          <t xml:space="preserve">
新强力6，河北5.31</t>
        </r>
      </text>
    </comment>
    <comment ref="Q46" authorId="0" shapeId="0" xr:uid="{C1F764D3-B0A1-4137-B47F-F31370159520}">
      <text>
        <r>
          <rPr>
            <b/>
            <sz val="9"/>
            <color indexed="81"/>
            <rFont val="宋体"/>
            <family val="3"/>
            <charset val="134"/>
          </rPr>
          <t>吴英格:</t>
        </r>
        <r>
          <rPr>
            <sz val="9"/>
            <color indexed="81"/>
            <rFont val="宋体"/>
            <family val="3"/>
            <charset val="134"/>
          </rPr>
          <t xml:space="preserve">
新强力0.06，河北0.03</t>
        </r>
      </text>
    </comment>
    <comment ref="Q47" authorId="0" shapeId="0" xr:uid="{D489F8E4-9FBF-4CCD-AB4A-D28FA8CDD564}">
      <text>
        <r>
          <rPr>
            <b/>
            <sz val="9"/>
            <color indexed="81"/>
            <rFont val="宋体"/>
            <family val="3"/>
            <charset val="134"/>
          </rPr>
          <t>吴英格:</t>
        </r>
        <r>
          <rPr>
            <sz val="9"/>
            <color indexed="81"/>
            <rFont val="宋体"/>
            <family val="3"/>
            <charset val="134"/>
          </rPr>
          <t xml:space="preserve">
新强力0.06，河北0.03</t>
        </r>
      </text>
    </comment>
    <comment ref="H50" authorId="0" shapeId="0" xr:uid="{6CFB13CB-B6ED-4B84-9D0C-1F6204A13148}">
      <text>
        <r>
          <rPr>
            <b/>
            <sz val="9"/>
            <color indexed="81"/>
            <rFont val="宋体"/>
            <family val="3"/>
            <charset val="134"/>
          </rPr>
          <t>吴英格:</t>
        </r>
        <r>
          <rPr>
            <sz val="9"/>
            <color indexed="81"/>
            <rFont val="宋体"/>
            <family val="3"/>
            <charset val="134"/>
          </rPr>
          <t xml:space="preserve">
新强力8.5，河北7.52</t>
        </r>
      </text>
    </comment>
    <comment ref="R51" authorId="0" shapeId="0" xr:uid="{C6B8479A-2C0D-4B3D-AED2-246B93AAF6BB}">
      <text>
        <r>
          <rPr>
            <b/>
            <sz val="9"/>
            <color indexed="81"/>
            <rFont val="宋体"/>
            <family val="3"/>
            <charset val="134"/>
          </rPr>
          <t>吴英格:</t>
        </r>
        <r>
          <rPr>
            <sz val="9"/>
            <color indexed="81"/>
            <rFont val="宋体"/>
            <family val="3"/>
            <charset val="134"/>
          </rPr>
          <t xml:space="preserve">
新强力倒角0.4</t>
        </r>
      </text>
    </comment>
    <comment ref="H53" authorId="0" shapeId="0" xr:uid="{28DA6B2C-6255-4D78-8074-EF4DED9D2673}">
      <text>
        <r>
          <rPr>
            <b/>
            <sz val="9"/>
            <color indexed="81"/>
            <rFont val="宋体"/>
            <family val="3"/>
            <charset val="134"/>
          </rPr>
          <t>吴英格:</t>
        </r>
        <r>
          <rPr>
            <sz val="9"/>
            <color indexed="81"/>
            <rFont val="宋体"/>
            <family val="3"/>
            <charset val="134"/>
          </rPr>
          <t xml:space="preserve">
新强力6.5，河北5.83</t>
        </r>
      </text>
    </comment>
    <comment ref="H57" authorId="0" shapeId="0" xr:uid="{CF38B623-76FC-49B4-B016-50552F8B729D}">
      <text>
        <r>
          <rPr>
            <b/>
            <sz val="9"/>
            <color indexed="81"/>
            <rFont val="宋体"/>
            <family val="3"/>
            <charset val="134"/>
          </rPr>
          <t>吴英格:</t>
        </r>
        <r>
          <rPr>
            <sz val="9"/>
            <color indexed="81"/>
            <rFont val="宋体"/>
            <family val="3"/>
            <charset val="134"/>
          </rPr>
          <t xml:space="preserve">
新强力6，河北5.31</t>
        </r>
      </text>
    </comment>
    <comment ref="Q57" authorId="0" shapeId="0" xr:uid="{CF2BBF55-CD30-4357-9921-77D390E9033A}">
      <text>
        <r>
          <rPr>
            <b/>
            <sz val="9"/>
            <color indexed="81"/>
            <rFont val="宋体"/>
            <family val="3"/>
            <charset val="134"/>
          </rPr>
          <t>吴英格:</t>
        </r>
        <r>
          <rPr>
            <sz val="9"/>
            <color indexed="81"/>
            <rFont val="宋体"/>
            <family val="3"/>
            <charset val="134"/>
          </rPr>
          <t xml:space="preserve">
新强力0.06，河北0.03</t>
        </r>
      </text>
    </comment>
    <comment ref="Q58" authorId="0" shapeId="0" xr:uid="{8D0480A3-50AE-413E-95C7-B15750669048}">
      <text>
        <r>
          <rPr>
            <b/>
            <sz val="9"/>
            <color indexed="81"/>
            <rFont val="宋体"/>
            <family val="3"/>
            <charset val="134"/>
          </rPr>
          <t>吴英格:</t>
        </r>
        <r>
          <rPr>
            <sz val="9"/>
            <color indexed="81"/>
            <rFont val="宋体"/>
            <family val="3"/>
            <charset val="134"/>
          </rPr>
          <t xml:space="preserve">
新强力0.06，河北0.03</t>
        </r>
      </text>
    </comment>
    <comment ref="H61" authorId="0" shapeId="0" xr:uid="{E84AD667-9316-419F-A98C-8D1C32102732}">
      <text>
        <r>
          <rPr>
            <b/>
            <sz val="9"/>
            <color indexed="81"/>
            <rFont val="宋体"/>
            <family val="3"/>
            <charset val="134"/>
          </rPr>
          <t>吴英格:</t>
        </r>
        <r>
          <rPr>
            <sz val="9"/>
            <color indexed="81"/>
            <rFont val="宋体"/>
            <family val="3"/>
            <charset val="134"/>
          </rPr>
          <t xml:space="preserve">
新强力8.5，河北7.52</t>
        </r>
      </text>
    </comment>
    <comment ref="H63" authorId="0" shapeId="0" xr:uid="{43210FA9-D9F4-4CBA-8CB3-4BD0FC7B4077}">
      <text>
        <r>
          <rPr>
            <b/>
            <sz val="9"/>
            <color indexed="81"/>
            <rFont val="宋体"/>
            <family val="3"/>
            <charset val="134"/>
          </rPr>
          <t>吴英格:</t>
        </r>
        <r>
          <rPr>
            <sz val="9"/>
            <color indexed="81"/>
            <rFont val="宋体"/>
            <family val="3"/>
            <charset val="134"/>
          </rPr>
          <t xml:space="preserve">
新强力6.5，河北5.83</t>
        </r>
      </text>
    </comment>
    <comment ref="P69" authorId="0" shapeId="0" xr:uid="{DA31AB61-4BEF-46C6-8008-703DD1E48619}">
      <text>
        <r>
          <rPr>
            <b/>
            <sz val="9"/>
            <color indexed="81"/>
            <rFont val="宋体"/>
            <family val="3"/>
            <charset val="134"/>
          </rPr>
          <t>吴英格:</t>
        </r>
        <r>
          <rPr>
            <sz val="9"/>
            <color indexed="81"/>
            <rFont val="宋体"/>
            <family val="3"/>
            <charset val="134"/>
          </rPr>
          <t xml:space="preserve">
4个套，2轴</t>
        </r>
      </text>
    </comment>
    <comment ref="M70" authorId="0" shapeId="0" xr:uid="{F5CF6476-52DE-49A1-A4EC-8AFBB423B249}">
      <text>
        <r>
          <rPr>
            <b/>
            <sz val="9"/>
            <color indexed="81"/>
            <rFont val="宋体"/>
            <family val="3"/>
            <charset val="134"/>
          </rPr>
          <t>吴英格:</t>
        </r>
        <r>
          <rPr>
            <sz val="9"/>
            <color indexed="81"/>
            <rFont val="宋体"/>
            <family val="3"/>
            <charset val="134"/>
          </rPr>
          <t xml:space="preserve">
新强力3.08/4,河北0.68/4</t>
        </r>
      </text>
    </comment>
    <comment ref="P70" authorId="0" shapeId="0" xr:uid="{909B43CE-435D-40D0-8803-3C5EFE6C7F52}">
      <text>
        <r>
          <rPr>
            <b/>
            <sz val="9"/>
            <color indexed="81"/>
            <rFont val="宋体"/>
            <family val="3"/>
            <charset val="134"/>
          </rPr>
          <t>吴英格:新强力3，河北1</t>
        </r>
      </text>
    </comment>
    <comment ref="Q70" authorId="0" shapeId="0" xr:uid="{884E8D11-723B-414B-A8E1-4ABD909CBD3A}">
      <text>
        <r>
          <rPr>
            <b/>
            <sz val="9"/>
            <color indexed="81"/>
            <rFont val="宋体"/>
            <family val="3"/>
            <charset val="134"/>
          </rPr>
          <t>吴英格:</t>
        </r>
        <r>
          <rPr>
            <sz val="9"/>
            <color indexed="81"/>
            <rFont val="宋体"/>
            <family val="3"/>
            <charset val="134"/>
          </rPr>
          <t xml:space="preserve">
新强力0.1，河北0.05</t>
        </r>
      </text>
    </comment>
    <comment ref="M71" authorId="0" shapeId="0" xr:uid="{0857F173-1653-4425-8150-6FF6A4EE9309}">
      <text>
        <r>
          <rPr>
            <b/>
            <sz val="9"/>
            <color indexed="81"/>
            <rFont val="宋体"/>
            <family val="3"/>
            <charset val="134"/>
          </rPr>
          <t>吴英格:</t>
        </r>
        <r>
          <rPr>
            <sz val="9"/>
            <color indexed="81"/>
            <rFont val="宋体"/>
            <family val="3"/>
            <charset val="134"/>
          </rPr>
          <t xml:space="preserve">
新强力0.5*2</t>
        </r>
      </text>
    </comment>
    <comment ref="P74" authorId="0" shapeId="0" xr:uid="{176A7897-406A-42B5-A546-360BF49F4FF0}">
      <text>
        <r>
          <rPr>
            <b/>
            <sz val="9"/>
            <color indexed="81"/>
            <rFont val="宋体"/>
            <family val="3"/>
            <charset val="134"/>
          </rPr>
          <t>吴英格:</t>
        </r>
        <r>
          <rPr>
            <sz val="9"/>
            <color indexed="81"/>
            <rFont val="宋体"/>
            <family val="3"/>
            <charset val="134"/>
          </rPr>
          <t xml:space="preserve">
4个套，2轴</t>
        </r>
      </text>
    </comment>
    <comment ref="M75" authorId="0" shapeId="0" xr:uid="{DB9E7B1B-976D-43A0-ABCF-5FD1E25A9130}">
      <text>
        <r>
          <rPr>
            <b/>
            <sz val="9"/>
            <color indexed="81"/>
            <rFont val="宋体"/>
            <family val="3"/>
            <charset val="134"/>
          </rPr>
          <t>吴英格:</t>
        </r>
        <r>
          <rPr>
            <sz val="9"/>
            <color indexed="81"/>
            <rFont val="宋体"/>
            <family val="3"/>
            <charset val="134"/>
          </rPr>
          <t xml:space="preserve">
新强力3.08/4,河北0.68/4</t>
        </r>
      </text>
    </comment>
    <comment ref="P75" authorId="0" shapeId="0" xr:uid="{D9EBE700-6A8D-490F-86B4-7ED9BFD71A3F}">
      <text>
        <r>
          <rPr>
            <b/>
            <sz val="9"/>
            <color indexed="81"/>
            <rFont val="宋体"/>
            <family val="3"/>
            <charset val="134"/>
          </rPr>
          <t>吴英格:新强力3，河北1</t>
        </r>
      </text>
    </comment>
    <comment ref="Q75" authorId="0" shapeId="0" xr:uid="{81769999-919A-4146-83AA-D5CE3E7C9105}">
      <text>
        <r>
          <rPr>
            <b/>
            <sz val="9"/>
            <color indexed="81"/>
            <rFont val="宋体"/>
            <family val="3"/>
            <charset val="134"/>
          </rPr>
          <t>吴英格:</t>
        </r>
        <r>
          <rPr>
            <sz val="9"/>
            <color indexed="81"/>
            <rFont val="宋体"/>
            <family val="3"/>
            <charset val="134"/>
          </rPr>
          <t xml:space="preserve">
新强力0.1，河北0.05</t>
        </r>
      </text>
    </comment>
    <comment ref="M76" authorId="0" shapeId="0" xr:uid="{AE288850-59D1-4002-BADC-F37FF57DE2E8}">
      <text>
        <r>
          <rPr>
            <b/>
            <sz val="9"/>
            <color indexed="81"/>
            <rFont val="宋体"/>
            <family val="3"/>
            <charset val="134"/>
          </rPr>
          <t>吴英格:</t>
        </r>
        <r>
          <rPr>
            <sz val="9"/>
            <color indexed="81"/>
            <rFont val="宋体"/>
            <family val="3"/>
            <charset val="134"/>
          </rPr>
          <t xml:space="preserve">
新强力0.5*2</t>
        </r>
      </text>
    </comment>
  </commentList>
</comments>
</file>

<file path=xl/sharedStrings.xml><?xml version="1.0" encoding="utf-8"?>
<sst xmlns="http://schemas.openxmlformats.org/spreadsheetml/2006/main" count="209" uniqueCount="123">
  <si>
    <t>新强力供货产品采购目标价核算表</t>
  </si>
  <si>
    <t>序号</t>
  </si>
  <si>
    <t>物料
代码</t>
  </si>
  <si>
    <t>名称</t>
  </si>
  <si>
    <t>零件名称</t>
  </si>
  <si>
    <t>耗用量</t>
  </si>
  <si>
    <t>材质</t>
  </si>
  <si>
    <t>下料尺寸</t>
  </si>
  <si>
    <t>不含税单价</t>
  </si>
  <si>
    <t>重量</t>
  </si>
  <si>
    <t>材料费</t>
  </si>
  <si>
    <t>制造成本</t>
  </si>
  <si>
    <t>不含税</t>
  </si>
  <si>
    <t>材料</t>
  </si>
  <si>
    <t>废铁</t>
  </si>
  <si>
    <t>毛重</t>
  </si>
  <si>
    <t>净重</t>
  </si>
  <si>
    <t>单件</t>
  </si>
  <si>
    <t>定额</t>
  </si>
  <si>
    <t>工序</t>
  </si>
  <si>
    <t>吨位</t>
  </si>
  <si>
    <t>工序费</t>
  </si>
  <si>
    <t>小计</t>
  </si>
  <si>
    <t>核算价</t>
  </si>
  <si>
    <t>SHT 0010286</t>
  </si>
  <si>
    <t>H6滑道手柄</t>
  </si>
  <si>
    <t>焊管</t>
  </si>
  <si>
    <t>HC340/590DP</t>
  </si>
  <si>
    <r>
      <rPr>
        <sz val="11"/>
        <color rgb="FF000000"/>
        <rFont val="Arial"/>
        <family val="2"/>
      </rPr>
      <t>Φ</t>
    </r>
    <r>
      <rPr>
        <sz val="11"/>
        <color rgb="FF000000"/>
        <rFont val="宋体"/>
        <family val="3"/>
        <charset val="134"/>
        <scheme val="minor"/>
      </rPr>
      <t>10</t>
    </r>
    <r>
      <rPr>
        <sz val="11"/>
        <color rgb="FF000000"/>
        <rFont val="宋体"/>
        <family val="3"/>
        <charset val="134"/>
      </rPr>
      <t>*1.5*710</t>
    </r>
  </si>
  <si>
    <t>下料</t>
  </si>
  <si>
    <t>弯管</t>
  </si>
  <si>
    <t>6弯</t>
  </si>
  <si>
    <t>矫正</t>
  </si>
  <si>
    <t>2次</t>
  </si>
  <si>
    <t>压扁</t>
  </si>
  <si>
    <t>冲孔</t>
  </si>
  <si>
    <t>喷涂</t>
  </si>
  <si>
    <t>SHT0012294</t>
  </si>
  <si>
    <t>T5靠背骨架焊接总成</t>
  </si>
  <si>
    <t>主体管</t>
  </si>
  <si>
    <t>Q195</t>
  </si>
  <si>
    <t>弯管*4</t>
  </si>
  <si>
    <t>压窝*2</t>
  </si>
  <si>
    <t>40T</t>
  </si>
  <si>
    <t>压弯1*2</t>
  </si>
  <si>
    <t>压弯2*2</t>
  </si>
  <si>
    <t>压扁*2</t>
  </si>
  <si>
    <r>
      <rPr>
        <sz val="11"/>
        <color theme="1"/>
        <rFont val="宋体"/>
        <family val="3"/>
        <charset val="134"/>
        <scheme val="minor"/>
      </rPr>
      <t>冲孔*</t>
    </r>
    <r>
      <rPr>
        <sz val="11"/>
        <color theme="1"/>
        <rFont val="宋体"/>
        <family val="3"/>
        <charset val="134"/>
        <scheme val="minor"/>
      </rPr>
      <t>2</t>
    </r>
  </si>
  <si>
    <t>冲流水孔*3</t>
  </si>
  <si>
    <t>25T</t>
  </si>
  <si>
    <t>夹心</t>
  </si>
  <si>
    <r>
      <rPr>
        <sz val="11"/>
        <color theme="1"/>
        <rFont val="宋体"/>
        <family val="3"/>
        <charset val="134"/>
        <scheme val="minor"/>
      </rPr>
      <t>Ф2</t>
    </r>
    <r>
      <rPr>
        <sz val="11"/>
        <color theme="1"/>
        <rFont val="宋体"/>
        <family val="3"/>
        <charset val="134"/>
        <scheme val="minor"/>
      </rPr>
      <t>0</t>
    </r>
    <r>
      <rPr>
        <sz val="11"/>
        <color theme="1"/>
        <rFont val="宋体"/>
        <family val="3"/>
        <charset val="134"/>
        <scheme val="minor"/>
      </rPr>
      <t>*2*</t>
    </r>
    <r>
      <rPr>
        <sz val="11"/>
        <color theme="1"/>
        <rFont val="宋体"/>
        <family val="3"/>
        <charset val="134"/>
        <scheme val="minor"/>
      </rPr>
      <t>429</t>
    </r>
  </si>
  <si>
    <t>断料*2</t>
  </si>
  <si>
    <t>下钢丝</t>
  </si>
  <si>
    <r>
      <rPr>
        <sz val="11"/>
        <color theme="1"/>
        <rFont val="宋体"/>
        <family val="3"/>
        <charset val="134"/>
        <scheme val="minor"/>
      </rPr>
      <t>Ф7</t>
    </r>
    <r>
      <rPr>
        <sz val="11"/>
        <color theme="1"/>
        <rFont val="宋体"/>
        <family val="3"/>
        <charset val="134"/>
        <scheme val="minor"/>
      </rPr>
      <t>*510</t>
    </r>
  </si>
  <si>
    <t>落料</t>
  </si>
  <si>
    <t>200T</t>
  </si>
  <si>
    <t>成型</t>
  </si>
  <si>
    <t>中管</t>
  </si>
  <si>
    <r>
      <rPr>
        <sz val="11"/>
        <color theme="1"/>
        <rFont val="宋体"/>
        <family val="3"/>
        <charset val="134"/>
        <scheme val="minor"/>
      </rPr>
      <t>4</t>
    </r>
    <r>
      <rPr>
        <sz val="11"/>
        <color theme="1"/>
        <rFont val="宋体"/>
        <family val="3"/>
        <charset val="134"/>
        <scheme val="minor"/>
      </rPr>
      <t>0T</t>
    </r>
  </si>
  <si>
    <t>冲流水孔*2</t>
  </si>
  <si>
    <t>底管</t>
  </si>
  <si>
    <r>
      <rPr>
        <sz val="11"/>
        <color theme="1"/>
        <rFont val="宋体"/>
        <family val="3"/>
        <charset val="134"/>
        <scheme val="minor"/>
      </rPr>
      <t>Q</t>
    </r>
    <r>
      <rPr>
        <sz val="11"/>
        <color theme="1"/>
        <rFont val="宋体"/>
        <family val="3"/>
        <charset val="134"/>
        <scheme val="minor"/>
      </rPr>
      <t>195</t>
    </r>
  </si>
  <si>
    <t>压弯*2</t>
  </si>
  <si>
    <r>
      <rPr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3"/>
        <charset val="134"/>
        <scheme val="minor"/>
      </rPr>
      <t>5</t>
    </r>
    <r>
      <rPr>
        <sz val="11"/>
        <color theme="1"/>
        <rFont val="宋体"/>
        <family val="3"/>
        <charset val="134"/>
        <scheme val="minor"/>
      </rPr>
      <t>T</t>
    </r>
  </si>
  <si>
    <t>冲斜面*2</t>
  </si>
  <si>
    <t>侧面钢丝</t>
  </si>
  <si>
    <t>Ф7*580</t>
  </si>
  <si>
    <t>气垫支撑钢丝</t>
  </si>
  <si>
    <t>Ф5*350</t>
  </si>
  <si>
    <r>
      <rPr>
        <sz val="11"/>
        <color theme="1"/>
        <rFont val="宋体"/>
        <family val="3"/>
        <charset val="134"/>
        <scheme val="minor"/>
      </rPr>
      <t>断料*</t>
    </r>
    <r>
      <rPr>
        <sz val="11"/>
        <color theme="1"/>
        <rFont val="宋体"/>
        <family val="3"/>
        <charset val="134"/>
        <scheme val="minor"/>
      </rPr>
      <t>2</t>
    </r>
  </si>
  <si>
    <t>气垫支撑钢带</t>
  </si>
  <si>
    <t>下料*3</t>
  </si>
  <si>
    <t>冲孔*2</t>
  </si>
  <si>
    <t>螺母</t>
  </si>
  <si>
    <t>外采</t>
  </si>
  <si>
    <t>螺母焊接</t>
  </si>
  <si>
    <t>头枕管</t>
  </si>
  <si>
    <t>焊接1序</t>
  </si>
  <si>
    <t>焊接2序</t>
  </si>
  <si>
    <t>焊接3序</t>
  </si>
  <si>
    <r>
      <rPr>
        <sz val="11"/>
        <color theme="1"/>
        <rFont val="宋体"/>
        <family val="3"/>
        <charset val="134"/>
        <scheme val="minor"/>
      </rPr>
      <t>电泳</t>
    </r>
    <r>
      <rPr>
        <sz val="11"/>
        <color theme="1"/>
        <rFont val="SimSun"/>
        <charset val="134"/>
      </rPr>
      <t>㎡</t>
    </r>
  </si>
  <si>
    <t>合计：</t>
  </si>
  <si>
    <t>SHT0012082</t>
  </si>
  <si>
    <t>前长杆总成</t>
  </si>
  <si>
    <t>连接轴</t>
  </si>
  <si>
    <t>Q345无缝管</t>
  </si>
  <si>
    <r>
      <rPr>
        <sz val="11"/>
        <color theme="1"/>
        <rFont val="宋体"/>
        <family val="3"/>
        <charset val="134"/>
      </rPr>
      <t>∅</t>
    </r>
    <r>
      <rPr>
        <sz val="11"/>
        <color theme="1"/>
        <rFont val="宋体"/>
        <family val="3"/>
        <charset val="134"/>
        <scheme val="minor"/>
      </rPr>
      <t>18*2.5*303</t>
    </r>
  </si>
  <si>
    <t>倒角</t>
  </si>
  <si>
    <t>长连杆</t>
  </si>
  <si>
    <t>SPFH590</t>
  </si>
  <si>
    <t>154*35*5</t>
  </si>
  <si>
    <t>精冲孔</t>
  </si>
  <si>
    <t>钢丝</t>
  </si>
  <si>
    <t>4*36</t>
  </si>
  <si>
    <t>焊接</t>
  </si>
  <si>
    <t>SHT0012058</t>
  </si>
  <si>
    <t>后长杆总成</t>
  </si>
  <si>
    <t>SHT0012060</t>
  </si>
  <si>
    <t>短杆总成</t>
  </si>
  <si>
    <t>短连杆</t>
  </si>
  <si>
    <t>97*35*5</t>
  </si>
  <si>
    <t>SHT0012081</t>
  </si>
  <si>
    <t>前升降连杆总成</t>
  </si>
  <si>
    <t>组装</t>
  </si>
  <si>
    <t>铆接</t>
  </si>
  <si>
    <t>铁套</t>
  </si>
  <si>
    <t>校正</t>
  </si>
  <si>
    <t>铆钉</t>
  </si>
  <si>
    <t>后升降连杆总成</t>
  </si>
  <si>
    <t>铰孔</t>
    <phoneticPr fontId="12" type="noConversion"/>
  </si>
  <si>
    <t>压型*2</t>
    <phoneticPr fontId="12" type="noConversion"/>
  </si>
  <si>
    <t>25T</t>
    <phoneticPr fontId="12" type="noConversion"/>
  </si>
  <si>
    <t>冲流水孔*3</t>
    <phoneticPr fontId="12" type="noConversion"/>
  </si>
  <si>
    <t>外购</t>
    <phoneticPr fontId="12" type="noConversion"/>
  </si>
  <si>
    <t>调直</t>
    <phoneticPr fontId="12" type="noConversion"/>
  </si>
  <si>
    <t>40T</t>
    <phoneticPr fontId="12" type="noConversion"/>
  </si>
  <si>
    <t>成型*2</t>
    <phoneticPr fontId="12" type="noConversion"/>
  </si>
  <si>
    <r>
      <rPr>
        <sz val="11"/>
        <color theme="1"/>
        <rFont val="Calibri"/>
        <family val="2"/>
        <charset val="204"/>
      </rPr>
      <t>Ф</t>
    </r>
    <r>
      <rPr>
        <sz val="11"/>
        <color theme="1"/>
        <rFont val="宋体"/>
        <charset val="134"/>
        <scheme val="minor"/>
      </rPr>
      <t>25*2*1430</t>
    </r>
    <phoneticPr fontId="12" type="noConversion"/>
  </si>
  <si>
    <t>切管机</t>
    <phoneticPr fontId="12" type="noConversion"/>
  </si>
  <si>
    <r>
      <rPr>
        <sz val="11"/>
        <color theme="1"/>
        <rFont val="Calibri"/>
        <family val="2"/>
      </rPr>
      <t>Ф</t>
    </r>
    <r>
      <rPr>
        <sz val="11"/>
        <color theme="1"/>
        <rFont val="宋体"/>
        <charset val="134"/>
        <scheme val="minor"/>
      </rPr>
      <t>25*2*365</t>
    </r>
    <phoneticPr fontId="12" type="noConversion"/>
  </si>
  <si>
    <r>
      <rPr>
        <sz val="11"/>
        <color theme="1"/>
        <rFont val="Calibri"/>
        <family val="2"/>
      </rPr>
      <t>Ф</t>
    </r>
    <r>
      <rPr>
        <sz val="11"/>
        <color theme="1"/>
        <rFont val="宋体"/>
        <charset val="134"/>
        <scheme val="minor"/>
      </rPr>
      <t>25*2*470</t>
    </r>
    <phoneticPr fontId="12" type="noConversion"/>
  </si>
  <si>
    <t>15*1.8*350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</si>
</sst>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00_ "/>
    <numFmt numFmtId="177" formatCode="0.00_ "/>
    <numFmt numFmtId="178" formatCode="0.00_);[Red]\(0.00\)"/>
    <numFmt numFmtId="179" formatCode="0_ "/>
    <numFmt numFmtId="180" formatCode="0.0000_ "/>
  </numFmts>
  <fonts count="19">
    <font>
      <sz val="11"/>
      <color theme="1"/>
      <name val="宋体"/>
      <charset val="134"/>
      <scheme val="minor"/>
    </font>
    <font>
      <sz val="14"/>
      <color theme="1"/>
      <name val="宋体"/>
      <family val="3"/>
      <charset val="134"/>
      <scheme val="minor"/>
    </font>
    <font>
      <sz val="11"/>
      <color rgb="FF000000"/>
      <name val="Arial"/>
      <family val="2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Arial"/>
      <family val="2"/>
    </font>
    <font>
      <sz val="12"/>
      <name val="宋体"/>
      <family val="3"/>
      <charset val="134"/>
    </font>
    <font>
      <sz val="11"/>
      <color rgb="FF000000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11"/>
      <color theme="1"/>
      <name val="SimSun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1"/>
      <color theme="1"/>
      <name val="Calibri"/>
      <family val="2"/>
    </font>
    <font>
      <sz val="11"/>
      <color theme="1"/>
      <name val="宋体"/>
      <family val="2"/>
      <charset val="134"/>
      <scheme val="minor"/>
    </font>
    <font>
      <sz val="11"/>
      <color theme="1"/>
      <name val="Calibri"/>
      <family val="2"/>
      <charset val="204"/>
    </font>
    <font>
      <sz val="11"/>
      <color theme="1"/>
      <name val="宋体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>
      <alignment vertical="center"/>
    </xf>
    <xf numFmtId="0" fontId="6" fillId="0" borderId="1" applyNumberFormat="0" applyFill="0" applyBorder="0" applyAlignment="0" applyProtection="0">
      <alignment vertical="center"/>
    </xf>
    <xf numFmtId="0" fontId="7" fillId="0" borderId="0"/>
    <xf numFmtId="0" fontId="11" fillId="0" borderId="0">
      <alignment vertical="center"/>
    </xf>
    <xf numFmtId="0" fontId="11" fillId="0" borderId="0">
      <alignment vertical="center"/>
    </xf>
  </cellStyleXfs>
  <cellXfs count="140">
    <xf numFmtId="0" fontId="0" fillId="0" borderId="0" xfId="0">
      <alignment vertical="center"/>
    </xf>
    <xf numFmtId="0" fontId="0" fillId="0" borderId="0" xfId="0" applyNumberFormat="1">
      <alignment vertical="center"/>
    </xf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center" vertical="center"/>
    </xf>
    <xf numFmtId="177" fontId="0" fillId="0" borderId="0" xfId="0" applyNumberFormat="1" applyAlignment="1">
      <alignment vertical="center"/>
    </xf>
    <xf numFmtId="177" fontId="0" fillId="0" borderId="0" xfId="0" applyNumberFormat="1">
      <alignment vertical="center"/>
    </xf>
    <xf numFmtId="176" fontId="0" fillId="0" borderId="0" xfId="0" applyNumberFormat="1">
      <alignment vertical="center"/>
    </xf>
    <xf numFmtId="178" fontId="0" fillId="0" borderId="0" xfId="0" applyNumberFormat="1" applyAlignment="1">
      <alignment vertical="center"/>
    </xf>
    <xf numFmtId="177" fontId="0" fillId="0" borderId="0" xfId="0" applyNumberFormat="1" applyAlignment="1">
      <alignment vertical="center" shrinkToFit="1"/>
    </xf>
    <xf numFmtId="178" fontId="0" fillId="0" borderId="0" xfId="0" applyNumberFormat="1">
      <alignment vertical="center"/>
    </xf>
    <xf numFmtId="0" fontId="0" fillId="0" borderId="1" xfId="0" applyFont="1" applyBorder="1" applyAlignment="1">
      <alignment horizontal="center" vertical="center" shrinkToFit="1"/>
    </xf>
    <xf numFmtId="0" fontId="0" fillId="0" borderId="1" xfId="0" applyFont="1" applyBorder="1" applyAlignment="1">
      <alignment horizontal="center" vertical="center"/>
    </xf>
    <xf numFmtId="177" fontId="0" fillId="0" borderId="1" xfId="0" applyNumberFormat="1" applyFont="1" applyBorder="1" applyAlignment="1">
      <alignment horizontal="center" vertical="center"/>
    </xf>
    <xf numFmtId="177" fontId="0" fillId="0" borderId="1" xfId="0" applyNumberForma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0" fillId="0" borderId="1" xfId="0" applyFont="1" applyFill="1" applyBorder="1" applyAlignment="1">
      <alignment vertical="center"/>
    </xf>
    <xf numFmtId="0" fontId="0" fillId="0" borderId="1" xfId="0" applyFill="1" applyBorder="1" applyAlignment="1">
      <alignment vertical="center"/>
    </xf>
    <xf numFmtId="177" fontId="0" fillId="0" borderId="1" xfId="0" applyNumberFormat="1" applyFill="1" applyBorder="1" applyAlignment="1">
      <alignment vertical="center"/>
    </xf>
    <xf numFmtId="177" fontId="0" fillId="0" borderId="1" xfId="0" applyNumberFormat="1" applyFill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1" xfId="0" applyFont="1" applyBorder="1" applyAlignment="1">
      <alignment horizontal="center" vertical="center"/>
    </xf>
    <xf numFmtId="177" fontId="0" fillId="0" borderId="1" xfId="0" applyNumberFormat="1" applyBorder="1" applyAlignment="1">
      <alignment vertical="center"/>
    </xf>
    <xf numFmtId="176" fontId="0" fillId="0" borderId="1" xfId="0" applyNumberFormat="1" applyFont="1" applyBorder="1" applyAlignment="1">
      <alignment horizontal="center" vertical="center"/>
    </xf>
    <xf numFmtId="178" fontId="0" fillId="0" borderId="2" xfId="0" applyNumberFormat="1" applyFont="1" applyBorder="1" applyAlignment="1">
      <alignment horizontal="center" vertical="center"/>
    </xf>
    <xf numFmtId="178" fontId="0" fillId="0" borderId="1" xfId="0" applyNumberFormat="1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shrinkToFit="1"/>
    </xf>
    <xf numFmtId="176" fontId="0" fillId="0" borderId="1" xfId="0" applyNumberFormat="1" applyFill="1" applyBorder="1" applyAlignment="1">
      <alignment horizontal="center" vertical="center"/>
    </xf>
    <xf numFmtId="178" fontId="0" fillId="0" borderId="1" xfId="0" applyNumberForma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0" fillId="0" borderId="1" xfId="0" applyFont="1" applyFill="1" applyBorder="1">
      <alignment vertical="center"/>
    </xf>
    <xf numFmtId="176" fontId="0" fillId="0" borderId="1" xfId="0" applyNumberFormat="1" applyFill="1" applyBorder="1" applyAlignment="1">
      <alignment vertical="center"/>
    </xf>
    <xf numFmtId="178" fontId="0" fillId="0" borderId="1" xfId="0" applyNumberFormat="1" applyFill="1" applyBorder="1" applyAlignment="1">
      <alignment vertical="center"/>
    </xf>
    <xf numFmtId="176" fontId="0" fillId="0" borderId="1" xfId="0" applyNumberFormat="1" applyFill="1" applyBorder="1">
      <alignment vertical="center"/>
    </xf>
    <xf numFmtId="178" fontId="0" fillId="0" borderId="1" xfId="0" applyNumberFormat="1" applyBorder="1" applyAlignment="1">
      <alignment vertical="center"/>
    </xf>
    <xf numFmtId="177" fontId="0" fillId="0" borderId="1" xfId="0" applyNumberFormat="1" applyBorder="1">
      <alignment vertical="center"/>
    </xf>
    <xf numFmtId="176" fontId="0" fillId="0" borderId="1" xfId="0" applyNumberFormat="1" applyBorder="1">
      <alignment vertical="center"/>
    </xf>
    <xf numFmtId="178" fontId="0" fillId="0" borderId="5" xfId="0" applyNumberFormat="1" applyFont="1" applyBorder="1" applyAlignment="1">
      <alignment horizontal="center" vertical="center"/>
    </xf>
    <xf numFmtId="177" fontId="0" fillId="0" borderId="1" xfId="0" applyNumberFormat="1" applyFont="1" applyBorder="1" applyAlignment="1">
      <alignment horizontal="center" vertical="center" shrinkToFit="1"/>
    </xf>
    <xf numFmtId="178" fontId="0" fillId="0" borderId="6" xfId="0" applyNumberFormat="1" applyFont="1" applyBorder="1" applyAlignment="1">
      <alignment horizontal="center" vertical="center"/>
    </xf>
    <xf numFmtId="178" fontId="0" fillId="0" borderId="1" xfId="0" applyNumberFormat="1" applyFont="1" applyFill="1" applyBorder="1" applyAlignment="1">
      <alignment vertical="center"/>
    </xf>
    <xf numFmtId="178" fontId="0" fillId="0" borderId="1" xfId="0" applyNumberFormat="1" applyFill="1" applyBorder="1">
      <alignment vertical="center"/>
    </xf>
    <xf numFmtId="178" fontId="0" fillId="0" borderId="1" xfId="0" applyNumberFormat="1" applyBorder="1">
      <alignment vertical="center"/>
    </xf>
    <xf numFmtId="177" fontId="0" fillId="0" borderId="1" xfId="0" applyNumberFormat="1" applyBorder="1" applyAlignment="1">
      <alignment vertical="center" shrinkToFit="1"/>
    </xf>
    <xf numFmtId="178" fontId="0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7" fontId="0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shrinkToFit="1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177" fontId="0" fillId="2" borderId="1" xfId="0" applyNumberFormat="1" applyFill="1" applyBorder="1" applyAlignment="1">
      <alignment vertical="center"/>
    </xf>
    <xf numFmtId="177" fontId="0" fillId="2" borderId="1" xfId="0" applyNumberFormat="1" applyFill="1" applyBorder="1">
      <alignment vertical="center"/>
    </xf>
    <xf numFmtId="176" fontId="0" fillId="2" borderId="1" xfId="0" applyNumberFormat="1" applyFill="1" applyBorder="1">
      <alignment vertical="center"/>
    </xf>
    <xf numFmtId="178" fontId="0" fillId="2" borderId="1" xfId="0" applyNumberFormat="1" applyFill="1" applyBorder="1" applyAlignment="1">
      <alignment vertical="center"/>
    </xf>
    <xf numFmtId="177" fontId="0" fillId="2" borderId="1" xfId="0" applyNumberFormat="1" applyFill="1" applyBorder="1" applyAlignment="1">
      <alignment vertical="center" shrinkToFit="1"/>
    </xf>
    <xf numFmtId="178" fontId="0" fillId="2" borderId="1" xfId="0" applyNumberFormat="1" applyFill="1" applyBorder="1">
      <alignment vertical="center"/>
    </xf>
    <xf numFmtId="0" fontId="0" fillId="2" borderId="0" xfId="0" applyFill="1">
      <alignment vertical="center"/>
    </xf>
    <xf numFmtId="177" fontId="0" fillId="3" borderId="1" xfId="0" applyNumberFormat="1" applyFill="1" applyBorder="1" applyAlignment="1">
      <alignment vertical="center"/>
    </xf>
    <xf numFmtId="178" fontId="0" fillId="3" borderId="1" xfId="0" applyNumberFormat="1" applyFill="1" applyBorder="1">
      <alignment vertical="center"/>
    </xf>
    <xf numFmtId="177" fontId="0" fillId="3" borderId="1" xfId="0" applyNumberFormat="1" applyFill="1" applyBorder="1" applyAlignment="1">
      <alignment vertical="center" shrinkToFit="1"/>
    </xf>
    <xf numFmtId="178" fontId="5" fillId="3" borderId="1" xfId="0" applyNumberFormat="1" applyFont="1" applyFill="1" applyBorder="1">
      <alignment vertical="center"/>
    </xf>
    <xf numFmtId="0" fontId="5" fillId="3" borderId="1" xfId="0" applyFont="1" applyFill="1" applyBorder="1">
      <alignment vertical="center"/>
    </xf>
    <xf numFmtId="0" fontId="0" fillId="3" borderId="1" xfId="0" applyFill="1" applyBorder="1" applyAlignment="1">
      <alignment horizontal="center" vertical="center"/>
    </xf>
    <xf numFmtId="178" fontId="0" fillId="3" borderId="1" xfId="0" applyNumberFormat="1" applyFill="1" applyBorder="1" applyAlignment="1">
      <alignment vertical="center"/>
    </xf>
    <xf numFmtId="177" fontId="0" fillId="3" borderId="1" xfId="0" applyNumberFormat="1" applyFill="1" applyBorder="1" applyAlignment="1">
      <alignment horizontal="center" vertical="center"/>
    </xf>
    <xf numFmtId="0" fontId="0" fillId="3" borderId="1" xfId="0" applyFill="1" applyBorder="1">
      <alignment vertical="center"/>
    </xf>
    <xf numFmtId="0" fontId="5" fillId="0" borderId="1" xfId="0" applyFont="1" applyFill="1" applyBorder="1">
      <alignment vertical="center"/>
    </xf>
    <xf numFmtId="0" fontId="5" fillId="0" borderId="1" xfId="0" applyFont="1" applyFill="1" applyBorder="1" applyAlignment="1">
      <alignment horizontal="center" vertical="center"/>
    </xf>
    <xf numFmtId="178" fontId="5" fillId="0" borderId="1" xfId="0" applyNumberFormat="1" applyFont="1" applyFill="1" applyBorder="1" applyAlignment="1">
      <alignment horizontal="center" vertical="center"/>
    </xf>
    <xf numFmtId="0" fontId="1" fillId="0" borderId="0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177" fontId="1" fillId="0" borderId="0" xfId="0" applyNumberFormat="1" applyFont="1" applyBorder="1" applyAlignment="1">
      <alignment vertical="center"/>
    </xf>
    <xf numFmtId="177" fontId="1" fillId="0" borderId="0" xfId="0" applyNumberFormat="1" applyFont="1" applyBorder="1" applyAlignment="1">
      <alignment horizontal="center" vertical="center"/>
    </xf>
    <xf numFmtId="176" fontId="1" fillId="0" borderId="0" xfId="0" applyNumberFormat="1" applyFont="1" applyBorder="1" applyAlignment="1">
      <alignment horizontal="center" vertical="center"/>
    </xf>
    <xf numFmtId="178" fontId="1" fillId="0" borderId="0" xfId="0" applyNumberFormat="1" applyFont="1" applyBorder="1" applyAlignment="1">
      <alignment vertical="center"/>
    </xf>
    <xf numFmtId="178" fontId="1" fillId="0" borderId="0" xfId="0" applyNumberFormat="1" applyFont="1" applyBorder="1" applyAlignment="1">
      <alignment horizontal="center" vertical="center"/>
    </xf>
    <xf numFmtId="177" fontId="0" fillId="0" borderId="1" xfId="0" applyNumberFormat="1" applyFont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  <xf numFmtId="178" fontId="0" fillId="0" borderId="2" xfId="0" applyNumberFormat="1" applyFont="1" applyBorder="1" applyAlignment="1">
      <alignment horizontal="center" vertical="center"/>
    </xf>
    <xf numFmtId="178" fontId="0" fillId="0" borderId="4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178" fontId="0" fillId="0" borderId="3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7" fontId="0" fillId="0" borderId="3" xfId="0" applyNumberFormat="1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8" fontId="0" fillId="0" borderId="1" xfId="0" applyNumberFormat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/>
    </xf>
    <xf numFmtId="17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78" fontId="0" fillId="0" borderId="1" xfId="0" applyNumberFormat="1" applyFont="1" applyFill="1" applyBorder="1" applyAlignment="1">
      <alignment horizontal="center" vertical="center" wrapText="1"/>
    </xf>
    <xf numFmtId="177" fontId="0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/>
    </xf>
    <xf numFmtId="0" fontId="0" fillId="2" borderId="1" xfId="0" applyNumberForma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shrinkToFit="1"/>
    </xf>
    <xf numFmtId="178" fontId="0" fillId="0" borderId="1" xfId="0" applyNumberFormat="1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2" borderId="1" xfId="0" applyNumberFormat="1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/>
    </xf>
    <xf numFmtId="177" fontId="18" fillId="0" borderId="1" xfId="0" applyNumberFormat="1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177" fontId="0" fillId="3" borderId="1" xfId="0" applyNumberFormat="1" applyFill="1" applyBorder="1" applyAlignment="1">
      <alignment horizontal="center" vertical="center"/>
    </xf>
    <xf numFmtId="177" fontId="0" fillId="0" borderId="1" xfId="0" applyNumberFormat="1" applyFill="1" applyBorder="1" applyAlignment="1">
      <alignment vertical="center"/>
    </xf>
    <xf numFmtId="176" fontId="0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176" fontId="0" fillId="0" borderId="1" xfId="0" applyNumberFormat="1" applyFill="1" applyBorder="1" applyAlignment="1">
      <alignment vertical="center"/>
    </xf>
    <xf numFmtId="180" fontId="0" fillId="4" borderId="1" xfId="0" applyNumberFormat="1" applyFont="1" applyFill="1" applyBorder="1" applyAlignment="1">
      <alignment horizontal="center" vertical="center"/>
    </xf>
    <xf numFmtId="178" fontId="0" fillId="0" borderId="1" xfId="0" applyNumberFormat="1" applyFill="1" applyBorder="1" applyAlignment="1">
      <alignment horizontal="center" vertical="center"/>
    </xf>
    <xf numFmtId="178" fontId="0" fillId="3" borderId="1" xfId="0" applyNumberForma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3" borderId="5" xfId="0" applyFont="1" applyFill="1" applyBorder="1" applyAlignment="1">
      <alignment horizontal="center" vertical="center"/>
    </xf>
    <xf numFmtId="0" fontId="0" fillId="3" borderId="6" xfId="0" applyFont="1" applyFill="1" applyBorder="1" applyAlignment="1">
      <alignment horizontal="center" vertical="center"/>
    </xf>
  </cellXfs>
  <cellStyles count="5">
    <cellStyle name="BOM_Level_Below3 4 2" xfId="1" xr:uid="{00000000-0005-0000-0000-00001E000000}"/>
    <cellStyle name="常规" xfId="0" builtinId="0"/>
    <cellStyle name="常规 2" xfId="4" xr:uid="{00000000-0005-0000-0000-000035000000}"/>
    <cellStyle name="常规 3 30" xfId="3" xr:uid="{00000000-0005-0000-0000-000034000000}"/>
    <cellStyle name="样式 1" xfId="2" xr:uid="{00000000-0005-0000-0000-00003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77"/>
  <sheetViews>
    <sheetView tabSelected="1" workbookViewId="0">
      <selection activeCell="U18" sqref="U18"/>
    </sheetView>
  </sheetViews>
  <sheetFormatPr defaultColWidth="9" defaultRowHeight="13.5"/>
  <cols>
    <col min="1" max="1" width="3.5" style="1" customWidth="1"/>
    <col min="2" max="2" width="17" customWidth="1"/>
    <col min="3" max="3" width="7.75" customWidth="1"/>
    <col min="4" max="4" width="13" style="2" customWidth="1"/>
    <col min="5" max="5" width="5.5" style="3" customWidth="1"/>
    <col min="6" max="6" width="11.625" customWidth="1"/>
    <col min="7" max="7" width="13.75" style="3" customWidth="1"/>
    <col min="8" max="8" width="6.5" style="4" customWidth="1"/>
    <col min="9" max="9" width="6.5" style="5" customWidth="1"/>
    <col min="10" max="10" width="10.125" style="6" customWidth="1"/>
    <col min="11" max="11" width="7.5" style="6" customWidth="1"/>
    <col min="12" max="12" width="9" style="6" customWidth="1"/>
    <col min="13" max="14" width="7.5" style="7" customWidth="1"/>
    <col min="15" max="15" width="11" customWidth="1"/>
    <col min="16" max="16" width="7.875" style="3" customWidth="1"/>
    <col min="17" max="17" width="6.875" style="8" customWidth="1"/>
    <col min="18" max="18" width="7.5" style="9" customWidth="1"/>
    <col min="19" max="19" width="10.875" style="9" customWidth="1"/>
  </cols>
  <sheetData>
    <row r="1" spans="1:19" ht="18.75">
      <c r="A1" s="75" t="s">
        <v>0</v>
      </c>
      <c r="B1" s="76"/>
      <c r="C1" s="76"/>
      <c r="D1" s="76"/>
      <c r="E1" s="76"/>
      <c r="F1" s="76"/>
      <c r="G1" s="76"/>
      <c r="H1" s="77"/>
      <c r="I1" s="78"/>
      <c r="J1" s="79"/>
      <c r="K1" s="79"/>
      <c r="L1" s="79"/>
      <c r="M1" s="80"/>
      <c r="N1" s="80"/>
      <c r="O1" s="76"/>
      <c r="P1" s="76"/>
      <c r="Q1" s="78"/>
      <c r="R1" s="81"/>
      <c r="S1" s="76"/>
    </row>
    <row r="2" spans="1:19" ht="19.899999999999999" customHeight="1">
      <c r="A2" s="109" t="s">
        <v>1</v>
      </c>
      <c r="B2" s="99" t="s">
        <v>2</v>
      </c>
      <c r="C2" s="97" t="s">
        <v>3</v>
      </c>
      <c r="D2" s="114" t="s">
        <v>4</v>
      </c>
      <c r="E2" s="97" t="s">
        <v>5</v>
      </c>
      <c r="F2" s="105" t="s">
        <v>6</v>
      </c>
      <c r="G2" s="114" t="s">
        <v>7</v>
      </c>
      <c r="H2" s="82" t="s">
        <v>8</v>
      </c>
      <c r="I2" s="82"/>
      <c r="J2" s="83" t="s">
        <v>9</v>
      </c>
      <c r="K2" s="83"/>
      <c r="L2" s="83"/>
      <c r="M2" s="84" t="s">
        <v>10</v>
      </c>
      <c r="N2" s="85"/>
      <c r="O2" s="86" t="s">
        <v>11</v>
      </c>
      <c r="P2" s="87"/>
      <c r="Q2" s="87"/>
      <c r="R2" s="88"/>
      <c r="S2" s="41" t="s">
        <v>12</v>
      </c>
    </row>
    <row r="3" spans="1:19" ht="19.899999999999999" customHeight="1">
      <c r="A3" s="109"/>
      <c r="B3" s="99"/>
      <c r="C3" s="97"/>
      <c r="D3" s="114"/>
      <c r="E3" s="97"/>
      <c r="F3" s="105" t="s">
        <v>6</v>
      </c>
      <c r="G3" s="114"/>
      <c r="H3" s="12" t="s">
        <v>13</v>
      </c>
      <c r="I3" s="12" t="s">
        <v>14</v>
      </c>
      <c r="J3" s="27" t="s">
        <v>15</v>
      </c>
      <c r="K3" s="27" t="s">
        <v>16</v>
      </c>
      <c r="L3" s="27" t="s">
        <v>14</v>
      </c>
      <c r="M3" s="29" t="s">
        <v>17</v>
      </c>
      <c r="N3" s="29" t="s">
        <v>18</v>
      </c>
      <c r="O3" s="10" t="s">
        <v>19</v>
      </c>
      <c r="P3" s="11" t="s">
        <v>20</v>
      </c>
      <c r="Q3" s="42" t="s">
        <v>21</v>
      </c>
      <c r="R3" s="28" t="s">
        <v>22</v>
      </c>
      <c r="S3" s="43" t="s">
        <v>23</v>
      </c>
    </row>
    <row r="4" spans="1:19">
      <c r="A4" s="110">
        <v>1</v>
      </c>
      <c r="B4" s="98" t="s">
        <v>24</v>
      </c>
      <c r="C4" s="98" t="s">
        <v>25</v>
      </c>
      <c r="D4" s="115" t="s">
        <v>26</v>
      </c>
      <c r="E4" s="101">
        <v>1</v>
      </c>
      <c r="F4" s="106" t="s">
        <v>27</v>
      </c>
      <c r="G4" s="122" t="s">
        <v>28</v>
      </c>
      <c r="H4" s="107">
        <v>8.6999999999999993</v>
      </c>
      <c r="I4" s="107">
        <v>2.65</v>
      </c>
      <c r="J4" s="131">
        <v>0.22700000000000001</v>
      </c>
      <c r="K4" s="131">
        <v>0.223</v>
      </c>
      <c r="L4" s="131">
        <v>4.0000000000000001E-3</v>
      </c>
      <c r="M4" s="115">
        <f>H4*K4-I4*L4</f>
        <v>1.9295</v>
      </c>
      <c r="N4" s="115">
        <f>E4*M4</f>
        <v>1.9295</v>
      </c>
      <c r="O4" s="30" t="s">
        <v>29</v>
      </c>
      <c r="P4" s="30">
        <v>1</v>
      </c>
      <c r="Q4" s="44">
        <v>0.05</v>
      </c>
      <c r="R4" s="44">
        <v>0.05</v>
      </c>
      <c r="S4" s="115">
        <f>(N4+SUM(R4:R9))*1.12</f>
        <v>3.4938400000000001</v>
      </c>
    </row>
    <row r="5" spans="1:19">
      <c r="A5" s="110"/>
      <c r="B5" s="98"/>
      <c r="C5" s="98"/>
      <c r="D5" s="115"/>
      <c r="E5" s="101"/>
      <c r="F5" s="106"/>
      <c r="G5" s="115"/>
      <c r="H5" s="107"/>
      <c r="I5" s="107"/>
      <c r="J5" s="131"/>
      <c r="K5" s="131"/>
      <c r="L5" s="131"/>
      <c r="M5" s="115"/>
      <c r="N5" s="115"/>
      <c r="O5" s="30" t="s">
        <v>30</v>
      </c>
      <c r="P5" s="30" t="s">
        <v>31</v>
      </c>
      <c r="Q5" s="44">
        <v>0.05</v>
      </c>
      <c r="R5" s="44">
        <v>0.3</v>
      </c>
      <c r="S5" s="115"/>
    </row>
    <row r="6" spans="1:19">
      <c r="A6" s="110"/>
      <c r="B6" s="98"/>
      <c r="C6" s="98"/>
      <c r="D6" s="115"/>
      <c r="E6" s="101"/>
      <c r="F6" s="106"/>
      <c r="G6" s="115"/>
      <c r="H6" s="107"/>
      <c r="I6" s="107"/>
      <c r="J6" s="131"/>
      <c r="K6" s="131"/>
      <c r="L6" s="131"/>
      <c r="M6" s="115"/>
      <c r="N6" s="115"/>
      <c r="O6" s="30" t="s">
        <v>32</v>
      </c>
      <c r="P6" s="30" t="s">
        <v>33</v>
      </c>
      <c r="Q6" s="44">
        <v>0.05</v>
      </c>
      <c r="R6" s="44">
        <v>0.1</v>
      </c>
      <c r="S6" s="115"/>
    </row>
    <row r="7" spans="1:19">
      <c r="A7" s="110"/>
      <c r="B7" s="98"/>
      <c r="C7" s="98"/>
      <c r="D7" s="115"/>
      <c r="E7" s="101"/>
      <c r="F7" s="106"/>
      <c r="G7" s="115"/>
      <c r="H7" s="107"/>
      <c r="I7" s="107"/>
      <c r="J7" s="131"/>
      <c r="K7" s="131"/>
      <c r="L7" s="131"/>
      <c r="M7" s="115"/>
      <c r="N7" s="115"/>
      <c r="O7" s="30" t="s">
        <v>34</v>
      </c>
      <c r="P7" s="30" t="s">
        <v>33</v>
      </c>
      <c r="Q7" s="44">
        <v>0.04</v>
      </c>
      <c r="R7" s="44">
        <v>0.08</v>
      </c>
      <c r="S7" s="115"/>
    </row>
    <row r="8" spans="1:19">
      <c r="A8" s="110"/>
      <c r="B8" s="98"/>
      <c r="C8" s="98"/>
      <c r="D8" s="115"/>
      <c r="E8" s="101"/>
      <c r="F8" s="106"/>
      <c r="G8" s="115"/>
      <c r="H8" s="107"/>
      <c r="I8" s="107"/>
      <c r="J8" s="131"/>
      <c r="K8" s="131"/>
      <c r="L8" s="131"/>
      <c r="M8" s="115"/>
      <c r="N8" s="115"/>
      <c r="O8" s="30" t="s">
        <v>35</v>
      </c>
      <c r="P8" s="30" t="s">
        <v>33</v>
      </c>
      <c r="Q8" s="44">
        <v>0.03</v>
      </c>
      <c r="R8" s="44">
        <v>0.06</v>
      </c>
      <c r="S8" s="115"/>
    </row>
    <row r="9" spans="1:19">
      <c r="A9" s="110"/>
      <c r="B9" s="98"/>
      <c r="C9" s="98"/>
      <c r="D9" s="115"/>
      <c r="E9" s="101"/>
      <c r="F9" s="106"/>
      <c r="G9" s="115"/>
      <c r="H9" s="107"/>
      <c r="I9" s="107"/>
      <c r="J9" s="131"/>
      <c r="K9" s="131"/>
      <c r="L9" s="131"/>
      <c r="M9" s="115"/>
      <c r="N9" s="115"/>
      <c r="O9" s="30" t="s">
        <v>36</v>
      </c>
      <c r="P9" s="30">
        <v>2.23E-2</v>
      </c>
      <c r="Q9" s="44">
        <v>27</v>
      </c>
      <c r="R9" s="44">
        <v>0.6</v>
      </c>
      <c r="S9" s="115"/>
    </row>
    <row r="10" spans="1:19">
      <c r="A10" s="111">
        <v>2</v>
      </c>
      <c r="B10" s="99" t="s">
        <v>37</v>
      </c>
      <c r="C10" s="99" t="s">
        <v>38</v>
      </c>
      <c r="D10" s="116" t="s">
        <v>39</v>
      </c>
      <c r="E10" s="102">
        <v>1</v>
      </c>
      <c r="F10" s="107" t="s">
        <v>40</v>
      </c>
      <c r="G10" s="123" t="s">
        <v>118</v>
      </c>
      <c r="H10" s="129">
        <v>5.92</v>
      </c>
      <c r="I10" s="108">
        <v>2.65</v>
      </c>
      <c r="J10" s="132">
        <f>(25-2)*2*0.02466*1.43</f>
        <v>1.6221348</v>
      </c>
      <c r="K10" s="132">
        <v>1.33</v>
      </c>
      <c r="L10" s="132">
        <f>J10-K10</f>
        <v>0.29213479999999992</v>
      </c>
      <c r="M10" s="135">
        <f>H10*J10-I10*L10</f>
        <v>8.828880796</v>
      </c>
      <c r="N10" s="135">
        <f>M10*E10</f>
        <v>8.828880796</v>
      </c>
      <c r="O10" s="33" t="s">
        <v>29</v>
      </c>
      <c r="P10" s="15">
        <v>1</v>
      </c>
      <c r="Q10" s="45">
        <v>0.08</v>
      </c>
      <c r="R10" s="46">
        <v>0.08</v>
      </c>
      <c r="S10" s="136">
        <f>(N10+N19+N20+N23+N26+N31+N33+R40)*1.17+(N30+N35+N36)*1.03</f>
        <v>37.853555943650001</v>
      </c>
    </row>
    <row r="11" spans="1:19">
      <c r="A11" s="111"/>
      <c r="B11" s="99"/>
      <c r="C11" s="99"/>
      <c r="D11" s="116"/>
      <c r="E11" s="102"/>
      <c r="F11" s="108"/>
      <c r="G11" s="107"/>
      <c r="H11" s="129"/>
      <c r="I11" s="108"/>
      <c r="J11" s="132"/>
      <c r="K11" s="132"/>
      <c r="L11" s="132"/>
      <c r="M11" s="135"/>
      <c r="N11" s="135"/>
      <c r="O11" s="33" t="s">
        <v>41</v>
      </c>
      <c r="P11" s="15"/>
      <c r="Q11" s="45">
        <v>0.05</v>
      </c>
      <c r="R11" s="46">
        <v>0.2</v>
      </c>
      <c r="S11" s="136"/>
    </row>
    <row r="12" spans="1:19">
      <c r="A12" s="111"/>
      <c r="B12" s="99"/>
      <c r="C12" s="99"/>
      <c r="D12" s="116"/>
      <c r="E12" s="102"/>
      <c r="F12" s="108"/>
      <c r="G12" s="107"/>
      <c r="H12" s="129"/>
      <c r="I12" s="108"/>
      <c r="J12" s="132"/>
      <c r="K12" s="132"/>
      <c r="L12" s="132"/>
      <c r="M12" s="135"/>
      <c r="N12" s="135"/>
      <c r="O12" s="33" t="s">
        <v>42</v>
      </c>
      <c r="P12" s="15" t="s">
        <v>43</v>
      </c>
      <c r="Q12" s="45">
        <v>0.03</v>
      </c>
      <c r="R12" s="46">
        <v>0.06</v>
      </c>
      <c r="S12" s="136"/>
    </row>
    <row r="13" spans="1:19">
      <c r="A13" s="111"/>
      <c r="B13" s="99"/>
      <c r="C13" s="99"/>
      <c r="D13" s="116"/>
      <c r="E13" s="102"/>
      <c r="F13" s="108"/>
      <c r="G13" s="107"/>
      <c r="H13" s="129"/>
      <c r="I13" s="108"/>
      <c r="J13" s="132"/>
      <c r="K13" s="132"/>
      <c r="L13" s="132"/>
      <c r="M13" s="135"/>
      <c r="N13" s="135"/>
      <c r="O13" s="33" t="s">
        <v>44</v>
      </c>
      <c r="P13" s="15" t="s">
        <v>43</v>
      </c>
      <c r="Q13" s="45">
        <v>0.03</v>
      </c>
      <c r="R13" s="46">
        <v>0.06</v>
      </c>
      <c r="S13" s="136"/>
    </row>
    <row r="14" spans="1:19">
      <c r="A14" s="111"/>
      <c r="B14" s="99"/>
      <c r="C14" s="99"/>
      <c r="D14" s="116"/>
      <c r="E14" s="102"/>
      <c r="F14" s="108"/>
      <c r="G14" s="107"/>
      <c r="H14" s="129"/>
      <c r="I14" s="108"/>
      <c r="J14" s="132"/>
      <c r="K14" s="132"/>
      <c r="L14" s="132"/>
      <c r="M14" s="135"/>
      <c r="N14" s="135"/>
      <c r="O14" s="33" t="s">
        <v>45</v>
      </c>
      <c r="P14" s="15" t="s">
        <v>43</v>
      </c>
      <c r="Q14" s="45">
        <v>0.03</v>
      </c>
      <c r="R14" s="46">
        <v>0.06</v>
      </c>
      <c r="S14" s="136"/>
    </row>
    <row r="15" spans="1:19">
      <c r="A15" s="111"/>
      <c r="B15" s="99"/>
      <c r="C15" s="99"/>
      <c r="D15" s="116"/>
      <c r="E15" s="102"/>
      <c r="F15" s="108"/>
      <c r="G15" s="107"/>
      <c r="H15" s="129"/>
      <c r="I15" s="108"/>
      <c r="J15" s="132"/>
      <c r="K15" s="132"/>
      <c r="L15" s="132"/>
      <c r="M15" s="135"/>
      <c r="N15" s="135"/>
      <c r="O15" s="33" t="s">
        <v>46</v>
      </c>
      <c r="P15" s="15" t="s">
        <v>43</v>
      </c>
      <c r="Q15" s="45">
        <v>0.03</v>
      </c>
      <c r="R15" s="46">
        <v>0.06</v>
      </c>
      <c r="S15" s="136"/>
    </row>
    <row r="16" spans="1:19">
      <c r="A16" s="111"/>
      <c r="B16" s="99"/>
      <c r="C16" s="99"/>
      <c r="D16" s="116"/>
      <c r="E16" s="102"/>
      <c r="F16" s="108"/>
      <c r="G16" s="107"/>
      <c r="H16" s="129"/>
      <c r="I16" s="108"/>
      <c r="J16" s="132"/>
      <c r="K16" s="132"/>
      <c r="L16" s="132"/>
      <c r="M16" s="135"/>
      <c r="N16" s="135"/>
      <c r="O16" s="34" t="s">
        <v>47</v>
      </c>
      <c r="P16" s="15" t="s">
        <v>43</v>
      </c>
      <c r="Q16" s="45">
        <v>0.03</v>
      </c>
      <c r="R16" s="46">
        <v>0.06</v>
      </c>
      <c r="S16" s="136"/>
    </row>
    <row r="17" spans="1:19">
      <c r="A17" s="111"/>
      <c r="B17" s="99"/>
      <c r="C17" s="99"/>
      <c r="D17" s="116"/>
      <c r="E17" s="102"/>
      <c r="F17" s="108"/>
      <c r="G17" s="107"/>
      <c r="H17" s="129"/>
      <c r="I17" s="108"/>
      <c r="J17" s="132"/>
      <c r="K17" s="132"/>
      <c r="L17" s="132"/>
      <c r="M17" s="135"/>
      <c r="N17" s="135"/>
      <c r="O17" s="34" t="s">
        <v>48</v>
      </c>
      <c r="P17" s="15" t="s">
        <v>43</v>
      </c>
      <c r="Q17" s="45">
        <v>0.03</v>
      </c>
      <c r="R17" s="46">
        <v>0.06</v>
      </c>
      <c r="S17" s="136"/>
    </row>
    <row r="18" spans="1:19">
      <c r="A18" s="111"/>
      <c r="B18" s="99"/>
      <c r="C18" s="99"/>
      <c r="D18" s="116"/>
      <c r="E18" s="102"/>
      <c r="F18" s="108"/>
      <c r="G18" s="107"/>
      <c r="H18" s="129"/>
      <c r="I18" s="108"/>
      <c r="J18" s="132"/>
      <c r="K18" s="132"/>
      <c r="L18" s="132"/>
      <c r="M18" s="135"/>
      <c r="N18" s="135"/>
      <c r="O18" s="71" t="s">
        <v>32</v>
      </c>
      <c r="P18" s="68"/>
      <c r="Q18" s="64">
        <v>0.15</v>
      </c>
      <c r="R18" s="64">
        <v>0.15</v>
      </c>
      <c r="S18" s="136"/>
    </row>
    <row r="19" spans="1:19">
      <c r="A19" s="111"/>
      <c r="B19" s="99"/>
      <c r="C19" s="99"/>
      <c r="D19" s="14" t="s">
        <v>50</v>
      </c>
      <c r="E19" s="15">
        <v>2</v>
      </c>
      <c r="F19" s="15" t="s">
        <v>40</v>
      </c>
      <c r="G19" s="16" t="s">
        <v>51</v>
      </c>
      <c r="H19" s="70">
        <v>5.8</v>
      </c>
      <c r="I19" s="13">
        <v>2.65</v>
      </c>
      <c r="J19" s="31">
        <f>(20-2)*2*0.02466*0.429</f>
        <v>0.38084904000000003</v>
      </c>
      <c r="K19" s="31">
        <v>0.37</v>
      </c>
      <c r="L19" s="31">
        <f>J19-K19</f>
        <v>1.0849040000000032E-2</v>
      </c>
      <c r="M19" s="32">
        <f>H19*J19-I19*L19</f>
        <v>2.1801744759999999</v>
      </c>
      <c r="N19" s="32">
        <f>E19*M19</f>
        <v>4.3603489519999998</v>
      </c>
      <c r="O19" s="34" t="s">
        <v>52</v>
      </c>
      <c r="P19" s="73" t="s">
        <v>119</v>
      </c>
      <c r="Q19" s="45">
        <v>0.06</v>
      </c>
      <c r="R19" s="46">
        <f>Q19*2</f>
        <v>0.12</v>
      </c>
      <c r="S19" s="136"/>
    </row>
    <row r="20" spans="1:19">
      <c r="A20" s="111"/>
      <c r="B20" s="99"/>
      <c r="C20" s="99"/>
      <c r="D20" s="117" t="s">
        <v>53</v>
      </c>
      <c r="E20" s="103">
        <v>1</v>
      </c>
      <c r="F20" s="104" t="s">
        <v>40</v>
      </c>
      <c r="G20" s="104" t="s">
        <v>54</v>
      </c>
      <c r="H20" s="129">
        <v>5</v>
      </c>
      <c r="I20" s="130">
        <v>2.65</v>
      </c>
      <c r="J20" s="133">
        <v>0.154</v>
      </c>
      <c r="K20" s="133">
        <v>0.152</v>
      </c>
      <c r="L20" s="133">
        <f>J20-K20</f>
        <v>2.0000000000000018E-3</v>
      </c>
      <c r="M20" s="135">
        <f>H20*J20-I20*L20</f>
        <v>0.76470000000000005</v>
      </c>
      <c r="N20" s="135">
        <f>E20*M20</f>
        <v>0.76470000000000005</v>
      </c>
      <c r="O20" s="33" t="s">
        <v>55</v>
      </c>
      <c r="P20" s="73" t="s">
        <v>116</v>
      </c>
      <c r="Q20" s="45">
        <v>0.03</v>
      </c>
      <c r="R20" s="46">
        <v>0.03</v>
      </c>
      <c r="S20" s="136"/>
    </row>
    <row r="21" spans="1:19">
      <c r="A21" s="111"/>
      <c r="B21" s="99"/>
      <c r="C21" s="99"/>
      <c r="D21" s="117"/>
      <c r="E21" s="103"/>
      <c r="F21" s="104"/>
      <c r="G21" s="104"/>
      <c r="H21" s="129"/>
      <c r="I21" s="130"/>
      <c r="J21" s="133"/>
      <c r="K21" s="133"/>
      <c r="L21" s="133"/>
      <c r="M21" s="135"/>
      <c r="N21" s="135"/>
      <c r="O21" s="72" t="s">
        <v>115</v>
      </c>
      <c r="P21" s="15"/>
      <c r="Q21" s="45">
        <v>0.02</v>
      </c>
      <c r="R21" s="46">
        <v>0.02</v>
      </c>
      <c r="S21" s="136"/>
    </row>
    <row r="22" spans="1:19">
      <c r="A22" s="111"/>
      <c r="B22" s="99"/>
      <c r="C22" s="99"/>
      <c r="D22" s="117"/>
      <c r="E22" s="103"/>
      <c r="F22" s="103"/>
      <c r="G22" s="103"/>
      <c r="H22" s="129"/>
      <c r="I22" s="130"/>
      <c r="J22" s="133"/>
      <c r="K22" s="133"/>
      <c r="L22" s="133"/>
      <c r="M22" s="135"/>
      <c r="N22" s="135"/>
      <c r="O22" s="72" t="s">
        <v>117</v>
      </c>
      <c r="P22" s="73" t="s">
        <v>116</v>
      </c>
      <c r="Q22" s="45">
        <v>0.03</v>
      </c>
      <c r="R22" s="64">
        <v>0.03</v>
      </c>
      <c r="S22" s="136"/>
    </row>
    <row r="23" spans="1:19">
      <c r="A23" s="111"/>
      <c r="B23" s="99"/>
      <c r="C23" s="99"/>
      <c r="D23" s="118" t="s">
        <v>58</v>
      </c>
      <c r="E23" s="103">
        <v>1</v>
      </c>
      <c r="F23" s="104" t="s">
        <v>40</v>
      </c>
      <c r="G23" s="124" t="s">
        <v>120</v>
      </c>
      <c r="H23" s="129">
        <v>5.92</v>
      </c>
      <c r="I23" s="130">
        <v>5</v>
      </c>
      <c r="J23" s="133">
        <f>(25-2)*2*0.02466*0.365</f>
        <v>0.4140414</v>
      </c>
      <c r="K23" s="133">
        <v>0.41399999999999998</v>
      </c>
      <c r="L23" s="132">
        <f>J23-K23</f>
        <v>4.140000000002475E-5</v>
      </c>
      <c r="M23" s="135">
        <f>H23*J23-I23*L23</f>
        <v>2.4509180879999999</v>
      </c>
      <c r="N23" s="135">
        <f>E23*M23</f>
        <v>2.4509180879999999</v>
      </c>
      <c r="O23" s="34" t="s">
        <v>29</v>
      </c>
      <c r="P23" s="15"/>
      <c r="Q23" s="45">
        <v>0.05</v>
      </c>
      <c r="R23" s="46">
        <v>0.05</v>
      </c>
      <c r="S23" s="136"/>
    </row>
    <row r="24" spans="1:19">
      <c r="A24" s="111"/>
      <c r="B24" s="99"/>
      <c r="C24" s="99"/>
      <c r="D24" s="118"/>
      <c r="E24" s="103"/>
      <c r="F24" s="103"/>
      <c r="G24" s="125"/>
      <c r="H24" s="129"/>
      <c r="I24" s="130"/>
      <c r="J24" s="133"/>
      <c r="K24" s="133"/>
      <c r="L24" s="132"/>
      <c r="M24" s="135"/>
      <c r="N24" s="135"/>
      <c r="O24" s="72" t="s">
        <v>111</v>
      </c>
      <c r="P24" s="16" t="s">
        <v>59</v>
      </c>
      <c r="Q24" s="45">
        <v>0.03</v>
      </c>
      <c r="R24" s="64">
        <v>0.06</v>
      </c>
      <c r="S24" s="136"/>
    </row>
    <row r="25" spans="1:19">
      <c r="A25" s="111"/>
      <c r="B25" s="99"/>
      <c r="C25" s="99"/>
      <c r="D25" s="118"/>
      <c r="E25" s="103"/>
      <c r="F25" s="103"/>
      <c r="G25" s="125"/>
      <c r="H25" s="129"/>
      <c r="I25" s="130"/>
      <c r="J25" s="133"/>
      <c r="K25" s="133"/>
      <c r="L25" s="132"/>
      <c r="M25" s="135"/>
      <c r="N25" s="135"/>
      <c r="O25" s="34" t="s">
        <v>60</v>
      </c>
      <c r="P25" s="73" t="s">
        <v>112</v>
      </c>
      <c r="Q25" s="45">
        <v>0.02</v>
      </c>
      <c r="R25" s="64">
        <v>0.04</v>
      </c>
      <c r="S25" s="136"/>
    </row>
    <row r="26" spans="1:19">
      <c r="A26" s="111"/>
      <c r="B26" s="99"/>
      <c r="C26" s="99"/>
      <c r="D26" s="118" t="s">
        <v>61</v>
      </c>
      <c r="E26" s="103">
        <v>1</v>
      </c>
      <c r="F26" s="104" t="s">
        <v>62</v>
      </c>
      <c r="G26" s="126" t="s">
        <v>121</v>
      </c>
      <c r="H26" s="129">
        <v>5.92</v>
      </c>
      <c r="I26" s="130">
        <v>2.65</v>
      </c>
      <c r="J26" s="133">
        <f>(25-2)*2*0.02466*0.47</f>
        <v>0.53314919999999999</v>
      </c>
      <c r="K26" s="133">
        <v>0.53300000000000003</v>
      </c>
      <c r="L26" s="132">
        <f>J26-K26</f>
        <v>1.4919999999996048E-4</v>
      </c>
      <c r="M26" s="135">
        <f>H26*J26-I26*L26</f>
        <v>3.1558478839999999</v>
      </c>
      <c r="N26" s="135">
        <f>E26*M26</f>
        <v>3.1558478839999999</v>
      </c>
      <c r="O26" s="34" t="s">
        <v>29</v>
      </c>
      <c r="P26" s="15"/>
      <c r="Q26" s="45">
        <v>0.05</v>
      </c>
      <c r="R26" s="46">
        <v>0.05</v>
      </c>
      <c r="S26" s="136"/>
    </row>
    <row r="27" spans="1:19">
      <c r="A27" s="111"/>
      <c r="B27" s="99"/>
      <c r="C27" s="99"/>
      <c r="D27" s="118"/>
      <c r="E27" s="103"/>
      <c r="F27" s="103"/>
      <c r="G27" s="103"/>
      <c r="H27" s="129"/>
      <c r="I27" s="130"/>
      <c r="J27" s="133"/>
      <c r="K27" s="133"/>
      <c r="L27" s="132"/>
      <c r="M27" s="135"/>
      <c r="N27" s="135"/>
      <c r="O27" s="34" t="s">
        <v>63</v>
      </c>
      <c r="P27" s="16" t="s">
        <v>64</v>
      </c>
      <c r="Q27" s="45">
        <v>0.02</v>
      </c>
      <c r="R27" s="46">
        <v>0.04</v>
      </c>
      <c r="S27" s="136"/>
    </row>
    <row r="28" spans="1:19">
      <c r="A28" s="111"/>
      <c r="B28" s="99"/>
      <c r="C28" s="99"/>
      <c r="D28" s="118"/>
      <c r="E28" s="103"/>
      <c r="F28" s="103"/>
      <c r="G28" s="103"/>
      <c r="H28" s="129"/>
      <c r="I28" s="130"/>
      <c r="J28" s="133"/>
      <c r="K28" s="133"/>
      <c r="L28" s="132"/>
      <c r="M28" s="135"/>
      <c r="N28" s="135"/>
      <c r="O28" s="34" t="s">
        <v>65</v>
      </c>
      <c r="P28" s="16" t="s">
        <v>49</v>
      </c>
      <c r="Q28" s="45">
        <v>0.02</v>
      </c>
      <c r="R28" s="46">
        <v>0.04</v>
      </c>
      <c r="S28" s="136"/>
    </row>
    <row r="29" spans="1:19">
      <c r="A29" s="111"/>
      <c r="B29" s="99"/>
      <c r="C29" s="99"/>
      <c r="D29" s="118"/>
      <c r="E29" s="103"/>
      <c r="F29" s="103"/>
      <c r="G29" s="103"/>
      <c r="H29" s="129"/>
      <c r="I29" s="130"/>
      <c r="J29" s="133"/>
      <c r="K29" s="133"/>
      <c r="L29" s="132"/>
      <c r="M29" s="135"/>
      <c r="N29" s="135"/>
      <c r="O29" s="72" t="s">
        <v>113</v>
      </c>
      <c r="P29" s="15" t="s">
        <v>49</v>
      </c>
      <c r="Q29" s="45">
        <v>0.02</v>
      </c>
      <c r="R29" s="46">
        <v>0.06</v>
      </c>
      <c r="S29" s="136"/>
    </row>
    <row r="30" spans="1:19">
      <c r="A30" s="111"/>
      <c r="B30" s="99"/>
      <c r="C30" s="99"/>
      <c r="D30" s="49" t="s">
        <v>66</v>
      </c>
      <c r="E30" s="50">
        <v>2</v>
      </c>
      <c r="F30" s="50" t="s">
        <v>40</v>
      </c>
      <c r="G30" s="50" t="s">
        <v>67</v>
      </c>
      <c r="H30" s="51"/>
      <c r="I30" s="51"/>
      <c r="J30" s="52"/>
      <c r="K30" s="52">
        <v>0.17499999999999999</v>
      </c>
      <c r="L30" s="52"/>
      <c r="M30" s="74" t="s">
        <v>114</v>
      </c>
      <c r="N30" s="48">
        <v>1.83</v>
      </c>
      <c r="O30" s="34"/>
      <c r="P30" s="15"/>
      <c r="Q30" s="45"/>
      <c r="R30" s="46"/>
      <c r="S30" s="136"/>
    </row>
    <row r="31" spans="1:19">
      <c r="A31" s="111"/>
      <c r="B31" s="99"/>
      <c r="C31" s="99"/>
      <c r="D31" s="137" t="s">
        <v>68</v>
      </c>
      <c r="E31" s="137">
        <v>2</v>
      </c>
      <c r="F31" s="137"/>
      <c r="G31" s="137" t="s">
        <v>69</v>
      </c>
      <c r="H31" s="138">
        <v>4.87</v>
      </c>
      <c r="I31" s="137">
        <v>2.65</v>
      </c>
      <c r="J31" s="137">
        <v>5.7000000000000002E-2</v>
      </c>
      <c r="K31" s="137">
        <v>5.3999999999999999E-2</v>
      </c>
      <c r="L31" s="137">
        <f>J31-K31</f>
        <v>3.0000000000000027E-3</v>
      </c>
      <c r="M31" s="137">
        <f>H31*J31-I31*L31</f>
        <v>0.26963999999999999</v>
      </c>
      <c r="N31" s="137">
        <f t="shared" ref="N31:N36" si="0">E31*M31</f>
        <v>0.53927999999999998</v>
      </c>
      <c r="O31" s="34" t="s">
        <v>70</v>
      </c>
      <c r="P31" s="73" t="s">
        <v>116</v>
      </c>
      <c r="Q31" s="45">
        <v>0.03</v>
      </c>
      <c r="R31" s="46">
        <v>0.06</v>
      </c>
      <c r="S31" s="136"/>
    </row>
    <row r="32" spans="1:19">
      <c r="A32" s="111"/>
      <c r="B32" s="99"/>
      <c r="C32" s="99"/>
      <c r="D32" s="128"/>
      <c r="E32" s="128"/>
      <c r="F32" s="128"/>
      <c r="G32" s="128"/>
      <c r="H32" s="139"/>
      <c r="I32" s="128"/>
      <c r="J32" s="128"/>
      <c r="K32" s="128"/>
      <c r="L32" s="128"/>
      <c r="M32" s="128"/>
      <c r="N32" s="128"/>
      <c r="O32" s="72" t="s">
        <v>115</v>
      </c>
      <c r="P32" s="15"/>
      <c r="Q32" s="45">
        <v>0.02</v>
      </c>
      <c r="R32" s="46">
        <v>0.02</v>
      </c>
      <c r="S32" s="136"/>
    </row>
    <row r="33" spans="1:19">
      <c r="A33" s="111"/>
      <c r="B33" s="99"/>
      <c r="C33" s="99"/>
      <c r="D33" s="104" t="s">
        <v>71</v>
      </c>
      <c r="E33" s="104">
        <v>3</v>
      </c>
      <c r="F33" s="104"/>
      <c r="G33" s="127" t="s">
        <v>122</v>
      </c>
      <c r="H33" s="107">
        <v>5</v>
      </c>
      <c r="I33" s="107">
        <v>2.65</v>
      </c>
      <c r="J33" s="134">
        <f>15*1.8*7.85/1000000*350</f>
        <v>7.4182499999999998E-2</v>
      </c>
      <c r="K33" s="131">
        <v>0.06</v>
      </c>
      <c r="L33" s="131">
        <f>J33-K33</f>
        <v>1.4182500000000001E-2</v>
      </c>
      <c r="M33" s="115">
        <f>H33*J33-I33*L33</f>
        <v>0.33332887499999997</v>
      </c>
      <c r="N33" s="115">
        <f t="shared" si="0"/>
        <v>0.99998662499999991</v>
      </c>
      <c r="O33" s="34" t="s">
        <v>72</v>
      </c>
      <c r="P33" s="15"/>
      <c r="Q33" s="45">
        <v>0.03</v>
      </c>
      <c r="R33" s="46">
        <v>0.09</v>
      </c>
      <c r="S33" s="136"/>
    </row>
    <row r="34" spans="1:19">
      <c r="A34" s="111"/>
      <c r="B34" s="99"/>
      <c r="C34" s="99"/>
      <c r="D34" s="104"/>
      <c r="E34" s="104"/>
      <c r="F34" s="104"/>
      <c r="G34" s="128"/>
      <c r="H34" s="107"/>
      <c r="I34" s="107"/>
      <c r="J34" s="134"/>
      <c r="K34" s="131"/>
      <c r="L34" s="131"/>
      <c r="M34" s="115"/>
      <c r="N34" s="115"/>
      <c r="O34" s="34" t="s">
        <v>73</v>
      </c>
      <c r="P34" s="15"/>
      <c r="Q34" s="45">
        <v>0.03</v>
      </c>
      <c r="R34" s="46">
        <v>0.06</v>
      </c>
      <c r="S34" s="136"/>
    </row>
    <row r="35" spans="1:19">
      <c r="A35" s="111"/>
      <c r="B35" s="99"/>
      <c r="C35" s="99"/>
      <c r="D35" s="14" t="s">
        <v>74</v>
      </c>
      <c r="E35" s="15">
        <v>4</v>
      </c>
      <c r="F35" s="15"/>
      <c r="G35" s="17" t="s">
        <v>75</v>
      </c>
      <c r="H35" s="13"/>
      <c r="I35" s="20"/>
      <c r="J35" s="35"/>
      <c r="K35" s="35"/>
      <c r="L35" s="35"/>
      <c r="M35" s="32">
        <v>0.1</v>
      </c>
      <c r="N35" s="32">
        <f>M35*E35</f>
        <v>0.4</v>
      </c>
      <c r="O35" s="34" t="s">
        <v>76</v>
      </c>
      <c r="P35" s="16"/>
      <c r="Q35" s="45">
        <v>0.05</v>
      </c>
      <c r="R35" s="46">
        <v>0.3</v>
      </c>
      <c r="S35" s="136"/>
    </row>
    <row r="36" spans="1:19">
      <c r="A36" s="111"/>
      <c r="B36" s="99"/>
      <c r="C36" s="99"/>
      <c r="D36" s="14" t="s">
        <v>77</v>
      </c>
      <c r="E36" s="15">
        <v>2</v>
      </c>
      <c r="F36" s="15"/>
      <c r="G36" s="18" t="s">
        <v>75</v>
      </c>
      <c r="H36" s="13"/>
      <c r="I36" s="20"/>
      <c r="J36" s="35"/>
      <c r="K36" s="35"/>
      <c r="L36" s="35"/>
      <c r="M36" s="32">
        <v>0.5</v>
      </c>
      <c r="N36" s="32">
        <f t="shared" si="0"/>
        <v>1</v>
      </c>
      <c r="O36" s="34" t="s">
        <v>78</v>
      </c>
      <c r="P36" s="15">
        <v>23</v>
      </c>
      <c r="Q36" s="45">
        <v>0.05</v>
      </c>
      <c r="R36" s="46">
        <f>P36*Q36</f>
        <v>1.1500000000000001</v>
      </c>
      <c r="S36" s="136"/>
    </row>
    <row r="37" spans="1:19">
      <c r="A37" s="111"/>
      <c r="B37" s="99"/>
      <c r="C37" s="99"/>
      <c r="D37" s="18"/>
      <c r="E37" s="19"/>
      <c r="F37" s="19"/>
      <c r="G37" s="19"/>
      <c r="H37" s="20"/>
      <c r="I37" s="20"/>
      <c r="J37" s="35"/>
      <c r="K37" s="35"/>
      <c r="L37" s="35"/>
      <c r="M37" s="36"/>
      <c r="N37" s="36"/>
      <c r="O37" s="34" t="s">
        <v>79</v>
      </c>
      <c r="P37" s="15">
        <v>21</v>
      </c>
      <c r="Q37" s="45">
        <v>0.05</v>
      </c>
      <c r="R37" s="46">
        <f t="shared" ref="R37:R38" si="1">P37*Q37</f>
        <v>1.05</v>
      </c>
      <c r="S37" s="136"/>
    </row>
    <row r="38" spans="1:19">
      <c r="A38" s="111"/>
      <c r="B38" s="99"/>
      <c r="C38" s="99"/>
      <c r="D38" s="18"/>
      <c r="E38" s="19"/>
      <c r="F38" s="19"/>
      <c r="G38" s="19"/>
      <c r="H38" s="20"/>
      <c r="I38" s="20"/>
      <c r="J38" s="35"/>
      <c r="K38" s="35"/>
      <c r="L38" s="35"/>
      <c r="M38" s="36"/>
      <c r="N38" s="36"/>
      <c r="O38" s="34" t="s">
        <v>80</v>
      </c>
      <c r="P38" s="15">
        <v>37</v>
      </c>
      <c r="Q38" s="45">
        <v>0.05</v>
      </c>
      <c r="R38" s="46">
        <f t="shared" si="1"/>
        <v>1.85</v>
      </c>
      <c r="S38" s="136"/>
    </row>
    <row r="39" spans="1:19">
      <c r="A39" s="111"/>
      <c r="B39" s="99"/>
      <c r="C39" s="99"/>
      <c r="D39" s="19"/>
      <c r="E39" s="15"/>
      <c r="F39" s="15"/>
      <c r="G39" s="19"/>
      <c r="H39" s="21"/>
      <c r="I39" s="20"/>
      <c r="J39" s="35"/>
      <c r="K39" s="37"/>
      <c r="L39" s="35"/>
      <c r="M39" s="36"/>
      <c r="N39" s="36"/>
      <c r="O39" s="34" t="s">
        <v>81</v>
      </c>
      <c r="P39" s="15"/>
      <c r="Q39" s="45">
        <v>2.5</v>
      </c>
      <c r="R39" s="46">
        <v>2.5</v>
      </c>
      <c r="S39" s="136"/>
    </row>
    <row r="40" spans="1:19">
      <c r="A40" s="111"/>
      <c r="B40" s="99"/>
      <c r="C40" s="99"/>
      <c r="D40" s="89" t="s">
        <v>82</v>
      </c>
      <c r="E40" s="90"/>
      <c r="F40" s="90"/>
      <c r="G40" s="90"/>
      <c r="H40" s="91"/>
      <c r="I40" s="91"/>
      <c r="J40" s="92"/>
      <c r="K40" s="92"/>
      <c r="L40" s="92"/>
      <c r="M40" s="93"/>
      <c r="N40" s="38">
        <f>SUM(N10:N39)</f>
        <v>24.329962344999995</v>
      </c>
      <c r="O40" s="89" t="s">
        <v>82</v>
      </c>
      <c r="P40" s="90"/>
      <c r="Q40" s="93"/>
      <c r="R40" s="38">
        <f>SUM(R10:R39)</f>
        <v>8.41</v>
      </c>
      <c r="S40" s="136"/>
    </row>
    <row r="41" spans="1:19">
      <c r="A41" s="111">
        <v>3</v>
      </c>
      <c r="B41" s="100" t="s">
        <v>83</v>
      </c>
      <c r="C41" s="100" t="s">
        <v>84</v>
      </c>
      <c r="D41" s="22" t="s">
        <v>85</v>
      </c>
      <c r="E41" s="23">
        <v>1</v>
      </c>
      <c r="F41" s="24" t="s">
        <v>86</v>
      </c>
      <c r="G41" s="25" t="s">
        <v>87</v>
      </c>
      <c r="H41" s="63">
        <v>8.5</v>
      </c>
      <c r="I41" s="39">
        <v>2.65</v>
      </c>
      <c r="J41" s="40">
        <v>0.28899999999999998</v>
      </c>
      <c r="K41" s="40">
        <v>0.28699999999999998</v>
      </c>
      <c r="L41" s="40">
        <f t="shared" ref="L41:L46" si="2">J41-K41</f>
        <v>2.0000000000000018E-3</v>
      </c>
      <c r="M41" s="38">
        <f t="shared" ref="M41:M46" si="3">H41*J41-I41*L41</f>
        <v>2.4511999999999996</v>
      </c>
      <c r="N41" s="38">
        <f t="shared" ref="N41:N46" si="4">E41*M41</f>
        <v>2.4511999999999996</v>
      </c>
      <c r="O41" s="24" t="s">
        <v>29</v>
      </c>
      <c r="P41" s="23">
        <v>1</v>
      </c>
      <c r="Q41" s="47">
        <v>0.05</v>
      </c>
      <c r="R41" s="46">
        <v>0.05</v>
      </c>
      <c r="S41" s="136">
        <f>(N49+R49)*1.15</f>
        <v>7.8309249999999997</v>
      </c>
    </row>
    <row r="42" spans="1:19">
      <c r="A42" s="111"/>
      <c r="B42" s="100"/>
      <c r="C42" s="100"/>
      <c r="D42" s="22"/>
      <c r="E42" s="23"/>
      <c r="F42" s="24"/>
      <c r="G42" s="23"/>
      <c r="H42" s="26"/>
      <c r="I42" s="39"/>
      <c r="J42" s="40"/>
      <c r="K42" s="40"/>
      <c r="L42" s="40"/>
      <c r="M42" s="38"/>
      <c r="N42" s="38"/>
      <c r="O42" s="24" t="s">
        <v>88</v>
      </c>
      <c r="P42" s="23">
        <v>2</v>
      </c>
      <c r="Q42" s="47">
        <v>0.02</v>
      </c>
      <c r="R42" s="46">
        <v>0.4</v>
      </c>
      <c r="S42" s="136"/>
    </row>
    <row r="43" spans="1:19">
      <c r="A43" s="111"/>
      <c r="B43" s="100"/>
      <c r="C43" s="100"/>
      <c r="D43" s="22" t="s">
        <v>89</v>
      </c>
      <c r="E43" s="23">
        <v>2</v>
      </c>
      <c r="F43" s="24" t="s">
        <v>90</v>
      </c>
      <c r="G43" s="23" t="s">
        <v>91</v>
      </c>
      <c r="H43" s="63">
        <v>6.5</v>
      </c>
      <c r="I43" s="39">
        <v>2.65</v>
      </c>
      <c r="J43" s="40">
        <v>0.21199999999999999</v>
      </c>
      <c r="K43" s="40">
        <v>0.14399999999999999</v>
      </c>
      <c r="L43" s="40">
        <f t="shared" si="2"/>
        <v>6.8000000000000005E-2</v>
      </c>
      <c r="M43" s="38">
        <f t="shared" si="3"/>
        <v>1.1978</v>
      </c>
      <c r="N43" s="38">
        <f t="shared" si="4"/>
        <v>2.3956</v>
      </c>
      <c r="O43" s="24" t="s">
        <v>55</v>
      </c>
      <c r="P43" s="23" t="s">
        <v>56</v>
      </c>
      <c r="Q43" s="47">
        <v>0.15</v>
      </c>
      <c r="R43" s="46">
        <v>0.3</v>
      </c>
      <c r="S43" s="136"/>
    </row>
    <row r="44" spans="1:19">
      <c r="A44" s="111"/>
      <c r="B44" s="100"/>
      <c r="C44" s="100"/>
      <c r="D44" s="22"/>
      <c r="E44" s="23"/>
      <c r="F44" s="24"/>
      <c r="G44" s="23"/>
      <c r="H44" s="26"/>
      <c r="I44" s="39"/>
      <c r="J44" s="40"/>
      <c r="K44" s="40"/>
      <c r="L44" s="40"/>
      <c r="M44" s="38"/>
      <c r="N44" s="38"/>
      <c r="O44" s="24" t="s">
        <v>35</v>
      </c>
      <c r="P44" s="23" t="s">
        <v>43</v>
      </c>
      <c r="Q44" s="47">
        <v>0.04</v>
      </c>
      <c r="R44" s="46">
        <v>0.08</v>
      </c>
      <c r="S44" s="136"/>
    </row>
    <row r="45" spans="1:19">
      <c r="A45" s="111"/>
      <c r="B45" s="100"/>
      <c r="C45" s="100"/>
      <c r="D45" s="22"/>
      <c r="E45" s="23"/>
      <c r="F45" s="24"/>
      <c r="G45" s="23"/>
      <c r="H45" s="26"/>
      <c r="I45" s="39"/>
      <c r="J45" s="40"/>
      <c r="K45" s="40"/>
      <c r="L45" s="40"/>
      <c r="M45" s="38"/>
      <c r="N45" s="38"/>
      <c r="O45" s="24" t="s">
        <v>92</v>
      </c>
      <c r="P45" s="23" t="s">
        <v>43</v>
      </c>
      <c r="Q45" s="47">
        <v>0.05</v>
      </c>
      <c r="R45" s="46">
        <v>0.1</v>
      </c>
      <c r="S45" s="136"/>
    </row>
    <row r="46" spans="1:19">
      <c r="A46" s="111"/>
      <c r="B46" s="100"/>
      <c r="C46" s="100"/>
      <c r="D46" s="22" t="s">
        <v>93</v>
      </c>
      <c r="E46" s="23">
        <v>2</v>
      </c>
      <c r="F46" s="24"/>
      <c r="G46" s="23" t="s">
        <v>94</v>
      </c>
      <c r="H46" s="63">
        <v>6</v>
      </c>
      <c r="I46" s="39">
        <v>2.65</v>
      </c>
      <c r="J46" s="40">
        <v>4.0000000000000001E-3</v>
      </c>
      <c r="K46" s="40">
        <v>3.0000000000000001E-3</v>
      </c>
      <c r="L46" s="40">
        <f t="shared" si="2"/>
        <v>1E-3</v>
      </c>
      <c r="M46" s="38">
        <f t="shared" si="3"/>
        <v>2.1350000000000001E-2</v>
      </c>
      <c r="N46" s="38">
        <f t="shared" si="4"/>
        <v>4.2700000000000002E-2</v>
      </c>
      <c r="O46" s="24" t="s">
        <v>29</v>
      </c>
      <c r="P46" s="23" t="s">
        <v>49</v>
      </c>
      <c r="Q46" s="65">
        <v>2.5000000000000001E-2</v>
      </c>
      <c r="R46" s="66">
        <f>0.06*2</f>
        <v>0.12</v>
      </c>
      <c r="S46" s="136"/>
    </row>
    <row r="47" spans="1:19">
      <c r="A47" s="111"/>
      <c r="B47" s="100"/>
      <c r="C47" s="100"/>
      <c r="D47" s="22"/>
      <c r="E47" s="23"/>
      <c r="F47" s="24"/>
      <c r="G47" s="23"/>
      <c r="H47" s="26"/>
      <c r="I47" s="39"/>
      <c r="J47" s="40"/>
      <c r="K47" s="40"/>
      <c r="L47" s="40"/>
      <c r="M47" s="38"/>
      <c r="N47" s="38"/>
      <c r="O47" s="24" t="s">
        <v>57</v>
      </c>
      <c r="P47" s="23" t="s">
        <v>49</v>
      </c>
      <c r="Q47" s="65">
        <v>2.5000000000000001E-2</v>
      </c>
      <c r="R47" s="66">
        <f>0.06*2</f>
        <v>0.12</v>
      </c>
      <c r="S47" s="136"/>
    </row>
    <row r="48" spans="1:19">
      <c r="A48" s="111"/>
      <c r="B48" s="100"/>
      <c r="C48" s="100"/>
      <c r="D48" s="22"/>
      <c r="E48" s="23"/>
      <c r="F48" s="24"/>
      <c r="G48" s="23"/>
      <c r="H48" s="26"/>
      <c r="I48" s="39"/>
      <c r="J48" s="40"/>
      <c r="K48" s="40"/>
      <c r="L48" s="40"/>
      <c r="M48" s="38"/>
      <c r="N48" s="38"/>
      <c r="O48" s="24" t="s">
        <v>95</v>
      </c>
      <c r="P48" s="23">
        <v>15</v>
      </c>
      <c r="Q48" s="47">
        <v>0.05</v>
      </c>
      <c r="R48" s="46">
        <v>0.75</v>
      </c>
      <c r="S48" s="136"/>
    </row>
    <row r="49" spans="1:19">
      <c r="A49" s="111"/>
      <c r="B49" s="100"/>
      <c r="C49" s="100"/>
      <c r="D49" s="94" t="s">
        <v>82</v>
      </c>
      <c r="E49" s="94"/>
      <c r="F49" s="94"/>
      <c r="G49" s="94"/>
      <c r="H49" s="95"/>
      <c r="I49" s="95"/>
      <c r="J49" s="96"/>
      <c r="K49" s="96"/>
      <c r="L49" s="96"/>
      <c r="M49" s="94"/>
      <c r="N49" s="38">
        <f>SUM(N41:N48)</f>
        <v>4.8895</v>
      </c>
      <c r="O49" s="94" t="s">
        <v>82</v>
      </c>
      <c r="P49" s="94"/>
      <c r="Q49" s="94"/>
      <c r="R49" s="38">
        <f>SUM(R41:R48)</f>
        <v>1.92</v>
      </c>
      <c r="S49" s="136"/>
    </row>
    <row r="50" spans="1:19">
      <c r="A50" s="111">
        <v>4</v>
      </c>
      <c r="B50" s="100" t="s">
        <v>96</v>
      </c>
      <c r="C50" s="100" t="s">
        <v>97</v>
      </c>
      <c r="D50" s="22" t="s">
        <v>85</v>
      </c>
      <c r="E50" s="23">
        <v>1</v>
      </c>
      <c r="F50" s="24" t="s">
        <v>86</v>
      </c>
      <c r="G50" s="25" t="s">
        <v>87</v>
      </c>
      <c r="H50" s="63">
        <v>8.5</v>
      </c>
      <c r="I50" s="39">
        <v>2.65</v>
      </c>
      <c r="J50" s="40">
        <v>0.28899999999999998</v>
      </c>
      <c r="K50" s="40">
        <v>0.28699999999999998</v>
      </c>
      <c r="L50" s="40">
        <f t="shared" ref="L50:L57" si="5">J50-K50</f>
        <v>2.0000000000000018E-3</v>
      </c>
      <c r="M50" s="38">
        <f t="shared" ref="M50:M57" si="6">H50*J50-I50*L50</f>
        <v>2.4511999999999996</v>
      </c>
      <c r="N50" s="38">
        <f t="shared" ref="N50:N57" si="7">E50*M50</f>
        <v>2.4511999999999996</v>
      </c>
      <c r="O50" s="24" t="s">
        <v>29</v>
      </c>
      <c r="P50" s="23">
        <v>1</v>
      </c>
      <c r="Q50" s="47">
        <v>0.05</v>
      </c>
      <c r="R50" s="46">
        <v>0.05</v>
      </c>
      <c r="S50" s="136">
        <f>(N60+R60)*1.15</f>
        <v>7.8309249999999997</v>
      </c>
    </row>
    <row r="51" spans="1:19">
      <c r="A51" s="111"/>
      <c r="B51" s="100"/>
      <c r="C51" s="100"/>
      <c r="D51" s="22"/>
      <c r="E51" s="23"/>
      <c r="F51" s="24"/>
      <c r="G51" s="23"/>
      <c r="H51" s="26"/>
      <c r="I51" s="39"/>
      <c r="J51" s="40"/>
      <c r="K51" s="40"/>
      <c r="L51" s="40"/>
      <c r="M51" s="38"/>
      <c r="N51" s="38"/>
      <c r="O51" s="24" t="s">
        <v>88</v>
      </c>
      <c r="P51" s="23">
        <v>2</v>
      </c>
      <c r="Q51" s="47">
        <v>0.02</v>
      </c>
      <c r="R51" s="46">
        <v>0.4</v>
      </c>
      <c r="S51" s="136"/>
    </row>
    <row r="52" spans="1:19">
      <c r="A52" s="111"/>
      <c r="B52" s="100"/>
      <c r="C52" s="100"/>
      <c r="D52" s="22"/>
      <c r="E52" s="23"/>
      <c r="F52" s="24"/>
      <c r="G52" s="23"/>
      <c r="H52" s="26"/>
      <c r="I52" s="39"/>
      <c r="J52" s="40"/>
      <c r="K52" s="40"/>
      <c r="L52" s="40"/>
      <c r="M52" s="38"/>
      <c r="N52" s="38"/>
      <c r="O52" s="24"/>
      <c r="P52" s="23"/>
      <c r="Q52" s="47"/>
      <c r="R52" s="46"/>
      <c r="S52" s="136"/>
    </row>
    <row r="53" spans="1:19">
      <c r="A53" s="111"/>
      <c r="B53" s="100"/>
      <c r="C53" s="100"/>
      <c r="D53" s="22" t="s">
        <v>89</v>
      </c>
      <c r="E53" s="23">
        <v>2</v>
      </c>
      <c r="F53" s="24" t="s">
        <v>90</v>
      </c>
      <c r="G53" s="23" t="s">
        <v>91</v>
      </c>
      <c r="H53" s="63">
        <v>6.5</v>
      </c>
      <c r="I53" s="39">
        <v>2.65</v>
      </c>
      <c r="J53" s="40">
        <v>0.21199999999999999</v>
      </c>
      <c r="K53" s="40">
        <v>0.14399999999999999</v>
      </c>
      <c r="L53" s="40">
        <f t="shared" si="5"/>
        <v>6.8000000000000005E-2</v>
      </c>
      <c r="M53" s="38">
        <f t="shared" si="6"/>
        <v>1.1978</v>
      </c>
      <c r="N53" s="38">
        <f t="shared" si="7"/>
        <v>2.3956</v>
      </c>
      <c r="O53" s="24" t="s">
        <v>55</v>
      </c>
      <c r="P53" s="23" t="s">
        <v>56</v>
      </c>
      <c r="Q53" s="47">
        <v>0.15</v>
      </c>
      <c r="R53" s="46">
        <v>0.3</v>
      </c>
      <c r="S53" s="136"/>
    </row>
    <row r="54" spans="1:19">
      <c r="A54" s="111"/>
      <c r="B54" s="100"/>
      <c r="C54" s="100"/>
      <c r="D54" s="22"/>
      <c r="E54" s="23"/>
      <c r="F54" s="24"/>
      <c r="G54" s="23"/>
      <c r="H54" s="26"/>
      <c r="I54" s="39"/>
      <c r="J54" s="40"/>
      <c r="K54" s="40"/>
      <c r="L54" s="40"/>
      <c r="M54" s="38"/>
      <c r="N54" s="38"/>
      <c r="O54" s="24" t="s">
        <v>35</v>
      </c>
      <c r="P54" s="23" t="s">
        <v>43</v>
      </c>
      <c r="Q54" s="47">
        <v>0.04</v>
      </c>
      <c r="R54" s="46">
        <v>0.08</v>
      </c>
      <c r="S54" s="136"/>
    </row>
    <row r="55" spans="1:19">
      <c r="A55" s="111"/>
      <c r="B55" s="100"/>
      <c r="C55" s="100"/>
      <c r="D55" s="22"/>
      <c r="E55" s="23"/>
      <c r="F55" s="24"/>
      <c r="G55" s="23"/>
      <c r="H55" s="26"/>
      <c r="I55" s="39"/>
      <c r="J55" s="40"/>
      <c r="K55" s="40"/>
      <c r="L55" s="40"/>
      <c r="M55" s="38"/>
      <c r="N55" s="38"/>
      <c r="O55" s="24" t="s">
        <v>92</v>
      </c>
      <c r="P55" s="23" t="s">
        <v>43</v>
      </c>
      <c r="Q55" s="47">
        <v>0.05</v>
      </c>
      <c r="R55" s="46">
        <v>0.1</v>
      </c>
      <c r="S55" s="136"/>
    </row>
    <row r="56" spans="1:19">
      <c r="A56" s="111"/>
      <c r="B56" s="100"/>
      <c r="C56" s="100"/>
      <c r="D56" s="22"/>
      <c r="E56" s="23"/>
      <c r="F56" s="24"/>
      <c r="G56" s="23"/>
      <c r="H56" s="26"/>
      <c r="I56" s="39"/>
      <c r="J56" s="40"/>
      <c r="K56" s="40"/>
      <c r="L56" s="40"/>
      <c r="M56" s="38"/>
      <c r="N56" s="38"/>
      <c r="O56" s="24"/>
      <c r="P56" s="23"/>
      <c r="Q56" s="47"/>
      <c r="R56" s="46"/>
      <c r="S56" s="136"/>
    </row>
    <row r="57" spans="1:19">
      <c r="A57" s="111"/>
      <c r="B57" s="100"/>
      <c r="C57" s="100"/>
      <c r="D57" s="22" t="s">
        <v>93</v>
      </c>
      <c r="E57" s="23">
        <v>2</v>
      </c>
      <c r="F57" s="24"/>
      <c r="G57" s="23" t="s">
        <v>94</v>
      </c>
      <c r="H57" s="63">
        <v>6</v>
      </c>
      <c r="I57" s="39">
        <v>2.65</v>
      </c>
      <c r="J57" s="40">
        <v>4.0000000000000001E-3</v>
      </c>
      <c r="K57" s="40">
        <v>3.0000000000000001E-3</v>
      </c>
      <c r="L57" s="40">
        <f t="shared" si="5"/>
        <v>1E-3</v>
      </c>
      <c r="M57" s="38">
        <f t="shared" si="6"/>
        <v>2.1350000000000001E-2</v>
      </c>
      <c r="N57" s="38">
        <f t="shared" si="7"/>
        <v>4.2700000000000002E-2</v>
      </c>
      <c r="O57" s="24" t="s">
        <v>29</v>
      </c>
      <c r="P57" s="23" t="s">
        <v>49</v>
      </c>
      <c r="Q57" s="65">
        <v>2.5000000000000001E-2</v>
      </c>
      <c r="R57" s="66">
        <f>0.06*2</f>
        <v>0.12</v>
      </c>
      <c r="S57" s="136"/>
    </row>
    <row r="58" spans="1:19">
      <c r="A58" s="111"/>
      <c r="B58" s="100"/>
      <c r="C58" s="100"/>
      <c r="D58" s="22"/>
      <c r="E58" s="23"/>
      <c r="F58" s="24"/>
      <c r="G58" s="23"/>
      <c r="H58" s="26"/>
      <c r="I58" s="39"/>
      <c r="J58" s="40"/>
      <c r="K58" s="40"/>
      <c r="L58" s="40"/>
      <c r="M58" s="38"/>
      <c r="N58" s="38"/>
      <c r="O58" s="24" t="s">
        <v>57</v>
      </c>
      <c r="P58" s="23" t="s">
        <v>49</v>
      </c>
      <c r="Q58" s="65">
        <v>2.5000000000000001E-2</v>
      </c>
      <c r="R58" s="66">
        <f>0.06*2</f>
        <v>0.12</v>
      </c>
      <c r="S58" s="136"/>
    </row>
    <row r="59" spans="1:19">
      <c r="A59" s="111"/>
      <c r="B59" s="100"/>
      <c r="C59" s="100"/>
      <c r="D59" s="22"/>
      <c r="E59" s="23"/>
      <c r="F59" s="24"/>
      <c r="G59" s="23"/>
      <c r="H59" s="26"/>
      <c r="I59" s="39"/>
      <c r="J59" s="40"/>
      <c r="K59" s="40"/>
      <c r="L59" s="40"/>
      <c r="M59" s="38"/>
      <c r="N59" s="38"/>
      <c r="O59" s="24" t="s">
        <v>95</v>
      </c>
      <c r="P59" s="23">
        <v>15</v>
      </c>
      <c r="Q59" s="47">
        <v>0.05</v>
      </c>
      <c r="R59" s="46">
        <v>0.75</v>
      </c>
      <c r="S59" s="136"/>
    </row>
    <row r="60" spans="1:19">
      <c r="A60" s="111"/>
      <c r="B60" s="100"/>
      <c r="C60" s="100"/>
      <c r="D60" s="94" t="s">
        <v>82</v>
      </c>
      <c r="E60" s="94"/>
      <c r="F60" s="94"/>
      <c r="G60" s="94"/>
      <c r="H60" s="95"/>
      <c r="I60" s="95"/>
      <c r="J60" s="96"/>
      <c r="K60" s="96"/>
      <c r="L60" s="96"/>
      <c r="M60" s="94"/>
      <c r="N60" s="38">
        <f>SUM(N50:N59)</f>
        <v>4.8895</v>
      </c>
      <c r="O60" s="94" t="s">
        <v>82</v>
      </c>
      <c r="P60" s="94"/>
      <c r="Q60" s="94"/>
      <c r="R60" s="38">
        <f>SUM(R50:R59)</f>
        <v>1.92</v>
      </c>
      <c r="S60" s="136"/>
    </row>
    <row r="61" spans="1:19">
      <c r="A61" s="109">
        <v>5</v>
      </c>
      <c r="B61" s="100" t="s">
        <v>98</v>
      </c>
      <c r="C61" s="100" t="s">
        <v>99</v>
      </c>
      <c r="D61" s="22" t="s">
        <v>85</v>
      </c>
      <c r="E61" s="23">
        <v>1</v>
      </c>
      <c r="F61" s="24" t="s">
        <v>86</v>
      </c>
      <c r="G61" s="25" t="s">
        <v>87</v>
      </c>
      <c r="H61" s="63">
        <v>8.5</v>
      </c>
      <c r="I61" s="39">
        <v>2.65</v>
      </c>
      <c r="J61" s="40">
        <v>0.28899999999999998</v>
      </c>
      <c r="K61" s="40">
        <v>0.28699999999999998</v>
      </c>
      <c r="L61" s="40">
        <f>J61-K61</f>
        <v>2.0000000000000018E-3</v>
      </c>
      <c r="M61" s="38">
        <f>H61*J61-I61*L61</f>
        <v>2.4511999999999996</v>
      </c>
      <c r="N61" s="38">
        <f>E61*M61</f>
        <v>2.4511999999999996</v>
      </c>
      <c r="O61" s="24" t="s">
        <v>29</v>
      </c>
      <c r="P61" s="23">
        <v>1</v>
      </c>
      <c r="Q61" s="47">
        <v>0.05</v>
      </c>
      <c r="R61" s="46">
        <v>0.05</v>
      </c>
      <c r="S61" s="136">
        <f>(N67+R67)*1.15</f>
        <v>5.6504905000000001</v>
      </c>
    </row>
    <row r="62" spans="1:19">
      <c r="A62" s="109"/>
      <c r="B62" s="100"/>
      <c r="C62" s="100"/>
      <c r="D62" s="22"/>
      <c r="E62" s="23"/>
      <c r="F62" s="24"/>
      <c r="G62" s="23"/>
      <c r="H62" s="26"/>
      <c r="I62" s="39"/>
      <c r="J62" s="40"/>
      <c r="K62" s="40"/>
      <c r="L62" s="40"/>
      <c r="M62" s="38"/>
      <c r="N62" s="38"/>
      <c r="O62" s="24" t="s">
        <v>88</v>
      </c>
      <c r="P62" s="23">
        <v>2</v>
      </c>
      <c r="Q62" s="47">
        <v>0.02</v>
      </c>
      <c r="R62" s="46">
        <v>0.04</v>
      </c>
      <c r="S62" s="136"/>
    </row>
    <row r="63" spans="1:19">
      <c r="A63" s="109"/>
      <c r="B63" s="100"/>
      <c r="C63" s="100"/>
      <c r="D63" s="22" t="s">
        <v>100</v>
      </c>
      <c r="E63" s="23">
        <v>2</v>
      </c>
      <c r="F63" s="24" t="s">
        <v>90</v>
      </c>
      <c r="G63" s="23" t="s">
        <v>101</v>
      </c>
      <c r="H63" s="63">
        <v>6.5</v>
      </c>
      <c r="I63" s="39">
        <v>2.65</v>
      </c>
      <c r="J63" s="40">
        <v>0.13300000000000001</v>
      </c>
      <c r="K63" s="40">
        <v>7.8899999999999998E-2</v>
      </c>
      <c r="L63" s="40">
        <f>J63-K63</f>
        <v>5.4100000000000009E-2</v>
      </c>
      <c r="M63" s="38">
        <f>H63*J63-I63*L63</f>
        <v>0.72113500000000008</v>
      </c>
      <c r="N63" s="38">
        <f>E63*M63</f>
        <v>1.4422700000000002</v>
      </c>
      <c r="O63" s="24" t="s">
        <v>55</v>
      </c>
      <c r="P63" s="23" t="s">
        <v>56</v>
      </c>
      <c r="Q63" s="47">
        <v>0.15</v>
      </c>
      <c r="R63" s="46">
        <v>0.3</v>
      </c>
      <c r="S63" s="136"/>
    </row>
    <row r="64" spans="1:19">
      <c r="A64" s="109"/>
      <c r="B64" s="100"/>
      <c r="C64" s="100"/>
      <c r="D64" s="22"/>
      <c r="E64" s="23"/>
      <c r="F64" s="24"/>
      <c r="G64" s="23"/>
      <c r="H64" s="26"/>
      <c r="I64" s="39"/>
      <c r="J64" s="40"/>
      <c r="K64" s="40"/>
      <c r="L64" s="40"/>
      <c r="M64" s="38"/>
      <c r="N64" s="38"/>
      <c r="O64" s="24" t="s">
        <v>35</v>
      </c>
      <c r="P64" s="23" t="s">
        <v>43</v>
      </c>
      <c r="Q64" s="47">
        <v>0.04</v>
      </c>
      <c r="R64" s="46">
        <v>0.08</v>
      </c>
      <c r="S64" s="136"/>
    </row>
    <row r="65" spans="1:19">
      <c r="A65" s="109"/>
      <c r="B65" s="100"/>
      <c r="C65" s="100"/>
      <c r="D65" s="22"/>
      <c r="E65" s="23"/>
      <c r="F65" s="24"/>
      <c r="G65" s="23"/>
      <c r="H65" s="26"/>
      <c r="I65" s="39"/>
      <c r="J65" s="40"/>
      <c r="K65" s="40"/>
      <c r="L65" s="40"/>
      <c r="M65" s="38"/>
      <c r="N65" s="38"/>
      <c r="O65" s="24" t="s">
        <v>92</v>
      </c>
      <c r="P65" s="23" t="s">
        <v>43</v>
      </c>
      <c r="Q65" s="47">
        <v>0.05</v>
      </c>
      <c r="R65" s="46">
        <v>0.1</v>
      </c>
      <c r="S65" s="136"/>
    </row>
    <row r="66" spans="1:19">
      <c r="A66" s="109"/>
      <c r="B66" s="100"/>
      <c r="C66" s="100"/>
      <c r="D66" s="22"/>
      <c r="E66" s="23"/>
      <c r="F66" s="24"/>
      <c r="G66" s="23"/>
      <c r="H66" s="26"/>
      <c r="I66" s="39"/>
      <c r="J66" s="40"/>
      <c r="K66" s="40"/>
      <c r="L66" s="40"/>
      <c r="M66" s="38"/>
      <c r="N66" s="38"/>
      <c r="O66" s="24" t="s">
        <v>95</v>
      </c>
      <c r="P66" s="23">
        <v>9</v>
      </c>
      <c r="Q66" s="47">
        <v>0.05</v>
      </c>
      <c r="R66" s="46">
        <v>0.45</v>
      </c>
      <c r="S66" s="136"/>
    </row>
    <row r="67" spans="1:19">
      <c r="A67" s="109"/>
      <c r="B67" s="100"/>
      <c r="C67" s="100"/>
      <c r="D67" s="94" t="s">
        <v>82</v>
      </c>
      <c r="E67" s="94"/>
      <c r="F67" s="94"/>
      <c r="G67" s="94"/>
      <c r="H67" s="95"/>
      <c r="I67" s="95"/>
      <c r="J67" s="96"/>
      <c r="K67" s="96"/>
      <c r="L67" s="96"/>
      <c r="M67" s="94"/>
      <c r="N67" s="38">
        <f>SUM(N61:N66)</f>
        <v>3.8934699999999998</v>
      </c>
      <c r="O67" s="94" t="s">
        <v>82</v>
      </c>
      <c r="P67" s="94"/>
      <c r="Q67" s="94"/>
      <c r="R67" s="38">
        <f>SUM(R61:R66)</f>
        <v>1.02</v>
      </c>
      <c r="S67" s="136"/>
    </row>
    <row r="68" spans="1:19" s="62" customFormat="1">
      <c r="A68" s="112">
        <v>6</v>
      </c>
      <c r="B68" s="113" t="s">
        <v>102</v>
      </c>
      <c r="C68" s="113" t="s">
        <v>103</v>
      </c>
      <c r="D68" s="53" t="s">
        <v>84</v>
      </c>
      <c r="E68" s="54">
        <v>1</v>
      </c>
      <c r="F68" s="55"/>
      <c r="G68" s="54"/>
      <c r="H68" s="56"/>
      <c r="I68" s="57"/>
      <c r="J68" s="58"/>
      <c r="K68" s="58"/>
      <c r="L68" s="58"/>
      <c r="M68" s="59">
        <f>S41</f>
        <v>7.8309249999999997</v>
      </c>
      <c r="N68" s="59">
        <f t="shared" ref="N68:N76" si="8">E68*M68</f>
        <v>7.8309249999999997</v>
      </c>
      <c r="O68" s="55" t="s">
        <v>104</v>
      </c>
      <c r="P68" s="54">
        <v>1</v>
      </c>
      <c r="Q68" s="60">
        <v>0.2</v>
      </c>
      <c r="R68" s="61">
        <f t="shared" ref="R68:R70" si="9">P68*Q68</f>
        <v>0.2</v>
      </c>
      <c r="S68" s="136">
        <f>N68+N69+R72*1.12+(N70+N71)*1.03</f>
        <v>19.139815500000001</v>
      </c>
    </row>
    <row r="69" spans="1:19" s="62" customFormat="1">
      <c r="A69" s="112"/>
      <c r="B69" s="113"/>
      <c r="C69" s="113"/>
      <c r="D69" s="53" t="s">
        <v>99</v>
      </c>
      <c r="E69" s="54">
        <v>1</v>
      </c>
      <c r="F69" s="55"/>
      <c r="G69" s="54"/>
      <c r="H69" s="56"/>
      <c r="I69" s="57"/>
      <c r="J69" s="58"/>
      <c r="K69" s="58"/>
      <c r="L69" s="58"/>
      <c r="M69" s="59">
        <f>S61</f>
        <v>5.6504905000000001</v>
      </c>
      <c r="N69" s="59">
        <f t="shared" si="8"/>
        <v>5.6504905000000001</v>
      </c>
      <c r="O69" s="55" t="s">
        <v>105</v>
      </c>
      <c r="P69" s="68">
        <f>4+2</f>
        <v>6</v>
      </c>
      <c r="Q69" s="60">
        <v>0.1</v>
      </c>
      <c r="R69" s="64">
        <v>0.6</v>
      </c>
      <c r="S69" s="136"/>
    </row>
    <row r="70" spans="1:19" s="62" customFormat="1">
      <c r="A70" s="112"/>
      <c r="B70" s="113"/>
      <c r="C70" s="113"/>
      <c r="D70" s="53" t="s">
        <v>106</v>
      </c>
      <c r="E70" s="54">
        <v>4</v>
      </c>
      <c r="F70" s="55"/>
      <c r="G70" s="54"/>
      <c r="H70" s="56"/>
      <c r="I70" s="57"/>
      <c r="J70" s="58"/>
      <c r="K70" s="58"/>
      <c r="L70" s="58"/>
      <c r="M70" s="69">
        <v>0.77</v>
      </c>
      <c r="N70" s="59">
        <f t="shared" si="8"/>
        <v>3.08</v>
      </c>
      <c r="O70" s="55" t="s">
        <v>107</v>
      </c>
      <c r="P70" s="68">
        <v>3</v>
      </c>
      <c r="Q70" s="65">
        <v>0.1</v>
      </c>
      <c r="R70" s="61">
        <f t="shared" si="9"/>
        <v>0.30000000000000004</v>
      </c>
      <c r="S70" s="136"/>
    </row>
    <row r="71" spans="1:19" s="62" customFormat="1">
      <c r="A71" s="112"/>
      <c r="B71" s="113"/>
      <c r="C71" s="113"/>
      <c r="D71" s="53" t="s">
        <v>108</v>
      </c>
      <c r="E71" s="54">
        <v>2</v>
      </c>
      <c r="F71" s="55"/>
      <c r="G71" s="54"/>
      <c r="H71" s="56"/>
      <c r="I71" s="57"/>
      <c r="J71" s="58"/>
      <c r="K71" s="58"/>
      <c r="L71" s="58"/>
      <c r="M71" s="69">
        <v>0.5</v>
      </c>
      <c r="N71" s="59">
        <f t="shared" si="8"/>
        <v>1</v>
      </c>
      <c r="O71" s="67" t="s">
        <v>110</v>
      </c>
      <c r="P71" s="68">
        <v>2</v>
      </c>
      <c r="Q71" s="65">
        <v>0.1</v>
      </c>
      <c r="R71" s="64">
        <v>0.2</v>
      </c>
      <c r="S71" s="136"/>
    </row>
    <row r="72" spans="1:19" s="62" customFormat="1">
      <c r="A72" s="112"/>
      <c r="B72" s="113"/>
      <c r="C72" s="113"/>
      <c r="D72" s="119" t="s">
        <v>82</v>
      </c>
      <c r="E72" s="119"/>
      <c r="F72" s="119"/>
      <c r="G72" s="119"/>
      <c r="H72" s="120"/>
      <c r="I72" s="120"/>
      <c r="J72" s="121"/>
      <c r="K72" s="121"/>
      <c r="L72" s="121"/>
      <c r="M72" s="119"/>
      <c r="N72" s="59">
        <f>SUM(N68:N71)</f>
        <v>17.561415500000003</v>
      </c>
      <c r="O72" s="119" t="s">
        <v>82</v>
      </c>
      <c r="P72" s="119"/>
      <c r="Q72" s="119"/>
      <c r="R72" s="59">
        <f>SUM(R68:R71)</f>
        <v>1.3</v>
      </c>
      <c r="S72" s="136"/>
    </row>
    <row r="73" spans="1:19">
      <c r="A73" s="109">
        <v>7</v>
      </c>
      <c r="B73" s="100" t="s">
        <v>96</v>
      </c>
      <c r="C73" s="100" t="s">
        <v>109</v>
      </c>
      <c r="D73" s="22" t="s">
        <v>97</v>
      </c>
      <c r="E73" s="23">
        <v>1</v>
      </c>
      <c r="F73" s="24"/>
      <c r="G73" s="23"/>
      <c r="H73" s="26"/>
      <c r="I73" s="39"/>
      <c r="J73" s="40"/>
      <c r="K73" s="40"/>
      <c r="L73" s="40"/>
      <c r="M73" s="38">
        <f>S50</f>
        <v>7.8309249999999997</v>
      </c>
      <c r="N73" s="38">
        <f t="shared" si="8"/>
        <v>7.8309249999999997</v>
      </c>
      <c r="O73" s="55" t="s">
        <v>104</v>
      </c>
      <c r="P73" s="54">
        <v>1</v>
      </c>
      <c r="Q73" s="60">
        <v>0.2</v>
      </c>
      <c r="R73" s="61">
        <f t="shared" ref="R73" si="10">P73*Q73</f>
        <v>0.2</v>
      </c>
      <c r="S73" s="136">
        <f>N73+N74+R77*1.12+(N75+N76)*1.03</f>
        <v>19.139815500000001</v>
      </c>
    </row>
    <row r="74" spans="1:19">
      <c r="A74" s="109"/>
      <c r="B74" s="100"/>
      <c r="C74" s="100"/>
      <c r="D74" s="22" t="s">
        <v>99</v>
      </c>
      <c r="E74" s="23">
        <v>1</v>
      </c>
      <c r="F74" s="24"/>
      <c r="G74" s="23"/>
      <c r="H74" s="26"/>
      <c r="I74" s="39"/>
      <c r="J74" s="40"/>
      <c r="K74" s="40"/>
      <c r="L74" s="40"/>
      <c r="M74" s="38">
        <f>S61</f>
        <v>5.6504905000000001</v>
      </c>
      <c r="N74" s="38">
        <f t="shared" si="8"/>
        <v>5.6504905000000001</v>
      </c>
      <c r="O74" s="55" t="s">
        <v>105</v>
      </c>
      <c r="P74" s="68">
        <f>4+2</f>
        <v>6</v>
      </c>
      <c r="Q74" s="60">
        <v>0.1</v>
      </c>
      <c r="R74" s="64">
        <v>0.6</v>
      </c>
      <c r="S74" s="136"/>
    </row>
    <row r="75" spans="1:19">
      <c r="A75" s="109"/>
      <c r="B75" s="100"/>
      <c r="C75" s="100"/>
      <c r="D75" s="22" t="s">
        <v>106</v>
      </c>
      <c r="E75" s="23">
        <v>4</v>
      </c>
      <c r="F75" s="24"/>
      <c r="G75" s="23"/>
      <c r="H75" s="26"/>
      <c r="I75" s="39"/>
      <c r="J75" s="40"/>
      <c r="K75" s="40"/>
      <c r="L75" s="40"/>
      <c r="M75" s="69">
        <v>0.77</v>
      </c>
      <c r="N75" s="38">
        <f t="shared" si="8"/>
        <v>3.08</v>
      </c>
      <c r="O75" s="55" t="s">
        <v>107</v>
      </c>
      <c r="P75" s="68">
        <v>3</v>
      </c>
      <c r="Q75" s="65">
        <v>0.1</v>
      </c>
      <c r="R75" s="61">
        <f t="shared" ref="R75" si="11">P75*Q75</f>
        <v>0.30000000000000004</v>
      </c>
      <c r="S75" s="136"/>
    </row>
    <row r="76" spans="1:19">
      <c r="A76" s="109"/>
      <c r="B76" s="100"/>
      <c r="C76" s="100"/>
      <c r="D76" s="22" t="s">
        <v>108</v>
      </c>
      <c r="E76" s="23">
        <v>2</v>
      </c>
      <c r="F76" s="24"/>
      <c r="G76" s="23"/>
      <c r="H76" s="26"/>
      <c r="I76" s="39"/>
      <c r="J76" s="40"/>
      <c r="K76" s="40"/>
      <c r="L76" s="40"/>
      <c r="M76" s="69">
        <v>0.5</v>
      </c>
      <c r="N76" s="38">
        <f t="shared" si="8"/>
        <v>1</v>
      </c>
      <c r="O76" s="67" t="s">
        <v>110</v>
      </c>
      <c r="P76" s="68">
        <v>2</v>
      </c>
      <c r="Q76" s="65">
        <v>0.1</v>
      </c>
      <c r="R76" s="64">
        <v>0.2</v>
      </c>
      <c r="S76" s="136"/>
    </row>
    <row r="77" spans="1:19">
      <c r="A77" s="109"/>
      <c r="B77" s="100"/>
      <c r="C77" s="100"/>
      <c r="D77" s="94" t="s">
        <v>82</v>
      </c>
      <c r="E77" s="94"/>
      <c r="F77" s="94"/>
      <c r="G77" s="94"/>
      <c r="H77" s="95"/>
      <c r="I77" s="95"/>
      <c r="J77" s="96"/>
      <c r="K77" s="96"/>
      <c r="L77" s="96"/>
      <c r="M77" s="94"/>
      <c r="N77" s="38">
        <f>SUM(N73:N76)</f>
        <v>17.561415500000003</v>
      </c>
      <c r="O77" s="94" t="s">
        <v>82</v>
      </c>
      <c r="P77" s="94"/>
      <c r="Q77" s="94"/>
      <c r="R77" s="38">
        <f>SUM(R73:R76)</f>
        <v>1.3</v>
      </c>
      <c r="S77" s="136"/>
    </row>
  </sheetData>
  <mergeCells count="129">
    <mergeCell ref="S50:S60"/>
    <mergeCell ref="S61:S67"/>
    <mergeCell ref="S68:S72"/>
    <mergeCell ref="S73:S77"/>
    <mergeCell ref="D31:D32"/>
    <mergeCell ref="E31:E32"/>
    <mergeCell ref="F31:F32"/>
    <mergeCell ref="G31:G32"/>
    <mergeCell ref="H31:H32"/>
    <mergeCell ref="I31:I32"/>
    <mergeCell ref="J31:J32"/>
    <mergeCell ref="K31:K32"/>
    <mergeCell ref="L31:L32"/>
    <mergeCell ref="M31:M32"/>
    <mergeCell ref="N31:N32"/>
    <mergeCell ref="O60:Q60"/>
    <mergeCell ref="O67:Q67"/>
    <mergeCell ref="O72:Q72"/>
    <mergeCell ref="O77:Q77"/>
    <mergeCell ref="N4:N9"/>
    <mergeCell ref="N10:N18"/>
    <mergeCell ref="N20:N22"/>
    <mergeCell ref="N23:N25"/>
    <mergeCell ref="N26:N29"/>
    <mergeCell ref="N33:N34"/>
    <mergeCell ref="S4:S9"/>
    <mergeCell ref="S10:S40"/>
    <mergeCell ref="S41:S49"/>
    <mergeCell ref="L4:L9"/>
    <mergeCell ref="L10:L18"/>
    <mergeCell ref="L20:L22"/>
    <mergeCell ref="L23:L25"/>
    <mergeCell ref="L26:L29"/>
    <mergeCell ref="L33:L34"/>
    <mergeCell ref="M4:M9"/>
    <mergeCell ref="M10:M18"/>
    <mergeCell ref="M20:M22"/>
    <mergeCell ref="M23:M25"/>
    <mergeCell ref="M26:M29"/>
    <mergeCell ref="M33:M34"/>
    <mergeCell ref="J4:J9"/>
    <mergeCell ref="J10:J18"/>
    <mergeCell ref="J20:J22"/>
    <mergeCell ref="J23:J25"/>
    <mergeCell ref="J26:J29"/>
    <mergeCell ref="J33:J34"/>
    <mergeCell ref="K4:K9"/>
    <mergeCell ref="K10:K18"/>
    <mergeCell ref="K20:K22"/>
    <mergeCell ref="K23:K25"/>
    <mergeCell ref="K26:K29"/>
    <mergeCell ref="K33:K34"/>
    <mergeCell ref="G26:G29"/>
    <mergeCell ref="G33:G34"/>
    <mergeCell ref="H4:H9"/>
    <mergeCell ref="H10:H18"/>
    <mergeCell ref="H20:H22"/>
    <mergeCell ref="H23:H25"/>
    <mergeCell ref="H26:H29"/>
    <mergeCell ref="H33:H34"/>
    <mergeCell ref="I4:I9"/>
    <mergeCell ref="I10:I18"/>
    <mergeCell ref="I20:I22"/>
    <mergeCell ref="I23:I25"/>
    <mergeCell ref="I26:I29"/>
    <mergeCell ref="I33:I34"/>
    <mergeCell ref="C50:C60"/>
    <mergeCell ref="C61:C67"/>
    <mergeCell ref="C68:C72"/>
    <mergeCell ref="C73:C77"/>
    <mergeCell ref="D2:D3"/>
    <mergeCell ref="D4:D9"/>
    <mergeCell ref="D10:D18"/>
    <mergeCell ref="D20:D22"/>
    <mergeCell ref="D23:D25"/>
    <mergeCell ref="D26:D29"/>
    <mergeCell ref="D33:D34"/>
    <mergeCell ref="D60:M60"/>
    <mergeCell ref="D67:M67"/>
    <mergeCell ref="D72:M72"/>
    <mergeCell ref="D77:M77"/>
    <mergeCell ref="F20:F22"/>
    <mergeCell ref="F23:F25"/>
    <mergeCell ref="F26:F29"/>
    <mergeCell ref="F33:F34"/>
    <mergeCell ref="G2:G3"/>
    <mergeCell ref="G4:G9"/>
    <mergeCell ref="G10:G18"/>
    <mergeCell ref="G20:G22"/>
    <mergeCell ref="G23:G25"/>
    <mergeCell ref="A4:A9"/>
    <mergeCell ref="A10:A40"/>
    <mergeCell ref="A41:A49"/>
    <mergeCell ref="A50:A60"/>
    <mergeCell ref="A61:A67"/>
    <mergeCell ref="A68:A72"/>
    <mergeCell ref="A73:A77"/>
    <mergeCell ref="B2:B3"/>
    <mergeCell ref="B4:B9"/>
    <mergeCell ref="B10:B40"/>
    <mergeCell ref="B41:B49"/>
    <mergeCell ref="B50:B60"/>
    <mergeCell ref="B61:B67"/>
    <mergeCell ref="B68:B72"/>
    <mergeCell ref="B73:B77"/>
    <mergeCell ref="A1:S1"/>
    <mergeCell ref="H2:I2"/>
    <mergeCell ref="J2:L2"/>
    <mergeCell ref="M2:N2"/>
    <mergeCell ref="O2:R2"/>
    <mergeCell ref="D40:M40"/>
    <mergeCell ref="O40:Q40"/>
    <mergeCell ref="D49:M49"/>
    <mergeCell ref="O49:Q49"/>
    <mergeCell ref="C2:C3"/>
    <mergeCell ref="C4:C9"/>
    <mergeCell ref="C10:C40"/>
    <mergeCell ref="C41:C49"/>
    <mergeCell ref="E2:E3"/>
    <mergeCell ref="E4:E9"/>
    <mergeCell ref="E10:E18"/>
    <mergeCell ref="E20:E22"/>
    <mergeCell ref="E23:E25"/>
    <mergeCell ref="E26:E29"/>
    <mergeCell ref="E33:E34"/>
    <mergeCell ref="F2:F3"/>
    <mergeCell ref="F4:F9"/>
    <mergeCell ref="F10:F18"/>
    <mergeCell ref="A2:A3"/>
  </mergeCells>
  <phoneticPr fontId="12" type="noConversion"/>
  <pageMargins left="0.43307086614173201" right="0.43307086614173201" top="0.43" bottom="0.74803149606299202" header="0.31496062992126" footer="0.17"/>
  <pageSetup paperSize="9" orientation="landscape" horizontalDpi="1200" verticalDpi="12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9.1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13231</dc:creator>
  <cp:lastModifiedBy>sunpeilin</cp:lastModifiedBy>
  <dcterms:created xsi:type="dcterms:W3CDTF">2022-03-18T01:51:00Z</dcterms:created>
  <dcterms:modified xsi:type="dcterms:W3CDTF">2022-10-10T06:33:17Z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661E1447FA8D48DBB333552C1AC2694A</vt:lpwstr>
  </property>
  <property fmtid="{D5CDD505-2E9C-101B-9397-08002B2CF9AE}" pid="3" name="KSOProductBuildVer">
    <vt:lpwstr>2052-11.1.0.11875</vt:lpwstr>
  </property>
</Properties>
</file>