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3B44BCB6-EC7E-4537-A68F-5E6B3F2CF8FF}" xr6:coauthVersionLast="47" xr6:coauthVersionMax="47" xr10:uidLastSave="{00000000-0000-0000-0000-000000000000}"/>
  <bookViews>
    <workbookView xWindow="-108" yWindow="-108" windowWidth="23256" windowHeight="12720" firstSheet="3" activeTab="3" xr2:uid="{00000000-000D-0000-FFFF-FFFF00000000}"/>
  </bookViews>
  <sheets>
    <sheet name="Sheet1 (2)" sheetId="4" state="hidden" r:id="rId1"/>
    <sheet name="21年价格协议" sheetId="5" state="hidden" r:id="rId2"/>
    <sheet name="21年价格协议 (2)" sheetId="6" state="hidden" r:id="rId3"/>
    <sheet name="天龙得" sheetId="8" r:id="rId4"/>
    <sheet name="天龙得1" sheetId="7" r:id="rId5"/>
    <sheet name="Sheet1" sheetId="1" r:id="rId6"/>
    <sheet name="Sheet2" sheetId="2" r:id="rId7"/>
    <sheet name="Sheet3" sheetId="3" r:id="rId8"/>
  </sheets>
  <externalReferences>
    <externalReference r:id="rId9"/>
  </externalReferences>
  <definedNames>
    <definedName name="_xlnm.Print_Area" localSheetId="1">'21年价格协议'!$A$1:$L$36</definedName>
    <definedName name="_xlnm.Print_Area" localSheetId="2">'21年价格协议 (2)'!$A$1:$L$23</definedName>
    <definedName name="_xlnm.Print_Area" localSheetId="0">'Sheet1 (2)'!$A$1:$I$45</definedName>
    <definedName name="_xlnm.Print_Area" localSheetId="4">天龙得1!$A$1:$K$23</definedName>
    <definedName name="_xlnm.Print_Titles" localSheetId="1">'21年价格协议'!$7:$8</definedName>
    <definedName name="_xlnm.Print_Titles" localSheetId="2">'21年价格协议 (2)'!$7:$8</definedName>
    <definedName name="_xlnm.Print_Titles" localSheetId="0">'Sheet1 (2)'!$9:$9</definedName>
    <definedName name="_xlnm.Print_Titles" localSheetId="4">天龙得1!$7:$8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8" l="1"/>
  <c r="U10" i="8"/>
  <c r="U11" i="8"/>
  <c r="U12" i="8"/>
  <c r="U14" i="8"/>
  <c r="U15" i="8"/>
  <c r="U16" i="8"/>
  <c r="U17" i="8"/>
  <c r="U18" i="8"/>
  <c r="U19" i="8"/>
  <c r="Z20" i="8"/>
  <c r="T20" i="8"/>
  <c r="U20" i="8"/>
  <c r="U21" i="8"/>
  <c r="U22" i="8"/>
  <c r="U23" i="8"/>
  <c r="U24" i="8"/>
  <c r="U25" i="8"/>
  <c r="W13" i="8"/>
  <c r="W22" i="8"/>
  <c r="W23" i="8"/>
  <c r="Z10" i="8"/>
  <c r="T10" i="8"/>
  <c r="Z11" i="8"/>
  <c r="T11" i="8"/>
  <c r="Z12" i="8"/>
  <c r="T12" i="8"/>
  <c r="Z13" i="8"/>
  <c r="Z14" i="8"/>
  <c r="T14" i="8"/>
  <c r="Z15" i="8"/>
  <c r="T15" i="8"/>
  <c r="Z16" i="8"/>
  <c r="T16" i="8"/>
  <c r="Z17" i="8"/>
  <c r="T17" i="8"/>
  <c r="Z18" i="8"/>
  <c r="T18" i="8"/>
  <c r="Z19" i="8"/>
  <c r="T19" i="8"/>
  <c r="Z21" i="8"/>
  <c r="Z22" i="8"/>
  <c r="Z23" i="8"/>
  <c r="Z24" i="8"/>
  <c r="Z25" i="8"/>
  <c r="Z9" i="8"/>
  <c r="T9" i="8"/>
  <c r="S20" i="8"/>
  <c r="S21" i="8"/>
  <c r="S24" i="8"/>
  <c r="S25" i="8"/>
  <c r="V10" i="8"/>
  <c r="X10" i="8"/>
  <c r="V11" i="8"/>
  <c r="X11" i="8"/>
  <c r="V12" i="8"/>
  <c r="X12" i="8"/>
  <c r="V14" i="8"/>
  <c r="X14" i="8"/>
  <c r="V15" i="8"/>
  <c r="X15" i="8"/>
  <c r="V16" i="8"/>
  <c r="X16" i="8"/>
  <c r="V17" i="8"/>
  <c r="X17" i="8"/>
  <c r="V18" i="8"/>
  <c r="X18" i="8"/>
  <c r="V19" i="8"/>
  <c r="X19" i="8"/>
  <c r="V20" i="8"/>
  <c r="X20" i="8"/>
  <c r="V21" i="8"/>
  <c r="X21" i="8"/>
  <c r="V24" i="8"/>
  <c r="X24" i="8"/>
  <c r="V25" i="8"/>
  <c r="X25" i="8"/>
  <c r="Q10" i="8"/>
  <c r="Q11" i="8"/>
  <c r="S11" i="8"/>
  <c r="Q12" i="8"/>
  <c r="S12" i="8"/>
  <c r="Q13" i="8"/>
  <c r="S13" i="8"/>
  <c r="AA13" i="8"/>
  <c r="Q14" i="8"/>
  <c r="S14" i="8"/>
  <c r="AA14" i="8"/>
  <c r="Q15" i="8"/>
  <c r="S15" i="8"/>
  <c r="AA15" i="8"/>
  <c r="Q16" i="8"/>
  <c r="S16" i="8"/>
  <c r="AA16" i="8"/>
  <c r="Q17" i="8"/>
  <c r="S17" i="8"/>
  <c r="AA17" i="8"/>
  <c r="Q18" i="8"/>
  <c r="Q19" i="8"/>
  <c r="S19" i="8"/>
  <c r="Q9" i="8"/>
  <c r="S9" i="8"/>
  <c r="Y18" i="8"/>
  <c r="W17" i="8"/>
  <c r="AA20" i="8"/>
  <c r="AA24" i="8"/>
  <c r="Y16" i="8"/>
  <c r="W21" i="8"/>
  <c r="W25" i="8"/>
  <c r="Y15" i="8"/>
  <c r="W20" i="8"/>
  <c r="W12" i="8"/>
  <c r="AA12" i="8"/>
  <c r="Y14" i="8"/>
  <c r="W19" i="8"/>
  <c r="W11" i="8"/>
  <c r="AA11" i="8"/>
  <c r="AA21" i="8"/>
  <c r="W10" i="8"/>
  <c r="AA19" i="8"/>
  <c r="Y20" i="8"/>
  <c r="AA9" i="8"/>
  <c r="AA25" i="8"/>
  <c r="AA23" i="8"/>
  <c r="AA22" i="8"/>
  <c r="Y25" i="8"/>
  <c r="Y21" i="8"/>
  <c r="S18" i="8"/>
  <c r="AA18" i="8"/>
  <c r="S10" i="8"/>
  <c r="Y12" i="8"/>
  <c r="Y19" i="8"/>
  <c r="Y11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H9" i="7"/>
  <c r="J9" i="6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V9" i="8"/>
  <c r="Y17" i="8"/>
  <c r="W15" i="8"/>
  <c r="W14" i="8"/>
  <c r="W18" i="8"/>
  <c r="Y24" i="8"/>
  <c r="W24" i="8"/>
  <c r="W16" i="8"/>
  <c r="X9" i="8"/>
  <c r="Y9" i="8"/>
  <c r="W9" i="8"/>
  <c r="Y10" i="8"/>
  <c r="AA10" i="8"/>
  <c r="Y26" i="8"/>
  <c r="W26" i="8"/>
</calcChain>
</file>

<file path=xl/sharedStrings.xml><?xml version="1.0" encoding="utf-8"?>
<sst xmlns="http://schemas.openxmlformats.org/spreadsheetml/2006/main" count="538" uniqueCount="167">
  <si>
    <r>
      <t>零部件采购价格协议</t>
    </r>
    <r>
      <rPr>
        <b/>
        <sz val="16"/>
        <rFont val="楷体_GB2312"/>
        <family val="3"/>
        <charset val="134"/>
      </rPr>
      <t>（1912192）</t>
    </r>
    <phoneticPr fontId="4" type="noConversion"/>
  </si>
  <si>
    <t>甲方：河北光华荣昌汽车部件有限公司</t>
    <phoneticPr fontId="1" type="noConversion"/>
  </si>
  <si>
    <t>乙方：天津市天龙得冷成型部品有限公司</t>
    <phoneticPr fontId="4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</si>
  <si>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</si>
  <si>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</si>
  <si>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序号</t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</si>
  <si>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</si>
  <si>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</si>
  <si>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</si>
  <si>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图号或规格</t>
  </si>
  <si>
    <t>单位</t>
  </si>
  <si>
    <t>不含税采购价格</t>
    <phoneticPr fontId="1" type="noConversion"/>
  </si>
  <si>
    <t>备注</t>
  </si>
  <si>
    <t>2020年天津</t>
    <phoneticPr fontId="1" type="noConversion"/>
  </si>
  <si>
    <t>2020年河北</t>
    <phoneticPr fontId="1" type="noConversion"/>
  </si>
  <si>
    <t>02.12.02.167</t>
  </si>
  <si>
    <t>BFA0000291</t>
  </si>
  <si>
    <t>H4A升级副司机台阶螺栓</t>
  </si>
  <si>
    <t>H4A-6909001</t>
  </si>
  <si>
    <t>EA</t>
  </si>
  <si>
    <t>批次最少起订量30000颗</t>
    <phoneticPr fontId="1" type="noConversion"/>
  </si>
  <si>
    <t>二、模具费摊销完成后模具归属权为甲方所有，乙方提供模具清单。在天津模具费已摊销完毕。</t>
    <phoneticPr fontId="4" type="noConversion"/>
  </si>
  <si>
    <t>三、发票开具：乙方必须开具国家规定税率的增值税专用发票，税率13%专票，开具发票时必须注明QAD编码且与入库/使用量中的QAD编码保持一致。</t>
    <phoneticPr fontId="4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</si>
  <si>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10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</si>
  <si>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</si>
  <si>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</si>
  <si>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</si>
  <si>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</si>
  <si>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</si>
  <si>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 xml:space="preserve">                                 协议编号：</t>
    <phoneticPr fontId="1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</si>
  <si>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</si>
  <si>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</si>
  <si>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</si>
  <si>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</si>
  <si>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</si>
  <si>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</si>
  <si>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</si>
  <si>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</si>
  <si>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</si>
  <si>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</si>
  <si>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</si>
  <si>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</si>
  <si>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</si>
  <si>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</si>
  <si>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</si>
  <si>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</si>
  <si>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</si>
  <si>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</si>
  <si>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</si>
  <si>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</si>
  <si>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</si>
  <si>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</si>
  <si>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</si>
  <si>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</si>
  <si>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</si>
  <si>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</si>
  <si>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SHT0012042</t>
  </si>
  <si>
    <t>升降锁止轴</t>
  </si>
  <si>
    <t>BFA0000518</t>
  </si>
  <si>
    <t>四角焊接螺母</t>
  </si>
  <si>
    <t>Ф11*18</t>
  </si>
  <si>
    <t>Ф11*46</t>
  </si>
  <si>
    <t>Ф11*70</t>
  </si>
  <si>
    <t>Ф8*37</t>
  </si>
  <si>
    <t>Ф10*8</t>
  </si>
  <si>
    <t>Ф12*14</t>
  </si>
  <si>
    <t>M8*22</t>
  </si>
  <si>
    <t>Ф10*62.5</t>
  </si>
  <si>
    <t>Ф11*9</t>
  </si>
  <si>
    <t>Ф11*13</t>
  </si>
  <si>
    <t>M5*12.6</t>
  </si>
  <si>
    <t>——</t>
    <phoneticPr fontId="1" type="noConversion"/>
  </si>
  <si>
    <t>个</t>
    <phoneticPr fontId="1" type="noConversion"/>
  </si>
  <si>
    <t>2020年</t>
    <phoneticPr fontId="1" type="noConversion"/>
  </si>
  <si>
    <t>2021年</t>
  </si>
  <si>
    <t>乙方：天津市天龙得冷成型部件有限公司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</si>
  <si>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4" type="noConversion"/>
  </si>
  <si>
    <t>QAD编码</t>
    <phoneticPr fontId="1" type="noConversion"/>
  </si>
  <si>
    <t>零部件名称</t>
  </si>
  <si>
    <t>图号规格</t>
    <phoneticPr fontId="1" type="noConversion"/>
  </si>
  <si>
    <t>未税模具摊销费</t>
    <phoneticPr fontId="1" type="noConversion"/>
  </si>
  <si>
    <t>备注</t>
    <phoneticPr fontId="1" type="noConversion"/>
  </si>
  <si>
    <t>2020年
单价</t>
    <phoneticPr fontId="4" type="noConversion"/>
  </si>
  <si>
    <t>年降起始时间</t>
    <phoneticPr fontId="1" type="noConversion"/>
  </si>
  <si>
    <t>年降方式
（年*降比）</t>
    <phoneticPr fontId="1" type="noConversion"/>
  </si>
  <si>
    <t>模具总价</t>
    <phoneticPr fontId="1" type="noConversion"/>
  </si>
  <si>
    <t>摊销方式</t>
    <phoneticPr fontId="1" type="noConversion"/>
  </si>
  <si>
    <t>个</t>
    <phoneticPr fontId="1" type="noConversion"/>
  </si>
  <si>
    <t>2023年1月1日</t>
    <phoneticPr fontId="1" type="noConversion"/>
  </si>
  <si>
    <t>3年*1.5%</t>
    <phoneticPr fontId="1" type="noConversion"/>
  </si>
  <si>
    <t>H6项目</t>
    <phoneticPr fontId="1" type="noConversion"/>
  </si>
  <si>
    <t>——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</si>
  <si>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</si>
  <si>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四、此协议一式二份，经双方代表签字后即生效，同时具有法律效力。双方合作中出现质量、技术、物流等问题按相应合同（协议）办理。</t>
    <phoneticPr fontId="4" type="noConversion"/>
  </si>
  <si>
    <t>五、供应商接到此通知后两日内确认回传（传真：010-89774860），否则视为默认。</t>
    <phoneticPr fontId="4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</si>
  <si>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</si>
  <si>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</si>
  <si>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</si>
  <si>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</si>
  <si>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t>后期协商</t>
    <phoneticPr fontId="1" type="noConversion"/>
  </si>
  <si>
    <t>NA</t>
    <phoneticPr fontId="1" type="noConversion"/>
  </si>
  <si>
    <t>NA</t>
    <phoneticPr fontId="1" type="noConversion"/>
  </si>
  <si>
    <t>2021年
单价</t>
    <phoneticPr fontId="4" type="noConversion"/>
  </si>
  <si>
    <t>三、价格执行期从2021年1月1日起至2021年12月31日(遇市场价格变动经双方协商同意后可调整)。</t>
    <phoneticPr fontId="4" type="noConversion"/>
  </si>
  <si>
    <t xml:space="preserve">                                             协议编号：HBZYXY-2021-083-01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</si>
  <si>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（1912192）</t>
    </r>
    <phoneticPr fontId="4" type="noConversion"/>
  </si>
  <si>
    <t>未税产品价格（不含摊销费）</t>
    <phoneticPr fontId="1" type="noConversion"/>
  </si>
  <si>
    <t>BFA0000291</t>
    <phoneticPr fontId="1" type="noConversion"/>
  </si>
  <si>
    <t>02.12.02.167</t>
    <phoneticPr fontId="1" type="noConversion"/>
  </si>
  <si>
    <t>天津转移</t>
    <phoneticPr fontId="1" type="noConversion"/>
  </si>
  <si>
    <t>个</t>
    <phoneticPr fontId="1" type="noConversion"/>
  </si>
  <si>
    <t>T5项目</t>
    <phoneticPr fontId="1" type="noConversion"/>
  </si>
  <si>
    <t>内六花台阶螺栓</t>
    <phoneticPr fontId="1" type="noConversion"/>
  </si>
  <si>
    <t>甲方垫付模具款，无需分摊。2023年1月30日前，乙方无条件一次性返还模具费</t>
    <phoneticPr fontId="1" type="noConversion"/>
  </si>
  <si>
    <t>甲方垫付模具款，无需分摊。2021年6月30日前，乙方无条件一次性返还模具费</t>
    <phoneticPr fontId="1" type="noConversion"/>
  </si>
  <si>
    <t>BFA0010063</t>
    <phoneticPr fontId="1" type="noConversion"/>
  </si>
  <si>
    <t>——</t>
    <phoneticPr fontId="1" type="noConversion"/>
  </si>
  <si>
    <t>新项目开发</t>
    <phoneticPr fontId="1" type="noConversion"/>
  </si>
  <si>
    <t>SHT0012041</t>
    <phoneticPr fontId="1" type="noConversion"/>
  </si>
  <si>
    <r>
      <t>三、价格执行期从2021年</t>
    </r>
    <r>
      <rPr>
        <sz val="12"/>
        <rFont val="宋体"/>
        <family val="3"/>
        <charset val="134"/>
      </rPr>
      <t>10</t>
    </r>
    <r>
      <rPr>
        <sz val="12"/>
        <rFont val="楷体_GB2312"/>
        <family val="3"/>
        <charset val="134"/>
      </rPr>
      <t>月1日起至2021年12月31日(遇市场价格变动经双方协商同意后可调整)。</t>
    </r>
    <phoneticPr fontId="4" type="noConversion"/>
  </si>
  <si>
    <r>
      <t xml:space="preserve">                                             协议编号：HBZYXY-2021-083-0</t>
    </r>
    <r>
      <rPr>
        <b/>
        <sz val="12"/>
        <rFont val="微软雅黑"/>
        <family val="3"/>
        <charset val="134"/>
      </rPr>
      <t>2</t>
    </r>
    <phoneticPr fontId="1" type="noConversion"/>
  </si>
  <si>
    <r>
      <rPr>
        <sz val="9"/>
        <color theme="1"/>
        <rFont val="Calibri"/>
        <family val="3"/>
        <charset val="204"/>
      </rPr>
      <t>Ф</t>
    </r>
    <r>
      <rPr>
        <sz val="9"/>
        <color theme="1"/>
        <rFont val="宋体"/>
        <family val="3"/>
        <charset val="134"/>
      </rPr>
      <t>12*73</t>
    </r>
    <phoneticPr fontId="1" type="noConversion"/>
  </si>
  <si>
    <t>座框减震器连接轴</t>
    <phoneticPr fontId="1" type="noConversion"/>
  </si>
  <si>
    <t>SHT0010315</t>
    <phoneticPr fontId="1" type="noConversion"/>
  </si>
  <si>
    <t>未税产品价格
（含模摊费）</t>
    <phoneticPr fontId="1" type="noConversion"/>
  </si>
  <si>
    <t>2021年</t>
    <phoneticPr fontId="1" type="noConversion"/>
  </si>
  <si>
    <t>设变，见HBZYXY-2021-083-02</t>
    <phoneticPr fontId="1" type="noConversion"/>
  </si>
  <si>
    <t>BFA0000518</t>
    <phoneticPr fontId="1" type="noConversion"/>
  </si>
  <si>
    <t>SHT0010313</t>
    <phoneticPr fontId="1" type="noConversion"/>
  </si>
  <si>
    <r>
      <rPr>
        <sz val="11"/>
        <color rgb="FF000000"/>
        <rFont val="宋体"/>
        <family val="3"/>
        <charset val="134"/>
      </rPr>
      <t>2022年8月</t>
    </r>
    <r>
      <rPr>
        <sz val="11"/>
        <color indexed="8"/>
        <rFont val="楷体_GB2312"/>
        <family val="3"/>
        <charset val="134"/>
      </rPr>
      <t>已变更，</t>
    </r>
    <r>
      <rPr>
        <sz val="11"/>
        <color rgb="FF000000"/>
        <rFont val="Microsoft YaHei UI"/>
        <family val="3"/>
        <charset val="134"/>
      </rPr>
      <t>由</t>
    </r>
    <r>
      <rPr>
        <sz val="11"/>
        <color rgb="FF000000"/>
        <rFont val="宋体"/>
        <family val="3"/>
        <charset val="134"/>
      </rPr>
      <t>上海纳特制作</t>
    </r>
    <phoneticPr fontId="1" type="noConversion"/>
  </si>
  <si>
    <t>1.0升级</t>
    <phoneticPr fontId="1" type="noConversion"/>
  </si>
  <si>
    <t>SHT0012042</t>
    <phoneticPr fontId="1" type="noConversion"/>
  </si>
  <si>
    <t>21年已切换至文安万达生产</t>
    <phoneticPr fontId="1" type="noConversion"/>
  </si>
  <si>
    <t>22年切换为BFA0010062，由常州上锐生产</t>
    <phoneticPr fontId="1" type="noConversion"/>
  </si>
  <si>
    <t>不再要模具，从天龙得费用中扣除</t>
    <phoneticPr fontId="1" type="noConversion"/>
  </si>
  <si>
    <t>开发验证过程中，由天龙得改为文安万达供货</t>
    <phoneticPr fontId="1" type="noConversion"/>
  </si>
  <si>
    <t>荣昌现有库存</t>
    <phoneticPr fontId="1" type="noConversion"/>
  </si>
  <si>
    <t>衬套加200</t>
    <phoneticPr fontId="1" type="noConversion"/>
  </si>
  <si>
    <t>SHT0010802</t>
    <phoneticPr fontId="1" type="noConversion"/>
  </si>
  <si>
    <t>10月底荣昌剩余库存</t>
    <phoneticPr fontId="1" type="noConversion"/>
  </si>
  <si>
    <t>SHT0010319</t>
    <phoneticPr fontId="1" type="noConversion"/>
  </si>
  <si>
    <t>SHT0010218</t>
    <phoneticPr fontId="1" type="noConversion"/>
  </si>
  <si>
    <t>SHT0010314</t>
    <phoneticPr fontId="1" type="noConversion"/>
  </si>
  <si>
    <t>天龙得现有库存-截至10月11日</t>
    <phoneticPr fontId="1" type="noConversion"/>
  </si>
  <si>
    <t>现已使用库存</t>
    <phoneticPr fontId="1" type="noConversion"/>
  </si>
  <si>
    <t>库存落实</t>
    <phoneticPr fontId="1" type="noConversion"/>
  </si>
  <si>
    <t>2022.7.20设变拆分出SHT0014884（一种新状态，原状态也在使用），改由沧州旭兴或霸州政锦供货</t>
    <phoneticPr fontId="1" type="noConversion"/>
  </si>
  <si>
    <t>查是否还有C32B台阶螺栓</t>
    <phoneticPr fontId="1" type="noConversion"/>
  </si>
  <si>
    <t>2022.10生产管理改旭兴了，但价格高，继续招标</t>
    <phoneticPr fontId="1" type="noConversion"/>
  </si>
  <si>
    <t>确认下文安万达是自行生产还是从天龙得进件后再加工？</t>
    <phoneticPr fontId="1" type="noConversion"/>
  </si>
  <si>
    <t>临采预估未税单价</t>
    <phoneticPr fontId="1" type="noConversion"/>
  </si>
  <si>
    <t>批量未税单价</t>
    <phoneticPr fontId="1" type="noConversion"/>
  </si>
  <si>
    <t>临采预估未税总价</t>
    <phoneticPr fontId="1" type="noConversion"/>
  </si>
  <si>
    <t>2022年11月预测用量</t>
    <phoneticPr fontId="1" type="noConversion"/>
  </si>
  <si>
    <t>倒退11月用量（台车）</t>
    <phoneticPr fontId="1" type="noConversion"/>
  </si>
  <si>
    <t>单台用量</t>
    <phoneticPr fontId="1" type="noConversion"/>
  </si>
  <si>
    <t>纠正11月预测用量</t>
    <phoneticPr fontId="1" type="noConversion"/>
  </si>
  <si>
    <t>纠正11月缺口</t>
    <phoneticPr fontId="1" type="noConversion"/>
  </si>
  <si>
    <t>批量未税总价</t>
    <phoneticPr fontId="1" type="noConversion"/>
  </si>
  <si>
    <t>模具情况</t>
    <phoneticPr fontId="1" type="noConversion"/>
  </si>
  <si>
    <t>为荣昌专用</t>
  </si>
  <si>
    <t>为荣昌专用</t>
    <phoneticPr fontId="1" type="noConversion"/>
  </si>
  <si>
    <t>天龙得通用，不能给模具</t>
  </si>
  <si>
    <t>天龙得通用，不能给模具</t>
    <phoneticPr fontId="1" type="noConversion"/>
  </si>
  <si>
    <t>20箱起订</t>
    <phoneticPr fontId="1" type="noConversion"/>
  </si>
  <si>
    <t>1000多票没开</t>
    <phoneticPr fontId="1" type="noConversion"/>
  </si>
  <si>
    <t>SHT0012040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</si>
</sst>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_ "/>
    <numFmt numFmtId="179" formatCode="0_);[Red]\(0\)"/>
    <numFmt numFmtId="180" formatCode="0_ 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u/>
      <sz val="12"/>
      <name val="楷体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9"/>
      <color theme="1"/>
      <name val="Calibri"/>
      <family val="3"/>
      <charset val="204"/>
    </font>
    <font>
      <sz val="9"/>
      <color theme="1"/>
      <name val="宋体"/>
      <family val="3"/>
      <charset val="204"/>
    </font>
    <font>
      <sz val="1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Microsoft YaHei UI"/>
      <family val="3"/>
      <charset val="134"/>
    </font>
    <font>
      <b/>
      <sz val="10"/>
      <name val="宋体"/>
      <family val="3"/>
      <charset val="134"/>
    </font>
    <font>
      <b/>
      <sz val="10"/>
      <name val="Microsoft YaHei UI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1"/>
      <color rgb="FF000000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>
      <alignment vertical="center"/>
    </xf>
    <xf numFmtId="0" fontId="10" fillId="0" borderId="0"/>
  </cellStyleXfs>
  <cellXfs count="172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49" fontId="9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77" fontId="19" fillId="3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9" fontId="23" fillId="0" borderId="5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179" fontId="23" fillId="0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15" fillId="4" borderId="2" xfId="0" applyNumberFormat="1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177" fontId="23" fillId="4" borderId="2" xfId="0" applyNumberFormat="1" applyFont="1" applyFill="1" applyBorder="1" applyAlignment="1">
      <alignment horizontal="center" vertical="center" wrapText="1"/>
    </xf>
    <xf numFmtId="179" fontId="23" fillId="4" borderId="5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76" fontId="27" fillId="5" borderId="8" xfId="1" applyNumberFormat="1" applyFont="1" applyFill="1" applyBorder="1" applyAlignment="1">
      <alignment horizontal="center" vertical="center" wrapText="1"/>
    </xf>
    <xf numFmtId="176" fontId="27" fillId="5" borderId="9" xfId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1" fillId="0" borderId="6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177" fontId="23" fillId="0" borderId="2" xfId="0" applyNumberFormat="1" applyFont="1" applyBorder="1" applyAlignment="1">
      <alignment horizontal="center" vertical="center" wrapText="1"/>
    </xf>
    <xf numFmtId="179" fontId="23" fillId="0" borderId="5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80" fontId="5" fillId="0" borderId="0" xfId="0" applyNumberFormat="1" applyFont="1">
      <alignment vertical="center"/>
    </xf>
    <xf numFmtId="177" fontId="2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76" fontId="15" fillId="6" borderId="2" xfId="0" applyNumberFormat="1" applyFont="1" applyFill="1" applyBorder="1" applyAlignment="1">
      <alignment horizontal="center" vertical="center" wrapText="1"/>
    </xf>
    <xf numFmtId="49" fontId="23" fillId="6" borderId="2" xfId="0" applyNumberFormat="1" applyFont="1" applyFill="1" applyBorder="1" applyAlignment="1">
      <alignment horizontal="center" vertical="center" wrapText="1"/>
    </xf>
    <xf numFmtId="177" fontId="23" fillId="6" borderId="2" xfId="0" applyNumberFormat="1" applyFont="1" applyFill="1" applyBorder="1" applyAlignment="1">
      <alignment horizontal="center" vertical="center" wrapText="1"/>
    </xf>
    <xf numFmtId="179" fontId="23" fillId="6" borderId="5" xfId="0" applyNumberFormat="1" applyFont="1" applyFill="1" applyBorder="1" applyAlignment="1">
      <alignment horizontal="center" vertical="center" wrapText="1"/>
    </xf>
    <xf numFmtId="177" fontId="16" fillId="6" borderId="2" xfId="0" applyNumberFormat="1" applyFont="1" applyFill="1" applyBorder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28" fillId="6" borderId="2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29" fillId="6" borderId="0" xfId="0" applyFont="1" applyFill="1">
      <alignment vertical="center"/>
    </xf>
    <xf numFmtId="177" fontId="12" fillId="6" borderId="2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>
      <alignment vertical="center"/>
    </xf>
    <xf numFmtId="0" fontId="10" fillId="0" borderId="0" xfId="0" applyFont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28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80" fontId="5" fillId="0" borderId="0" xfId="0" applyNumberFormat="1" applyFont="1" applyFill="1">
      <alignment vertical="center"/>
    </xf>
    <xf numFmtId="0" fontId="34" fillId="0" borderId="0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6" borderId="0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 wrapText="1"/>
    </xf>
    <xf numFmtId="2" fontId="5" fillId="6" borderId="2" xfId="0" applyNumberFormat="1" applyFont="1" applyFill="1" applyBorder="1" applyAlignment="1">
      <alignment horizontal="right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177" fontId="20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3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3" xr:uid="{00000000-0005-0000-0000-000001000000}"/>
    <cellStyle name="常规 2 2 6" xfId="1" xr:uid="{00000000-0005-0000-0000-000002000000}"/>
    <cellStyle name="常规_Sheet1" xfId="2" xr:uid="{00000000-0005-0000-0000-000003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2868;&#39536;H6&#39033;&#30446;B&#28857;&#24320;&#21457;-&#22825;&#40857;&#24471;\&#22270;&#32440;\&#27827;&#21271;&#20809;&#21326;&#33635;&#26124;&#27773;&#36710;&#37096;&#20214;&#26377;&#38480;&#20844;&#21496;-&#20919;&#38246;&#20214;&#24320;&#21457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2">
          <cell r="C2" t="str">
            <v>SHT0010218</v>
          </cell>
          <cell r="D2" t="str">
            <v>减震器连接异型螺母</v>
          </cell>
          <cell r="E2" t="str">
            <v>Ф11*18</v>
          </cell>
          <cell r="F2" t="str">
            <v>个</v>
          </cell>
          <cell r="G2">
            <v>28</v>
          </cell>
          <cell r="H2">
            <v>1400000</v>
          </cell>
          <cell r="I2" t="str">
            <v>√</v>
          </cell>
          <cell r="J2">
            <v>0.65</v>
          </cell>
          <cell r="K2">
            <v>7079.6460176991159</v>
          </cell>
          <cell r="L2">
            <v>0.33628318584070799</v>
          </cell>
        </row>
        <row r="3">
          <cell r="C3" t="str">
            <v>SHT0010319</v>
          </cell>
          <cell r="D3" t="str">
            <v>H6减震器上框连接螺栓</v>
          </cell>
          <cell r="E3" t="str">
            <v>Ф11*46</v>
          </cell>
          <cell r="F3" t="str">
            <v>个</v>
          </cell>
          <cell r="G3">
            <v>6</v>
          </cell>
          <cell r="H3">
            <v>300000</v>
          </cell>
          <cell r="I3" t="str">
            <v>√</v>
          </cell>
          <cell r="J3">
            <v>1.05</v>
          </cell>
          <cell r="K3">
            <v>7079.6460176991159</v>
          </cell>
          <cell r="L3">
            <v>1.0619469026548674</v>
          </cell>
        </row>
        <row r="4">
          <cell r="C4" t="str">
            <v>SHT0010314</v>
          </cell>
          <cell r="D4" t="str">
            <v>阻尼器下连接螺栓</v>
          </cell>
          <cell r="E4" t="str">
            <v>Ф11*70</v>
          </cell>
          <cell r="F4" t="str">
            <v>个</v>
          </cell>
          <cell r="G4">
            <v>2</v>
          </cell>
          <cell r="H4">
            <v>100000</v>
          </cell>
          <cell r="I4" t="str">
            <v>√</v>
          </cell>
          <cell r="J4">
            <v>1.4</v>
          </cell>
          <cell r="K4">
            <v>7079.6460176991159</v>
          </cell>
          <cell r="L4">
            <v>1.946902654867257</v>
          </cell>
        </row>
        <row r="5">
          <cell r="C5" t="str">
            <v>SHT0010313</v>
          </cell>
          <cell r="D5" t="str">
            <v>阻尼器上连接螺栓</v>
          </cell>
          <cell r="E5" t="str">
            <v>Ф8*37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0.85</v>
          </cell>
          <cell r="K5">
            <v>7079.6460176991159</v>
          </cell>
          <cell r="L5">
            <v>0.63716814159292035</v>
          </cell>
        </row>
        <row r="6">
          <cell r="C6" t="str">
            <v>SHT0010219</v>
          </cell>
          <cell r="D6" t="str">
            <v>仰角连接异型螺母</v>
          </cell>
          <cell r="E6" t="str">
            <v>Ф12*14</v>
          </cell>
          <cell r="F6" t="str">
            <v>个</v>
          </cell>
          <cell r="G6">
            <v>4</v>
          </cell>
          <cell r="H6">
            <v>200000</v>
          </cell>
          <cell r="I6" t="str">
            <v>√</v>
          </cell>
          <cell r="J6">
            <v>0.71</v>
          </cell>
          <cell r="K6">
            <v>7079.6460176991159</v>
          </cell>
          <cell r="L6">
            <v>0.46017699115044253</v>
          </cell>
        </row>
        <row r="7">
          <cell r="C7" t="str">
            <v>SHT0010843</v>
          </cell>
          <cell r="D7" t="str">
            <v>座框仰角固定螺栓</v>
          </cell>
          <cell r="E7" t="str">
            <v>M8*22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0.72</v>
          </cell>
          <cell r="K7">
            <v>7079.6460176991159</v>
          </cell>
          <cell r="L7">
            <v>0.46902654867256643</v>
          </cell>
        </row>
        <row r="8">
          <cell r="C8" t="str">
            <v>SHT0010315</v>
          </cell>
          <cell r="D8" t="str">
            <v>座框减震器连接轴</v>
          </cell>
          <cell r="E8" t="str">
            <v>Ф12*73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2.57</v>
          </cell>
          <cell r="K8">
            <v>7079.6460176991159</v>
          </cell>
          <cell r="L8">
            <v>1.8584070796460179</v>
          </cell>
        </row>
        <row r="9">
          <cell r="C9" t="str">
            <v>SHT0011642</v>
          </cell>
          <cell r="D9" t="str">
            <v>高调器衬套</v>
          </cell>
          <cell r="E9" t="str">
            <v>Ф11*9</v>
          </cell>
          <cell r="F9" t="str">
            <v>个</v>
          </cell>
          <cell r="G9">
            <v>2</v>
          </cell>
          <cell r="H9">
            <v>100000</v>
          </cell>
          <cell r="I9" t="str">
            <v>√</v>
          </cell>
          <cell r="J9">
            <v>0.45</v>
          </cell>
          <cell r="K9">
            <v>7079.6460176991159</v>
          </cell>
          <cell r="L9">
            <v>0.38053097345132747</v>
          </cell>
        </row>
        <row r="10">
          <cell r="C10" t="str">
            <v>SHT0010208</v>
          </cell>
          <cell r="D10" t="str">
            <v>减震器上框支架T型焊接螺母</v>
          </cell>
          <cell r="E10" t="str">
            <v>Ф11*13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0.54</v>
          </cell>
          <cell r="K10">
            <v>7079.6460176991159</v>
          </cell>
          <cell r="L10">
            <v>0.39823008849557529</v>
          </cell>
        </row>
        <row r="11">
          <cell r="C11" t="str">
            <v>SHT0010802</v>
          </cell>
          <cell r="D11" t="str">
            <v>延伸锁止钣金固定螺栓</v>
          </cell>
          <cell r="E11" t="str">
            <v>M5*12.6</v>
          </cell>
          <cell r="F11" t="str">
            <v>个</v>
          </cell>
          <cell r="G11">
            <v>1</v>
          </cell>
          <cell r="H11">
            <v>50000</v>
          </cell>
          <cell r="I11" t="str">
            <v>√</v>
          </cell>
          <cell r="J11">
            <v>0.56000000000000005</v>
          </cell>
          <cell r="K11">
            <v>7079.6460176991159</v>
          </cell>
          <cell r="L11">
            <v>0.2035398230088496</v>
          </cell>
        </row>
        <row r="12">
          <cell r="C12" t="str">
            <v>SHT0012040</v>
          </cell>
          <cell r="D12" t="str">
            <v>升降器连接异型螺母</v>
          </cell>
          <cell r="E12" t="str">
            <v>——</v>
          </cell>
          <cell r="F12" t="str">
            <v>个</v>
          </cell>
          <cell r="G12">
            <v>2</v>
          </cell>
          <cell r="H12">
            <v>50000</v>
          </cell>
          <cell r="I12" t="str">
            <v>√</v>
          </cell>
          <cell r="J12">
            <v>2.0350000000000001</v>
          </cell>
          <cell r="K12">
            <v>7079.6460176991159</v>
          </cell>
        </row>
        <row r="13">
          <cell r="C13" t="str">
            <v>SHT0012041</v>
          </cell>
          <cell r="D13" t="str">
            <v>升降器连接螺栓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0.83</v>
          </cell>
          <cell r="K13">
            <v>7079.6460176991159</v>
          </cell>
        </row>
        <row r="14">
          <cell r="C14" t="str">
            <v>BFA0000291</v>
          </cell>
          <cell r="D14" t="str">
            <v>H4A升级副司机台阶螺栓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120000</v>
          </cell>
          <cell r="I14" t="str">
            <v>√</v>
          </cell>
          <cell r="J14">
            <v>0.52249999999999996</v>
          </cell>
        </row>
        <row r="15">
          <cell r="C15" t="str">
            <v>BFA0010063</v>
          </cell>
          <cell r="D15" t="str">
            <v>内六花台阶螺栓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50000</v>
          </cell>
          <cell r="I15" t="str">
            <v>√</v>
          </cell>
          <cell r="J15">
            <v>1.1499999999999999</v>
          </cell>
          <cell r="K15">
            <v>8849.56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sqref="A1:I1"/>
    </sheetView>
  </sheetViews>
  <sheetFormatPr defaultColWidth="9" defaultRowHeight="15.6"/>
  <cols>
    <col min="1" max="1" width="6.109375" style="2" customWidth="1"/>
    <col min="2" max="2" width="12.88671875" style="2" customWidth="1"/>
    <col min="3" max="3" width="12.109375" style="22" customWidth="1"/>
    <col min="4" max="4" width="13.88671875" style="2" customWidth="1"/>
    <col min="5" max="5" width="13.77734375" style="2" customWidth="1"/>
    <col min="6" max="6" width="6" style="2" customWidth="1"/>
    <col min="7" max="7" width="9" style="2" customWidth="1"/>
    <col min="8" max="8" width="9.21875" style="2" customWidth="1"/>
    <col min="9" max="9" width="11.88671875" style="2" customWidth="1"/>
    <col min="10" max="10" width="9" style="1" customWidth="1"/>
    <col min="11" max="16384" width="9" style="2"/>
  </cols>
  <sheetData>
    <row r="1" spans="1:13" ht="22.2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13">
      <c r="A2" s="130" t="s">
        <v>29</v>
      </c>
      <c r="B2" s="130"/>
      <c r="C2" s="130"/>
      <c r="D2" s="130"/>
      <c r="E2" s="130"/>
      <c r="F2" s="130"/>
      <c r="G2" s="130"/>
      <c r="H2" s="130"/>
      <c r="I2" s="130"/>
    </row>
    <row r="3" spans="1:13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3">
      <c r="A4" s="139" t="s">
        <v>2</v>
      </c>
      <c r="B4" s="139"/>
      <c r="C4" s="139"/>
      <c r="D4" s="139"/>
      <c r="E4" s="139"/>
      <c r="F4" s="139"/>
      <c r="G4" s="139"/>
      <c r="H4" s="139"/>
      <c r="I4" s="139"/>
    </row>
    <row r="5" spans="1:13" ht="31.5" customHeight="1">
      <c r="A5" s="140" t="s">
        <v>3</v>
      </c>
      <c r="B5" s="140"/>
      <c r="C5" s="140"/>
      <c r="D5" s="140"/>
      <c r="E5" s="140"/>
      <c r="F5" s="140"/>
      <c r="G5" s="140"/>
      <c r="H5" s="140"/>
      <c r="I5" s="140"/>
    </row>
    <row r="6" spans="1:13">
      <c r="A6" s="141" t="s">
        <v>4</v>
      </c>
      <c r="B6" s="141"/>
      <c r="C6" s="141"/>
      <c r="D6" s="141"/>
      <c r="E6" s="141"/>
      <c r="F6" s="141"/>
      <c r="G6" s="141"/>
      <c r="H6" s="141"/>
      <c r="I6" s="141"/>
    </row>
    <row r="7" spans="1:13" ht="12" customHeight="1">
      <c r="A7" s="3"/>
      <c r="B7" s="3"/>
      <c r="C7" s="4"/>
      <c r="D7" s="5"/>
      <c r="E7" s="5"/>
      <c r="F7" s="5"/>
      <c r="G7" s="5"/>
      <c r="H7" s="3"/>
      <c r="I7" s="6"/>
    </row>
    <row r="8" spans="1:13" ht="17.25" customHeight="1">
      <c r="A8" s="133" t="s">
        <v>5</v>
      </c>
      <c r="B8" s="134" t="s">
        <v>6</v>
      </c>
      <c r="C8" s="136" t="s">
        <v>7</v>
      </c>
      <c r="D8" s="137" t="s">
        <v>8</v>
      </c>
      <c r="E8" s="137" t="s">
        <v>9</v>
      </c>
      <c r="F8" s="137" t="s">
        <v>10</v>
      </c>
      <c r="G8" s="131" t="s">
        <v>11</v>
      </c>
      <c r="H8" s="131"/>
      <c r="I8" s="132" t="s">
        <v>12</v>
      </c>
      <c r="L8" s="131" t="s">
        <v>11</v>
      </c>
      <c r="M8" s="131"/>
    </row>
    <row r="9" spans="1:13" ht="27" customHeight="1">
      <c r="A9" s="133"/>
      <c r="B9" s="135"/>
      <c r="C9" s="136"/>
      <c r="D9" s="137"/>
      <c r="E9" s="137"/>
      <c r="F9" s="137"/>
      <c r="G9" s="7" t="s">
        <v>73</v>
      </c>
      <c r="H9" s="7" t="s">
        <v>74</v>
      </c>
      <c r="I9" s="132"/>
      <c r="L9" s="7" t="s">
        <v>13</v>
      </c>
      <c r="M9" s="7" t="s">
        <v>14</v>
      </c>
    </row>
    <row r="10" spans="1:13" ht="34.5" customHeight="1">
      <c r="A10" s="8">
        <v>1</v>
      </c>
      <c r="B10" s="8" t="s">
        <v>15</v>
      </c>
      <c r="C10" s="9" t="s">
        <v>16</v>
      </c>
      <c r="D10" s="10" t="s">
        <v>17</v>
      </c>
      <c r="E10" s="10" t="s">
        <v>18</v>
      </c>
      <c r="F10" s="8" t="s">
        <v>19</v>
      </c>
      <c r="G10" s="7">
        <v>0.55000000000000004</v>
      </c>
      <c r="H10" s="7"/>
      <c r="I10" s="11" t="s">
        <v>20</v>
      </c>
      <c r="L10" s="7">
        <v>0.55000000000000004</v>
      </c>
      <c r="M10" s="7">
        <v>0.55000000000000004</v>
      </c>
    </row>
    <row r="11" spans="1:13" ht="33" customHeight="1">
      <c r="A11" s="12">
        <v>2</v>
      </c>
      <c r="B11" s="12"/>
      <c r="C11" s="24" t="s">
        <v>30</v>
      </c>
      <c r="D11" s="24" t="s">
        <v>31</v>
      </c>
      <c r="E11" s="24" t="s">
        <v>60</v>
      </c>
      <c r="F11" s="26" t="s">
        <v>72</v>
      </c>
      <c r="G11" s="27">
        <v>0.65</v>
      </c>
      <c r="H11" s="7"/>
      <c r="I11" s="13"/>
    </row>
    <row r="12" spans="1:13" ht="33" customHeight="1">
      <c r="A12" s="12"/>
      <c r="B12" s="14"/>
      <c r="C12" s="24" t="s">
        <v>32</v>
      </c>
      <c r="D12" s="24" t="s">
        <v>33</v>
      </c>
      <c r="E12" s="24" t="s">
        <v>61</v>
      </c>
      <c r="F12" s="26" t="s">
        <v>72</v>
      </c>
      <c r="G12" s="27">
        <v>1.05</v>
      </c>
      <c r="H12" s="7"/>
      <c r="I12" s="13"/>
    </row>
    <row r="13" spans="1:13" ht="33" customHeight="1">
      <c r="A13" s="12"/>
      <c r="B13" s="14"/>
      <c r="C13" s="24" t="s">
        <v>34</v>
      </c>
      <c r="D13" s="24" t="s">
        <v>35</v>
      </c>
      <c r="E13" s="24" t="s">
        <v>62</v>
      </c>
      <c r="F13" s="26" t="s">
        <v>72</v>
      </c>
      <c r="G13" s="27">
        <v>1.4</v>
      </c>
      <c r="H13" s="7"/>
      <c r="I13" s="13"/>
    </row>
    <row r="14" spans="1:13" ht="33" customHeight="1">
      <c r="A14" s="12"/>
      <c r="B14" s="14"/>
      <c r="C14" s="24" t="s">
        <v>36</v>
      </c>
      <c r="D14" s="24" t="s">
        <v>37</v>
      </c>
      <c r="E14" s="24" t="s">
        <v>63</v>
      </c>
      <c r="F14" s="26" t="s">
        <v>72</v>
      </c>
      <c r="G14" s="27">
        <v>0.85</v>
      </c>
      <c r="H14" s="7"/>
      <c r="I14" s="13"/>
    </row>
    <row r="15" spans="1:13" ht="33" customHeight="1">
      <c r="A15" s="12"/>
      <c r="B15" s="14"/>
      <c r="C15" s="24" t="s">
        <v>38</v>
      </c>
      <c r="D15" s="24" t="s">
        <v>39</v>
      </c>
      <c r="E15" s="24" t="s">
        <v>64</v>
      </c>
      <c r="F15" s="26" t="s">
        <v>72</v>
      </c>
      <c r="G15" s="27">
        <v>0.46</v>
      </c>
      <c r="H15" s="7"/>
      <c r="I15" s="13"/>
    </row>
    <row r="16" spans="1:13" ht="33" customHeight="1">
      <c r="A16" s="12"/>
      <c r="B16" s="14"/>
      <c r="C16" s="24" t="s">
        <v>40</v>
      </c>
      <c r="D16" s="24" t="s">
        <v>41</v>
      </c>
      <c r="E16" s="24" t="s">
        <v>65</v>
      </c>
      <c r="F16" s="26" t="s">
        <v>72</v>
      </c>
      <c r="G16" s="27">
        <v>0.71</v>
      </c>
      <c r="H16" s="7"/>
      <c r="I16" s="13"/>
    </row>
    <row r="17" spans="1:9" ht="33" customHeight="1">
      <c r="A17" s="12"/>
      <c r="B17" s="14"/>
      <c r="C17" s="24" t="s">
        <v>42</v>
      </c>
      <c r="D17" s="24" t="s">
        <v>43</v>
      </c>
      <c r="E17" s="24" t="s">
        <v>66</v>
      </c>
      <c r="F17" s="26" t="s">
        <v>72</v>
      </c>
      <c r="G17" s="27">
        <v>0.72</v>
      </c>
      <c r="H17" s="7"/>
      <c r="I17" s="13"/>
    </row>
    <row r="18" spans="1:9" ht="33" customHeight="1">
      <c r="A18" s="12"/>
      <c r="B18" s="14"/>
      <c r="C18" s="24" t="s">
        <v>44</v>
      </c>
      <c r="D18" s="24" t="s">
        <v>45</v>
      </c>
      <c r="E18" s="24" t="s">
        <v>67</v>
      </c>
      <c r="F18" s="26" t="s">
        <v>72</v>
      </c>
      <c r="G18" s="27">
        <v>1.62</v>
      </c>
      <c r="H18" s="7"/>
      <c r="I18" s="13"/>
    </row>
    <row r="19" spans="1:9" ht="33" customHeight="1">
      <c r="A19" s="12"/>
      <c r="B19" s="14"/>
      <c r="C19" s="25" t="s">
        <v>46</v>
      </c>
      <c r="D19" s="25" t="s">
        <v>47</v>
      </c>
      <c r="E19" s="24" t="s">
        <v>68</v>
      </c>
      <c r="F19" s="26" t="s">
        <v>72</v>
      </c>
      <c r="G19" s="27">
        <v>0.45</v>
      </c>
      <c r="H19" s="7"/>
      <c r="I19" s="13"/>
    </row>
    <row r="20" spans="1:9" ht="33" customHeight="1">
      <c r="A20" s="12"/>
      <c r="B20" s="14"/>
      <c r="C20" s="24" t="s">
        <v>48</v>
      </c>
      <c r="D20" s="24" t="s">
        <v>49</v>
      </c>
      <c r="E20" s="24" t="s">
        <v>69</v>
      </c>
      <c r="F20" s="26" t="s">
        <v>72</v>
      </c>
      <c r="G20" s="27">
        <v>0.54</v>
      </c>
      <c r="H20" s="7"/>
      <c r="I20" s="13"/>
    </row>
    <row r="21" spans="1:9" ht="33" customHeight="1">
      <c r="A21" s="12"/>
      <c r="B21" s="14"/>
      <c r="C21" s="24" t="s">
        <v>50</v>
      </c>
      <c r="D21" s="24" t="s">
        <v>51</v>
      </c>
      <c r="E21" s="24" t="s">
        <v>70</v>
      </c>
      <c r="F21" s="26" t="s">
        <v>72</v>
      </c>
      <c r="G21" s="27">
        <v>0.56000000000000005</v>
      </c>
      <c r="H21" s="7"/>
      <c r="I21" s="13"/>
    </row>
    <row r="22" spans="1:9" ht="33" customHeight="1">
      <c r="A22" s="12"/>
      <c r="B22" s="14"/>
      <c r="C22" s="24" t="s">
        <v>52</v>
      </c>
      <c r="D22" s="24" t="s">
        <v>53</v>
      </c>
      <c r="E22" s="24" t="s">
        <v>71</v>
      </c>
      <c r="F22" s="26" t="s">
        <v>72</v>
      </c>
      <c r="G22" s="27">
        <v>2.0350000000000001</v>
      </c>
      <c r="H22" s="7"/>
      <c r="I22" s="13"/>
    </row>
    <row r="23" spans="1:9" ht="33" customHeight="1">
      <c r="A23" s="12"/>
      <c r="B23" s="14"/>
      <c r="C23" s="24" t="s">
        <v>54</v>
      </c>
      <c r="D23" s="24" t="s">
        <v>55</v>
      </c>
      <c r="E23" s="24" t="s">
        <v>71</v>
      </c>
      <c r="F23" s="26" t="s">
        <v>72</v>
      </c>
      <c r="G23" s="27">
        <v>0.83</v>
      </c>
      <c r="H23" s="7"/>
      <c r="I23" s="13"/>
    </row>
    <row r="24" spans="1:9" ht="33" customHeight="1">
      <c r="A24" s="12"/>
      <c r="B24" s="14"/>
      <c r="C24" s="24" t="s">
        <v>56</v>
      </c>
      <c r="D24" s="24" t="s">
        <v>57</v>
      </c>
      <c r="E24" s="24" t="s">
        <v>71</v>
      </c>
      <c r="F24" s="26" t="s">
        <v>72</v>
      </c>
      <c r="G24" s="27">
        <v>3.39</v>
      </c>
      <c r="H24" s="7"/>
      <c r="I24" s="13"/>
    </row>
    <row r="25" spans="1:9" ht="33" customHeight="1">
      <c r="A25" s="12"/>
      <c r="B25" s="14"/>
      <c r="C25" s="24" t="s">
        <v>58</v>
      </c>
      <c r="D25" s="24" t="s">
        <v>59</v>
      </c>
      <c r="E25" s="24" t="s">
        <v>71</v>
      </c>
      <c r="F25" s="26" t="s">
        <v>72</v>
      </c>
      <c r="G25" s="27">
        <v>0.1</v>
      </c>
      <c r="H25" s="7"/>
      <c r="I25" s="13"/>
    </row>
    <row r="26" spans="1:9" ht="33" customHeight="1">
      <c r="A26" s="12"/>
      <c r="B26" s="14"/>
      <c r="C26" s="9"/>
      <c r="D26" s="10"/>
      <c r="E26" s="10"/>
      <c r="F26" s="8"/>
      <c r="G26" s="7"/>
      <c r="H26" s="7"/>
      <c r="I26" s="13"/>
    </row>
    <row r="27" spans="1:9" ht="33" customHeight="1">
      <c r="A27" s="12"/>
      <c r="B27" s="14"/>
      <c r="C27" s="9"/>
      <c r="D27" s="10"/>
      <c r="E27" s="10"/>
      <c r="F27" s="8"/>
      <c r="G27" s="7"/>
      <c r="H27" s="7"/>
      <c r="I27" s="13"/>
    </row>
    <row r="28" spans="1:9" ht="33" customHeight="1">
      <c r="A28" s="12"/>
      <c r="B28" s="14"/>
      <c r="C28" s="9"/>
      <c r="D28" s="10"/>
      <c r="E28" s="10"/>
      <c r="F28" s="8"/>
      <c r="G28" s="7"/>
      <c r="H28" s="7"/>
      <c r="I28" s="13"/>
    </row>
    <row r="29" spans="1:9" ht="33" customHeight="1">
      <c r="A29" s="12"/>
      <c r="B29" s="14"/>
      <c r="C29" s="9"/>
      <c r="D29" s="10"/>
      <c r="E29" s="10"/>
      <c r="F29" s="8"/>
      <c r="G29" s="7"/>
      <c r="H29" s="7"/>
      <c r="I29" s="13"/>
    </row>
    <row r="30" spans="1:9" ht="33" customHeight="1">
      <c r="A30" s="12"/>
      <c r="B30" s="14"/>
      <c r="C30" s="9"/>
      <c r="D30" s="10"/>
      <c r="E30" s="10"/>
      <c r="F30" s="8"/>
      <c r="G30" s="7"/>
      <c r="H30" s="7"/>
      <c r="I30" s="13"/>
    </row>
    <row r="31" spans="1:9" ht="33" customHeight="1">
      <c r="A31" s="12"/>
      <c r="B31" s="14"/>
      <c r="C31" s="9"/>
      <c r="D31" s="10"/>
      <c r="E31" s="10"/>
      <c r="F31" s="8"/>
      <c r="G31" s="7"/>
      <c r="H31" s="7"/>
      <c r="I31" s="13"/>
    </row>
    <row r="32" spans="1:9" ht="33" customHeight="1">
      <c r="A32" s="12"/>
      <c r="B32" s="14"/>
      <c r="C32" s="9"/>
      <c r="D32" s="10"/>
      <c r="E32" s="10"/>
      <c r="F32" s="8"/>
      <c r="G32" s="7"/>
      <c r="H32" s="7"/>
      <c r="I32" s="13"/>
    </row>
    <row r="33" spans="1:10" ht="33" customHeight="1">
      <c r="A33" s="12"/>
      <c r="B33" s="14"/>
      <c r="C33" s="9"/>
      <c r="D33" s="10"/>
      <c r="E33" s="10"/>
      <c r="F33" s="8"/>
      <c r="G33" s="7"/>
      <c r="H33" s="7"/>
      <c r="I33" s="13"/>
    </row>
    <row r="34" spans="1:10" ht="33" customHeight="1">
      <c r="A34" s="12"/>
      <c r="B34" s="14"/>
      <c r="C34" s="9"/>
      <c r="D34" s="10"/>
      <c r="E34" s="10"/>
      <c r="F34" s="8"/>
      <c r="G34" s="7"/>
      <c r="H34" s="7"/>
      <c r="I34" s="13"/>
    </row>
    <row r="35" spans="1:10" ht="28.5" customHeight="1">
      <c r="A35" s="12">
        <v>3</v>
      </c>
      <c r="B35" s="14"/>
      <c r="C35" s="23"/>
      <c r="D35" s="23"/>
      <c r="E35" s="23"/>
      <c r="F35" s="23"/>
      <c r="G35" s="23"/>
      <c r="H35" s="23"/>
      <c r="I35" s="23"/>
    </row>
    <row r="36" spans="1:10" s="17" customFormat="1" ht="16.5" customHeight="1">
      <c r="A36" s="15"/>
      <c r="B36" s="15"/>
      <c r="C36" s="15"/>
      <c r="D36" s="15"/>
      <c r="E36" s="15"/>
      <c r="F36" s="15"/>
      <c r="G36" s="15"/>
      <c r="H36" s="15"/>
      <c r="I36" s="15"/>
      <c r="J36" s="16"/>
    </row>
    <row r="37" spans="1:10" s="17" customFormat="1" ht="33" customHeight="1">
      <c r="A37" s="128" t="s">
        <v>21</v>
      </c>
      <c r="B37" s="128"/>
      <c r="C37" s="128"/>
      <c r="D37" s="128"/>
      <c r="E37" s="128"/>
      <c r="F37" s="128"/>
      <c r="G37" s="128"/>
      <c r="H37" s="128"/>
      <c r="I37" s="128"/>
      <c r="J37" s="16"/>
    </row>
    <row r="38" spans="1:10" s="17" customFormat="1" ht="33" customHeight="1">
      <c r="A38" s="128" t="s">
        <v>22</v>
      </c>
      <c r="B38" s="128"/>
      <c r="C38" s="128"/>
      <c r="D38" s="128"/>
      <c r="E38" s="128"/>
      <c r="F38" s="128"/>
      <c r="G38" s="128"/>
      <c r="H38" s="128"/>
      <c r="I38" s="128"/>
      <c r="J38" s="16"/>
    </row>
    <row r="39" spans="1:10" ht="32.25" customHeight="1">
      <c r="A39" s="128" t="s">
        <v>23</v>
      </c>
      <c r="B39" s="128"/>
      <c r="C39" s="128"/>
      <c r="D39" s="128"/>
      <c r="E39" s="128"/>
      <c r="F39" s="128"/>
      <c r="G39" s="128"/>
      <c r="H39" s="128"/>
      <c r="I39" s="128"/>
      <c r="J39" s="2"/>
    </row>
    <row r="40" spans="1:10" ht="41.25" customHeight="1">
      <c r="A40" s="128" t="s">
        <v>24</v>
      </c>
      <c r="B40" s="128"/>
      <c r="C40" s="128"/>
      <c r="D40" s="128"/>
      <c r="E40" s="128"/>
      <c r="F40" s="128"/>
      <c r="G40" s="128"/>
      <c r="H40" s="128"/>
      <c r="I40" s="128"/>
      <c r="J40" s="2"/>
    </row>
    <row r="41" spans="1:10" ht="24" customHeight="1">
      <c r="A41" s="129" t="s">
        <v>25</v>
      </c>
      <c r="B41" s="129"/>
      <c r="C41" s="129"/>
      <c r="D41" s="129"/>
      <c r="E41" s="129"/>
      <c r="F41" s="129"/>
      <c r="G41" s="129"/>
      <c r="H41" s="129"/>
      <c r="I41" s="129"/>
      <c r="J41" s="2"/>
    </row>
    <row r="42" spans="1:10">
      <c r="A42" s="18"/>
      <c r="B42" s="18"/>
      <c r="C42" s="18"/>
      <c r="D42" s="18"/>
      <c r="E42" s="18"/>
      <c r="F42" s="18"/>
      <c r="G42" s="18"/>
      <c r="J42" s="2"/>
    </row>
    <row r="43" spans="1:10">
      <c r="A43" s="19" t="s">
        <v>26</v>
      </c>
      <c r="B43" s="19"/>
      <c r="C43" s="20"/>
      <c r="D43" s="20"/>
      <c r="E43" s="21" t="s">
        <v>27</v>
      </c>
      <c r="G43" s="21"/>
      <c r="J43" s="2"/>
    </row>
    <row r="44" spans="1:10">
      <c r="A44" s="20"/>
      <c r="B44" s="20"/>
      <c r="C44" s="20"/>
      <c r="D44" s="20"/>
      <c r="E44" s="20"/>
      <c r="F44" s="20"/>
      <c r="G44" s="20"/>
      <c r="J44" s="2"/>
    </row>
    <row r="45" spans="1:10">
      <c r="A45" s="19" t="s">
        <v>28</v>
      </c>
      <c r="B45" s="19"/>
      <c r="C45" s="18"/>
      <c r="D45" s="18"/>
      <c r="E45" s="19" t="s">
        <v>28</v>
      </c>
      <c r="G45" s="19"/>
      <c r="J45" s="2"/>
    </row>
    <row r="46" spans="1:10" ht="14.4">
      <c r="C46" s="2"/>
    </row>
    <row r="47" spans="1:10" ht="14.4">
      <c r="C47" s="2"/>
    </row>
    <row r="48" spans="1:10" ht="14.4">
      <c r="C48" s="2"/>
    </row>
    <row r="49" spans="3:3" ht="14.4">
      <c r="C49" s="2"/>
    </row>
    <row r="50" spans="3:3" ht="14.4">
      <c r="C50" s="2"/>
    </row>
    <row r="51" spans="3:3" ht="14.4">
      <c r="C51" s="2"/>
    </row>
    <row r="52" spans="3:3" ht="14.4">
      <c r="C52" s="2"/>
    </row>
    <row r="53" spans="3:3" ht="14.4">
      <c r="C53" s="2"/>
    </row>
    <row r="54" spans="3:3" ht="14.4">
      <c r="C54" s="2"/>
    </row>
    <row r="55" spans="3:3" ht="14.4">
      <c r="C55" s="2"/>
    </row>
  </sheetData>
  <mergeCells count="20">
    <mergeCell ref="A1:I1"/>
    <mergeCell ref="A3:J3"/>
    <mergeCell ref="A4:I4"/>
    <mergeCell ref="A5:I5"/>
    <mergeCell ref="A6:I6"/>
    <mergeCell ref="A40:I40"/>
    <mergeCell ref="A41:I41"/>
    <mergeCell ref="A2:I2"/>
    <mergeCell ref="L8:M8"/>
    <mergeCell ref="G8:H8"/>
    <mergeCell ref="I8:I9"/>
    <mergeCell ref="A37:I37"/>
    <mergeCell ref="A38:I38"/>
    <mergeCell ref="A39:I39"/>
    <mergeCell ref="A8:A9"/>
    <mergeCell ref="B8:B9"/>
    <mergeCell ref="C8:C9"/>
    <mergeCell ref="D8:D9"/>
    <mergeCell ref="E8:E9"/>
    <mergeCell ref="F8:F9"/>
  </mergeCells>
  <phoneticPr fontId="1" type="noConversion"/>
  <conditionalFormatting sqref="C11:C25">
    <cfRule type="duplicateValues" dxfId="4" priority="1"/>
  </conditionalFormatting>
  <pageMargins left="0.37" right="0.11811023622047245" top="0.61" bottom="0.51181102362204722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opLeftCell="A10" workbookViewId="0">
      <selection activeCell="B16" sqref="B16"/>
    </sheetView>
  </sheetViews>
  <sheetFormatPr defaultColWidth="9" defaultRowHeight="15.6"/>
  <cols>
    <col min="1" max="1" width="3.109375" style="2" customWidth="1"/>
    <col min="2" max="2" width="10.21875" style="40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12.33203125" style="2" customWidth="1"/>
    <col min="9" max="9" width="10.88671875" style="2" customWidth="1"/>
    <col min="10" max="10" width="8.21875" style="2" customWidth="1"/>
    <col min="11" max="11" width="20.77734375" style="2" customWidth="1"/>
    <col min="12" max="12" width="5.77734375" style="2" customWidth="1"/>
    <col min="13" max="13" width="23.6640625" style="2" customWidth="1"/>
    <col min="14" max="14" width="11.6640625" style="2" bestFit="1" customWidth="1"/>
    <col min="15" max="16384" width="9" style="2"/>
  </cols>
  <sheetData>
    <row r="1" spans="1:14" ht="22.2">
      <c r="A1" s="138" t="s">
        <v>105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8.75" customHeight="1">
      <c r="A2" s="130" t="s">
        <v>104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23.25" customHeight="1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4" ht="23.25" customHeight="1">
      <c r="A4" s="139" t="s">
        <v>75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4" ht="31.5" customHeight="1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4" ht="30" customHeight="1">
      <c r="A6" s="148" t="s">
        <v>76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4" ht="22.5" customHeight="1">
      <c r="A7" s="145" t="s">
        <v>5</v>
      </c>
      <c r="B7" s="146" t="s">
        <v>77</v>
      </c>
      <c r="C7" s="147" t="s">
        <v>78</v>
      </c>
      <c r="D7" s="147" t="s">
        <v>79</v>
      </c>
      <c r="E7" s="147" t="s">
        <v>10</v>
      </c>
      <c r="F7" s="142" t="s">
        <v>106</v>
      </c>
      <c r="G7" s="142"/>
      <c r="H7" s="142"/>
      <c r="I7" s="142"/>
      <c r="J7" s="143" t="s">
        <v>80</v>
      </c>
      <c r="K7" s="143"/>
      <c r="L7" s="143" t="s">
        <v>81</v>
      </c>
      <c r="M7" s="28"/>
      <c r="N7" s="29"/>
    </row>
    <row r="8" spans="1:14" ht="30" customHeight="1">
      <c r="A8" s="145"/>
      <c r="B8" s="146"/>
      <c r="C8" s="147"/>
      <c r="D8" s="147"/>
      <c r="E8" s="147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143"/>
    </row>
    <row r="9" spans="1:14" ht="39.75" customHeight="1">
      <c r="A9" s="31">
        <v>1</v>
      </c>
      <c r="B9" s="24" t="s">
        <v>30</v>
      </c>
      <c r="C9" s="24" t="s">
        <v>31</v>
      </c>
      <c r="D9" s="24" t="s">
        <v>60</v>
      </c>
      <c r="E9" s="26" t="s">
        <v>87</v>
      </c>
      <c r="F9" s="27">
        <v>0.65</v>
      </c>
      <c r="G9" s="27">
        <v>0.65</v>
      </c>
      <c r="H9" s="32" t="s">
        <v>88</v>
      </c>
      <c r="I9" s="32" t="s">
        <v>89</v>
      </c>
      <c r="J9" s="33">
        <v>7079.6460176991159</v>
      </c>
      <c r="K9" s="34" t="s">
        <v>113</v>
      </c>
      <c r="L9" s="35" t="s">
        <v>90</v>
      </c>
      <c r="N9" s="2">
        <f>J9*1.13</f>
        <v>8000</v>
      </c>
    </row>
    <row r="10" spans="1:14" ht="39.75" customHeight="1">
      <c r="A10" s="31">
        <v>2</v>
      </c>
      <c r="B10" s="24" t="s">
        <v>32</v>
      </c>
      <c r="C10" s="24" t="s">
        <v>33</v>
      </c>
      <c r="D10" s="24" t="s">
        <v>61</v>
      </c>
      <c r="E10" s="26" t="s">
        <v>87</v>
      </c>
      <c r="F10" s="27">
        <v>1.05</v>
      </c>
      <c r="G10" s="27">
        <v>1.05</v>
      </c>
      <c r="H10" s="32" t="s">
        <v>88</v>
      </c>
      <c r="I10" s="32" t="s">
        <v>89</v>
      </c>
      <c r="J10" s="33">
        <v>7079.6460176991159</v>
      </c>
      <c r="K10" s="34" t="s">
        <v>113</v>
      </c>
      <c r="L10" s="35" t="s">
        <v>90</v>
      </c>
      <c r="N10" s="2">
        <f t="shared" ref="N10:N23" si="0">J10*1.13</f>
        <v>8000</v>
      </c>
    </row>
    <row r="11" spans="1:14" ht="39.75" customHeight="1">
      <c r="A11" s="31">
        <v>3</v>
      </c>
      <c r="B11" s="24" t="s">
        <v>34</v>
      </c>
      <c r="C11" s="24" t="s">
        <v>35</v>
      </c>
      <c r="D11" s="24" t="s">
        <v>62</v>
      </c>
      <c r="E11" s="26" t="s">
        <v>87</v>
      </c>
      <c r="F11" s="27">
        <v>1.4</v>
      </c>
      <c r="G11" s="27">
        <v>1.4</v>
      </c>
      <c r="H11" s="32" t="s">
        <v>88</v>
      </c>
      <c r="I11" s="32" t="s">
        <v>89</v>
      </c>
      <c r="J11" s="33">
        <v>7079.6460176991159</v>
      </c>
      <c r="K11" s="34" t="s">
        <v>113</v>
      </c>
      <c r="L11" s="35" t="s">
        <v>90</v>
      </c>
      <c r="N11" s="2">
        <f t="shared" si="0"/>
        <v>8000</v>
      </c>
    </row>
    <row r="12" spans="1:14" ht="39.75" customHeight="1">
      <c r="A12" s="31">
        <v>4</v>
      </c>
      <c r="B12" s="24" t="s">
        <v>36</v>
      </c>
      <c r="C12" s="24" t="s">
        <v>37</v>
      </c>
      <c r="D12" s="24" t="s">
        <v>63</v>
      </c>
      <c r="E12" s="26" t="s">
        <v>87</v>
      </c>
      <c r="F12" s="27">
        <v>0.85</v>
      </c>
      <c r="G12" s="27">
        <v>0.85</v>
      </c>
      <c r="H12" s="32" t="s">
        <v>88</v>
      </c>
      <c r="I12" s="32" t="s">
        <v>89</v>
      </c>
      <c r="J12" s="33">
        <v>7079.6460176991159</v>
      </c>
      <c r="K12" s="34" t="s">
        <v>113</v>
      </c>
      <c r="L12" s="35" t="s">
        <v>90</v>
      </c>
      <c r="N12" s="2">
        <f t="shared" si="0"/>
        <v>8000</v>
      </c>
    </row>
    <row r="13" spans="1:14" ht="39.75" customHeight="1">
      <c r="A13" s="31">
        <v>5</v>
      </c>
      <c r="B13" s="24" t="s">
        <v>38</v>
      </c>
      <c r="C13" s="24" t="s">
        <v>39</v>
      </c>
      <c r="D13" s="24" t="s">
        <v>64</v>
      </c>
      <c r="E13" s="26" t="s">
        <v>87</v>
      </c>
      <c r="F13" s="27">
        <v>0.46</v>
      </c>
      <c r="G13" s="27">
        <v>0.46</v>
      </c>
      <c r="H13" s="32" t="s">
        <v>88</v>
      </c>
      <c r="I13" s="32" t="s">
        <v>89</v>
      </c>
      <c r="J13" s="33">
        <v>7079.6460176991159</v>
      </c>
      <c r="K13" s="34" t="s">
        <v>113</v>
      </c>
      <c r="L13" s="35" t="s">
        <v>90</v>
      </c>
      <c r="N13" s="2">
        <f t="shared" si="0"/>
        <v>8000</v>
      </c>
    </row>
    <row r="14" spans="1:14" ht="39.75" customHeight="1">
      <c r="A14" s="31">
        <v>6</v>
      </c>
      <c r="B14" s="24" t="s">
        <v>40</v>
      </c>
      <c r="C14" s="24" t="s">
        <v>41</v>
      </c>
      <c r="D14" s="24" t="s">
        <v>65</v>
      </c>
      <c r="E14" s="26" t="s">
        <v>87</v>
      </c>
      <c r="F14" s="27">
        <v>0.71</v>
      </c>
      <c r="G14" s="27">
        <v>0.71</v>
      </c>
      <c r="H14" s="32" t="s">
        <v>88</v>
      </c>
      <c r="I14" s="32" t="s">
        <v>89</v>
      </c>
      <c r="J14" s="33">
        <v>7079.6460176991159</v>
      </c>
      <c r="K14" s="34" t="s">
        <v>113</v>
      </c>
      <c r="L14" s="35" t="s">
        <v>90</v>
      </c>
      <c r="N14" s="2">
        <f t="shared" si="0"/>
        <v>8000</v>
      </c>
    </row>
    <row r="15" spans="1:14" ht="39.75" customHeight="1">
      <c r="A15" s="31">
        <v>7</v>
      </c>
      <c r="B15" s="24" t="s">
        <v>42</v>
      </c>
      <c r="C15" s="24" t="s">
        <v>43</v>
      </c>
      <c r="D15" s="24" t="s">
        <v>66</v>
      </c>
      <c r="E15" s="26" t="s">
        <v>87</v>
      </c>
      <c r="F15" s="27">
        <v>0.72</v>
      </c>
      <c r="G15" s="27">
        <v>0.72</v>
      </c>
      <c r="H15" s="32" t="s">
        <v>88</v>
      </c>
      <c r="I15" s="32" t="s">
        <v>89</v>
      </c>
      <c r="J15" s="33">
        <v>7079.6460176991159</v>
      </c>
      <c r="K15" s="34" t="s">
        <v>113</v>
      </c>
      <c r="L15" s="35" t="s">
        <v>90</v>
      </c>
      <c r="N15" s="2">
        <f t="shared" si="0"/>
        <v>8000</v>
      </c>
    </row>
    <row r="16" spans="1:14" ht="39.75" customHeight="1">
      <c r="A16" s="31">
        <v>8</v>
      </c>
      <c r="B16" s="24" t="s">
        <v>44</v>
      </c>
      <c r="C16" s="24" t="s">
        <v>45</v>
      </c>
      <c r="D16" s="24" t="s">
        <v>67</v>
      </c>
      <c r="E16" s="26" t="s">
        <v>87</v>
      </c>
      <c r="F16" s="27">
        <v>1.62</v>
      </c>
      <c r="G16" s="27">
        <v>1.62</v>
      </c>
      <c r="H16" s="32" t="s">
        <v>88</v>
      </c>
      <c r="I16" s="32" t="s">
        <v>89</v>
      </c>
      <c r="J16" s="33">
        <v>7079.6460176991159</v>
      </c>
      <c r="K16" s="34" t="s">
        <v>113</v>
      </c>
      <c r="L16" s="35" t="s">
        <v>90</v>
      </c>
      <c r="N16" s="2">
        <f t="shared" si="0"/>
        <v>8000</v>
      </c>
    </row>
    <row r="17" spans="1:16" ht="39.75" customHeight="1">
      <c r="A17" s="31">
        <v>9</v>
      </c>
      <c r="B17" s="25" t="s">
        <v>46</v>
      </c>
      <c r="C17" s="25" t="s">
        <v>47</v>
      </c>
      <c r="D17" s="24" t="s">
        <v>68</v>
      </c>
      <c r="E17" s="26" t="s">
        <v>87</v>
      </c>
      <c r="F17" s="27">
        <v>0.45</v>
      </c>
      <c r="G17" s="27">
        <v>0.45</v>
      </c>
      <c r="H17" s="32" t="s">
        <v>88</v>
      </c>
      <c r="I17" s="32" t="s">
        <v>89</v>
      </c>
      <c r="J17" s="33">
        <v>7079.6460176991159</v>
      </c>
      <c r="K17" s="34" t="s">
        <v>113</v>
      </c>
      <c r="L17" s="35" t="s">
        <v>90</v>
      </c>
      <c r="N17" s="2">
        <f t="shared" si="0"/>
        <v>8000</v>
      </c>
    </row>
    <row r="18" spans="1:16" ht="39.75" customHeight="1">
      <c r="A18" s="31">
        <v>10</v>
      </c>
      <c r="B18" s="24" t="s">
        <v>48</v>
      </c>
      <c r="C18" s="24" t="s">
        <v>49</v>
      </c>
      <c r="D18" s="24" t="s">
        <v>69</v>
      </c>
      <c r="E18" s="26" t="s">
        <v>87</v>
      </c>
      <c r="F18" s="27">
        <v>0.54</v>
      </c>
      <c r="G18" s="27">
        <v>0.54</v>
      </c>
      <c r="H18" s="32" t="s">
        <v>88</v>
      </c>
      <c r="I18" s="32" t="s">
        <v>89</v>
      </c>
      <c r="J18" s="33">
        <v>7079.6460176991159</v>
      </c>
      <c r="K18" s="34" t="s">
        <v>113</v>
      </c>
      <c r="L18" s="35" t="s">
        <v>90</v>
      </c>
      <c r="N18" s="2">
        <f t="shared" si="0"/>
        <v>8000</v>
      </c>
    </row>
    <row r="19" spans="1:16" ht="39.75" customHeight="1">
      <c r="A19" s="31">
        <v>11</v>
      </c>
      <c r="B19" s="24" t="s">
        <v>50</v>
      </c>
      <c r="C19" s="24" t="s">
        <v>51</v>
      </c>
      <c r="D19" s="24" t="s">
        <v>70</v>
      </c>
      <c r="E19" s="26" t="s">
        <v>87</v>
      </c>
      <c r="F19" s="27">
        <v>0.56000000000000005</v>
      </c>
      <c r="G19" s="27">
        <v>0.56000000000000005</v>
      </c>
      <c r="H19" s="32" t="s">
        <v>88</v>
      </c>
      <c r="I19" s="32" t="s">
        <v>89</v>
      </c>
      <c r="J19" s="33">
        <v>7079.6460176991159</v>
      </c>
      <c r="K19" s="34" t="s">
        <v>113</v>
      </c>
      <c r="L19" s="35" t="s">
        <v>90</v>
      </c>
      <c r="N19" s="2">
        <f t="shared" si="0"/>
        <v>8000</v>
      </c>
    </row>
    <row r="20" spans="1:16" ht="39.75" customHeight="1">
      <c r="A20" s="31">
        <v>12</v>
      </c>
      <c r="B20" s="24" t="s">
        <v>52</v>
      </c>
      <c r="C20" s="24" t="s">
        <v>53</v>
      </c>
      <c r="D20" s="24" t="s">
        <v>91</v>
      </c>
      <c r="E20" s="26" t="s">
        <v>87</v>
      </c>
      <c r="F20" s="27">
        <v>2.0350000000000001</v>
      </c>
      <c r="G20" s="27">
        <v>2.0350000000000001</v>
      </c>
      <c r="H20" s="32" t="s">
        <v>88</v>
      </c>
      <c r="I20" s="32" t="s">
        <v>89</v>
      </c>
      <c r="J20" s="33">
        <v>7079.6460176991159</v>
      </c>
      <c r="K20" s="34" t="s">
        <v>113</v>
      </c>
      <c r="L20" s="35" t="s">
        <v>90</v>
      </c>
      <c r="N20" s="2">
        <f t="shared" si="0"/>
        <v>8000</v>
      </c>
    </row>
    <row r="21" spans="1:16" s="51" customFormat="1" ht="39.75" customHeight="1">
      <c r="A21" s="43">
        <v>13</v>
      </c>
      <c r="B21" s="44" t="s">
        <v>118</v>
      </c>
      <c r="C21" s="44" t="s">
        <v>55</v>
      </c>
      <c r="D21" s="44" t="s">
        <v>91</v>
      </c>
      <c r="E21" s="45" t="s">
        <v>87</v>
      </c>
      <c r="F21" s="46">
        <v>0.83</v>
      </c>
      <c r="G21" s="46">
        <v>0.83</v>
      </c>
      <c r="H21" s="47" t="s">
        <v>88</v>
      </c>
      <c r="I21" s="47" t="s">
        <v>89</v>
      </c>
      <c r="J21" s="48">
        <v>7079.6460176991159</v>
      </c>
      <c r="K21" s="49" t="s">
        <v>113</v>
      </c>
      <c r="L21" s="50" t="s">
        <v>90</v>
      </c>
      <c r="N21" s="51">
        <f t="shared" si="0"/>
        <v>8000</v>
      </c>
    </row>
    <row r="22" spans="1:16" ht="39.75" customHeight="1">
      <c r="A22" s="31">
        <v>14</v>
      </c>
      <c r="B22" s="24" t="s">
        <v>56</v>
      </c>
      <c r="C22" s="24" t="s">
        <v>57</v>
      </c>
      <c r="D22" s="24" t="s">
        <v>91</v>
      </c>
      <c r="E22" s="26" t="s">
        <v>87</v>
      </c>
      <c r="F22" s="27">
        <v>3.39</v>
      </c>
      <c r="G22" s="27">
        <v>3.39</v>
      </c>
      <c r="H22" s="32" t="s">
        <v>88</v>
      </c>
      <c r="I22" s="32" t="s">
        <v>89</v>
      </c>
      <c r="J22" s="33">
        <v>7079.6460176991159</v>
      </c>
      <c r="K22" s="34" t="s">
        <v>113</v>
      </c>
      <c r="L22" s="35" t="s">
        <v>90</v>
      </c>
      <c r="N22" s="2">
        <f t="shared" si="0"/>
        <v>8000</v>
      </c>
    </row>
    <row r="23" spans="1:16" ht="39.75" customHeight="1">
      <c r="A23" s="31">
        <v>15</v>
      </c>
      <c r="B23" s="24" t="s">
        <v>58</v>
      </c>
      <c r="C23" s="24" t="s">
        <v>59</v>
      </c>
      <c r="D23" s="24" t="s">
        <v>91</v>
      </c>
      <c r="E23" s="26" t="s">
        <v>87</v>
      </c>
      <c r="F23" s="27">
        <v>0.1</v>
      </c>
      <c r="G23" s="27">
        <v>0.1</v>
      </c>
      <c r="H23" s="32" t="s">
        <v>88</v>
      </c>
      <c r="I23" s="32" t="s">
        <v>89</v>
      </c>
      <c r="J23" s="33">
        <v>7079.6460176991159</v>
      </c>
      <c r="K23" s="34" t="s">
        <v>113</v>
      </c>
      <c r="L23" s="35" t="s">
        <v>90</v>
      </c>
      <c r="N23" s="36">
        <f t="shared" si="0"/>
        <v>8000</v>
      </c>
    </row>
    <row r="24" spans="1:16" ht="39" customHeight="1">
      <c r="A24" s="31">
        <v>16</v>
      </c>
      <c r="B24" s="24" t="s">
        <v>107</v>
      </c>
      <c r="C24" s="24" t="s">
        <v>17</v>
      </c>
      <c r="D24" s="24" t="s">
        <v>108</v>
      </c>
      <c r="E24" s="26" t="s">
        <v>87</v>
      </c>
      <c r="F24" s="27">
        <v>0.55000000000000004</v>
      </c>
      <c r="G24" s="27">
        <v>0.52249999999999996</v>
      </c>
      <c r="H24" s="32" t="s">
        <v>99</v>
      </c>
      <c r="I24" s="32" t="s">
        <v>99</v>
      </c>
      <c r="J24" s="33" t="s">
        <v>100</v>
      </c>
      <c r="K24" s="41" t="s">
        <v>100</v>
      </c>
      <c r="L24" s="42" t="s">
        <v>101</v>
      </c>
      <c r="M24" s="2" t="s">
        <v>109</v>
      </c>
      <c r="N24" s="36" t="e">
        <f>J24*1.13</f>
        <v>#VALUE!</v>
      </c>
    </row>
    <row r="25" spans="1:16" ht="39" customHeight="1">
      <c r="A25" s="31">
        <v>17</v>
      </c>
      <c r="B25" s="24" t="s">
        <v>115</v>
      </c>
      <c r="C25" s="24" t="s">
        <v>112</v>
      </c>
      <c r="D25" s="24"/>
      <c r="E25" s="26" t="s">
        <v>110</v>
      </c>
      <c r="F25" s="27" t="s">
        <v>116</v>
      </c>
      <c r="G25" s="27">
        <v>1.1499999999999999</v>
      </c>
      <c r="H25" s="32" t="s">
        <v>99</v>
      </c>
      <c r="I25" s="32" t="s">
        <v>99</v>
      </c>
      <c r="J25" s="33">
        <v>8849.56</v>
      </c>
      <c r="K25" s="34" t="s">
        <v>114</v>
      </c>
      <c r="L25" s="42" t="s">
        <v>111</v>
      </c>
      <c r="N25" s="36" t="s">
        <v>117</v>
      </c>
    </row>
    <row r="26" spans="1:16" ht="33.75" customHeight="1">
      <c r="A26" s="144" t="s">
        <v>92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3"/>
      <c r="N26" s="3"/>
      <c r="O26" s="3"/>
      <c r="P26" s="3"/>
    </row>
    <row r="27" spans="1:16" ht="33.75" customHeight="1">
      <c r="A27" s="128" t="s">
        <v>103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3"/>
      <c r="N27" s="3"/>
      <c r="O27" s="3"/>
      <c r="P27" s="3"/>
    </row>
    <row r="28" spans="1:16" ht="34.5" customHeight="1">
      <c r="A28" s="128" t="s">
        <v>93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3"/>
      <c r="N28" s="3"/>
      <c r="O28" s="3"/>
      <c r="P28" s="3"/>
    </row>
    <row r="29" spans="1:16" ht="24" customHeight="1">
      <c r="A29" s="129" t="s">
        <v>94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8"/>
      <c r="N29" s="18"/>
      <c r="O29" s="18"/>
      <c r="P29" s="18"/>
    </row>
    <row r="30" spans="1:16">
      <c r="A30" s="18"/>
      <c r="B30" s="37"/>
      <c r="C30" s="18"/>
      <c r="D30" s="18"/>
      <c r="E30" s="18"/>
      <c r="F30" s="18"/>
      <c r="G30" s="18"/>
      <c r="H30" s="18"/>
      <c r="I30" s="18"/>
      <c r="J30" s="18"/>
      <c r="K30" s="18"/>
    </row>
    <row r="31" spans="1:16">
      <c r="A31" s="20" t="s">
        <v>95</v>
      </c>
      <c r="B31" s="38"/>
      <c r="C31" s="20"/>
      <c r="E31" s="20"/>
      <c r="F31" s="20" t="s">
        <v>96</v>
      </c>
      <c r="G31" s="20"/>
      <c r="H31" s="20"/>
      <c r="I31" s="20"/>
    </row>
    <row r="32" spans="1:16">
      <c r="A32" s="20"/>
      <c r="B32" s="38"/>
      <c r="C32" s="20"/>
      <c r="D32" s="20"/>
      <c r="E32" s="20"/>
      <c r="F32" s="20"/>
      <c r="G32" s="20"/>
      <c r="H32" s="20"/>
      <c r="I32" s="20"/>
      <c r="J32" s="20"/>
      <c r="K32" s="20"/>
    </row>
    <row r="33" spans="1:9">
      <c r="A33" s="129" t="s">
        <v>97</v>
      </c>
      <c r="B33" s="129"/>
      <c r="C33" s="129"/>
      <c r="E33" s="18"/>
      <c r="F33" s="18" t="s">
        <v>98</v>
      </c>
      <c r="G33" s="18"/>
      <c r="H33" s="18"/>
      <c r="I33" s="18"/>
    </row>
    <row r="34" spans="1:9" ht="14.4">
      <c r="B34" s="39"/>
    </row>
    <row r="35" spans="1:9" ht="14.4">
      <c r="B35" s="39"/>
    </row>
    <row r="36" spans="1:9" ht="14.4">
      <c r="B36" s="39"/>
    </row>
    <row r="37" spans="1:9" ht="14.4">
      <c r="B37" s="39"/>
    </row>
    <row r="38" spans="1:9" ht="14.4">
      <c r="B38" s="39"/>
    </row>
    <row r="39" spans="1:9" ht="14.4">
      <c r="B39" s="39"/>
    </row>
    <row r="40" spans="1:9" ht="14.4">
      <c r="B40" s="39"/>
    </row>
    <row r="41" spans="1:9" ht="14.4">
      <c r="B41" s="39"/>
    </row>
    <row r="42" spans="1:9" ht="14.4">
      <c r="B42" s="39"/>
    </row>
    <row r="43" spans="1:9" ht="14.4">
      <c r="B43" s="39"/>
    </row>
  </sheetData>
  <mergeCells count="19">
    <mergeCell ref="A1:L1"/>
    <mergeCell ref="A3:L3"/>
    <mergeCell ref="A4:L4"/>
    <mergeCell ref="A5:L5"/>
    <mergeCell ref="A6:L6"/>
    <mergeCell ref="A29:L29"/>
    <mergeCell ref="A33:C33"/>
    <mergeCell ref="A2:L2"/>
    <mergeCell ref="F7:I7"/>
    <mergeCell ref="J7:K7"/>
    <mergeCell ref="L7:L8"/>
    <mergeCell ref="A26:L26"/>
    <mergeCell ref="A27:L27"/>
    <mergeCell ref="A28:L28"/>
    <mergeCell ref="A7:A8"/>
    <mergeCell ref="B7:B8"/>
    <mergeCell ref="C7:C8"/>
    <mergeCell ref="D7:D8"/>
    <mergeCell ref="E7:E8"/>
  </mergeCells>
  <phoneticPr fontId="1" type="noConversion"/>
  <conditionalFormatting sqref="B9:B23">
    <cfRule type="duplicateValues" dxfId="3" priority="1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  <rowBreaks count="1" manualBreakCount="1">
    <brk id="2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6C4A-BDF3-49E9-A828-7E3937C2ACD4}">
  <dimension ref="A1:P30"/>
  <sheetViews>
    <sheetView workbookViewId="0">
      <selection activeCell="M7" sqref="M7"/>
    </sheetView>
  </sheetViews>
  <sheetFormatPr defaultColWidth="9" defaultRowHeight="15.6"/>
  <cols>
    <col min="1" max="1" width="3.109375" style="2" customWidth="1"/>
    <col min="2" max="2" width="10.21875" style="40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12.33203125" style="2" customWidth="1"/>
    <col min="9" max="9" width="11.6640625" style="2" customWidth="1"/>
    <col min="10" max="10" width="8.21875" style="2" customWidth="1"/>
    <col min="11" max="11" width="20.77734375" style="2" customWidth="1"/>
    <col min="12" max="12" width="5.77734375" style="2" customWidth="1"/>
    <col min="13" max="13" width="23.6640625" style="2" customWidth="1"/>
    <col min="14" max="14" width="11.6640625" style="2" bestFit="1" customWidth="1"/>
    <col min="15" max="16384" width="9" style="2"/>
  </cols>
  <sheetData>
    <row r="1" spans="1:16" ht="22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6" ht="18.75" customHeight="1">
      <c r="A2" s="130" t="s">
        <v>120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6" ht="23.25" customHeight="1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6" ht="23.25" customHeight="1">
      <c r="A4" s="139" t="s">
        <v>75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6" ht="31.5" customHeight="1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6" ht="30" customHeight="1">
      <c r="A6" s="148" t="s">
        <v>76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6" ht="22.5" customHeight="1">
      <c r="A7" s="145" t="s">
        <v>5</v>
      </c>
      <c r="B7" s="146" t="s">
        <v>77</v>
      </c>
      <c r="C7" s="147" t="s">
        <v>78</v>
      </c>
      <c r="D7" s="147" t="s">
        <v>79</v>
      </c>
      <c r="E7" s="147" t="s">
        <v>10</v>
      </c>
      <c r="F7" s="142" t="s">
        <v>106</v>
      </c>
      <c r="G7" s="142"/>
      <c r="H7" s="142"/>
      <c r="I7" s="142"/>
      <c r="J7" s="143" t="s">
        <v>80</v>
      </c>
      <c r="K7" s="143"/>
      <c r="L7" s="143" t="s">
        <v>81</v>
      </c>
      <c r="M7" s="28"/>
      <c r="N7" s="29"/>
    </row>
    <row r="8" spans="1:16" ht="30" customHeight="1">
      <c r="A8" s="145"/>
      <c r="B8" s="146"/>
      <c r="C8" s="147"/>
      <c r="D8" s="147"/>
      <c r="E8" s="147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143"/>
    </row>
    <row r="9" spans="1:16" ht="48.6" customHeight="1">
      <c r="A9" s="31">
        <v>1</v>
      </c>
      <c r="B9" s="54" t="s">
        <v>123</v>
      </c>
      <c r="C9" s="54" t="s">
        <v>122</v>
      </c>
      <c r="D9" s="57" t="s">
        <v>121</v>
      </c>
      <c r="E9" s="55" t="s">
        <v>72</v>
      </c>
      <c r="F9" s="56" t="s">
        <v>71</v>
      </c>
      <c r="G9" s="56">
        <v>2.57</v>
      </c>
      <c r="H9" s="32" t="s">
        <v>88</v>
      </c>
      <c r="I9" s="32" t="s">
        <v>89</v>
      </c>
      <c r="J9" s="33">
        <f>10000/1.13</f>
        <v>8849.5575221238942</v>
      </c>
      <c r="K9" s="34" t="s">
        <v>113</v>
      </c>
      <c r="L9" s="35" t="s">
        <v>90</v>
      </c>
    </row>
    <row r="10" spans="1:16" ht="39.75" customHeight="1">
      <c r="A10" s="31"/>
      <c r="B10" s="54"/>
      <c r="C10" s="54"/>
      <c r="D10" s="54"/>
      <c r="E10" s="55"/>
      <c r="F10" s="56"/>
      <c r="G10" s="56"/>
      <c r="H10" s="32"/>
      <c r="I10" s="32"/>
      <c r="J10" s="33"/>
      <c r="K10" s="41"/>
      <c r="L10" s="35"/>
    </row>
    <row r="11" spans="1:16" ht="39.75" customHeight="1">
      <c r="A11" s="31"/>
      <c r="B11" s="54"/>
      <c r="C11" s="54"/>
      <c r="D11" s="54"/>
      <c r="E11" s="55"/>
      <c r="F11" s="56"/>
      <c r="G11" s="56"/>
      <c r="H11" s="32"/>
      <c r="I11" s="32"/>
      <c r="J11" s="33"/>
      <c r="K11" s="41"/>
      <c r="L11" s="35"/>
    </row>
    <row r="12" spans="1:16" ht="39.75" customHeight="1">
      <c r="A12" s="31"/>
      <c r="B12" s="54"/>
      <c r="C12" s="54"/>
      <c r="D12" s="54"/>
      <c r="E12" s="55"/>
      <c r="F12" s="56"/>
      <c r="G12" s="56"/>
      <c r="H12" s="32"/>
      <c r="I12" s="32"/>
      <c r="J12" s="33"/>
      <c r="K12" s="41"/>
      <c r="L12" s="35"/>
    </row>
    <row r="13" spans="1:16" ht="33.75" customHeight="1">
      <c r="A13" s="144" t="s">
        <v>92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3"/>
      <c r="N13" s="3"/>
      <c r="O13" s="3"/>
      <c r="P13" s="3"/>
    </row>
    <row r="14" spans="1:16" ht="33.75" customHeight="1">
      <c r="A14" s="128" t="s">
        <v>119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3"/>
      <c r="N14" s="3"/>
      <c r="O14" s="3"/>
      <c r="P14" s="3"/>
    </row>
    <row r="15" spans="1:16" ht="34.5" customHeight="1">
      <c r="A15" s="128" t="s">
        <v>93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3"/>
      <c r="N15" s="3"/>
      <c r="O15" s="3"/>
      <c r="P15" s="3"/>
    </row>
    <row r="16" spans="1:16" ht="24" customHeight="1">
      <c r="A16" s="129" t="s">
        <v>94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8"/>
      <c r="N16" s="18"/>
      <c r="O16" s="18"/>
      <c r="P16" s="18"/>
    </row>
    <row r="17" spans="1:11">
      <c r="A17" s="18"/>
      <c r="B17" s="37"/>
      <c r="C17" s="18"/>
      <c r="D17" s="18"/>
      <c r="E17" s="18"/>
      <c r="F17" s="18"/>
      <c r="G17" s="18"/>
      <c r="H17" s="18"/>
      <c r="I17" s="18"/>
      <c r="J17" s="18"/>
      <c r="K17" s="18"/>
    </row>
    <row r="18" spans="1:11">
      <c r="A18" s="52" t="s">
        <v>95</v>
      </c>
      <c r="B18" s="38"/>
      <c r="C18" s="52"/>
      <c r="E18" s="52"/>
      <c r="F18" s="52" t="s">
        <v>96</v>
      </c>
      <c r="G18" s="52"/>
      <c r="H18" s="52"/>
      <c r="I18" s="52"/>
    </row>
    <row r="19" spans="1:11">
      <c r="A19" s="52"/>
      <c r="B19" s="38"/>
      <c r="C19" s="52"/>
      <c r="D19" s="52"/>
      <c r="E19" s="52"/>
      <c r="F19" s="52"/>
      <c r="G19" s="52"/>
      <c r="H19" s="52"/>
      <c r="I19" s="52"/>
      <c r="J19" s="52"/>
      <c r="K19" s="52"/>
    </row>
    <row r="20" spans="1:11">
      <c r="A20" s="129" t="s">
        <v>97</v>
      </c>
      <c r="B20" s="129"/>
      <c r="C20" s="129"/>
      <c r="E20" s="18"/>
      <c r="F20" s="18" t="s">
        <v>98</v>
      </c>
      <c r="G20" s="18"/>
      <c r="H20" s="18"/>
      <c r="I20" s="18"/>
    </row>
    <row r="21" spans="1:11" ht="14.4">
      <c r="B21" s="39"/>
    </row>
    <row r="22" spans="1:11" ht="14.4">
      <c r="B22" s="39"/>
    </row>
    <row r="23" spans="1:11" ht="14.4">
      <c r="B23" s="39"/>
    </row>
    <row r="24" spans="1:11" ht="14.4">
      <c r="B24" s="39"/>
    </row>
    <row r="25" spans="1:11" ht="14.4">
      <c r="B25" s="39"/>
    </row>
    <row r="26" spans="1:11" ht="14.4">
      <c r="B26" s="39"/>
    </row>
    <row r="27" spans="1:11" ht="14.4">
      <c r="B27" s="39"/>
    </row>
    <row r="28" spans="1:11" ht="14.4">
      <c r="B28" s="39"/>
    </row>
    <row r="29" spans="1:11" ht="14.4">
      <c r="B29" s="39"/>
    </row>
    <row r="30" spans="1:11" ht="14.4">
      <c r="B30" s="39"/>
    </row>
  </sheetData>
  <mergeCells count="19">
    <mergeCell ref="A6:L6"/>
    <mergeCell ref="A1:L1"/>
    <mergeCell ref="A2:L2"/>
    <mergeCell ref="A3:L3"/>
    <mergeCell ref="A4:L4"/>
    <mergeCell ref="A5:L5"/>
    <mergeCell ref="A20:C20"/>
    <mergeCell ref="J7:K7"/>
    <mergeCell ref="L7:L8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F7:I7"/>
  </mergeCells>
  <phoneticPr fontId="1" type="noConversion"/>
  <conditionalFormatting sqref="B9:B12">
    <cfRule type="duplicateValues" dxfId="2" priority="3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5898-AD27-4453-BAC2-14269470E774}">
  <sheetPr>
    <tabColor rgb="FF92D050"/>
  </sheetPr>
  <dimension ref="A1:AF43"/>
  <sheetViews>
    <sheetView tabSelected="1" view="pageBreakPreview" topLeftCell="A13" zoomScale="70" zoomScaleNormal="80" zoomScaleSheetLayoutView="70" workbookViewId="0">
      <selection activeCell="B20" sqref="B20"/>
    </sheetView>
  </sheetViews>
  <sheetFormatPr defaultColWidth="9" defaultRowHeight="15.6"/>
  <cols>
    <col min="1" max="1" width="3.109375" style="60" customWidth="1"/>
    <col min="2" max="2" width="13.88671875" style="72" customWidth="1"/>
    <col min="3" max="3" width="10.77734375" style="60" customWidth="1"/>
    <col min="4" max="4" width="10.88671875" style="60" customWidth="1"/>
    <col min="5" max="5" width="5" style="60" customWidth="1"/>
    <col min="6" max="7" width="7.77734375" style="60" customWidth="1"/>
    <col min="8" max="8" width="12.33203125" style="60" customWidth="1"/>
    <col min="9" max="9" width="10.88671875" style="60" customWidth="1"/>
    <col min="10" max="10" width="11.88671875" style="60" customWidth="1"/>
    <col min="11" max="11" width="23.109375" style="60" customWidth="1"/>
    <col min="12" max="12" width="10.33203125" style="60" customWidth="1"/>
    <col min="13" max="13" width="15" style="75" customWidth="1"/>
    <col min="14" max="14" width="19.44140625" style="117" customWidth="1"/>
    <col min="15" max="15" width="10.6640625" style="81" customWidth="1"/>
    <col min="16" max="16" width="9.6640625" style="81" customWidth="1"/>
    <col min="17" max="17" width="10.33203125" style="81" customWidth="1"/>
    <col min="18" max="18" width="15.109375" style="81" customWidth="1"/>
    <col min="19" max="20" width="12.77734375" style="81" customWidth="1"/>
    <col min="21" max="21" width="12.33203125" style="81" customWidth="1"/>
    <col min="22" max="22" width="11.109375" style="75" customWidth="1"/>
    <col min="23" max="25" width="13.109375" style="75" customWidth="1"/>
    <col min="26" max="27" width="16" style="75" customWidth="1"/>
    <col min="28" max="28" width="31" style="60" customWidth="1"/>
    <col min="29" max="29" width="18.88671875" style="60" customWidth="1"/>
    <col min="30" max="30" width="11.6640625" style="60" bestFit="1" customWidth="1"/>
    <col min="31" max="16384" width="9" style="60"/>
  </cols>
  <sheetData>
    <row r="1" spans="1:32" ht="22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32" ht="18.75" customHeight="1">
      <c r="A2" s="156" t="s">
        <v>104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32" ht="23.25" customHeight="1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32" ht="23.25" customHeight="1">
      <c r="A4" s="151" t="s">
        <v>75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32" ht="31.5" customHeight="1">
      <c r="A5" s="153" t="s">
        <v>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32" ht="30" customHeight="1">
      <c r="A6" s="154" t="s">
        <v>76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O6" s="163" t="s">
        <v>145</v>
      </c>
      <c r="P6" s="164"/>
      <c r="Q6" s="164"/>
      <c r="R6" s="164"/>
      <c r="S6" s="164"/>
      <c r="T6" s="164"/>
      <c r="U6" s="164"/>
      <c r="V6" s="110"/>
      <c r="W6" s="110"/>
      <c r="X6" s="110"/>
      <c r="Y6" s="110"/>
      <c r="Z6" s="110"/>
      <c r="AA6" s="110"/>
    </row>
    <row r="7" spans="1:32" ht="22.5" customHeight="1">
      <c r="A7" s="145" t="s">
        <v>5</v>
      </c>
      <c r="B7" s="146" t="s">
        <v>77</v>
      </c>
      <c r="C7" s="147" t="s">
        <v>78</v>
      </c>
      <c r="D7" s="147" t="s">
        <v>79</v>
      </c>
      <c r="E7" s="147" t="s">
        <v>10</v>
      </c>
      <c r="F7" s="142" t="s">
        <v>106</v>
      </c>
      <c r="G7" s="142"/>
      <c r="H7" s="142"/>
      <c r="I7" s="142"/>
      <c r="J7" s="143" t="s">
        <v>80</v>
      </c>
      <c r="K7" s="143"/>
      <c r="L7" s="143" t="s">
        <v>81</v>
      </c>
      <c r="M7" s="61"/>
      <c r="N7" s="149" t="s">
        <v>159</v>
      </c>
      <c r="O7" s="168" t="s">
        <v>136</v>
      </c>
      <c r="P7" s="170" t="s">
        <v>144</v>
      </c>
      <c r="Q7" s="170" t="s">
        <v>139</v>
      </c>
      <c r="R7" s="170" t="s">
        <v>143</v>
      </c>
      <c r="S7" s="166" t="s">
        <v>153</v>
      </c>
      <c r="T7" s="159" t="s">
        <v>156</v>
      </c>
      <c r="U7" s="165" t="s">
        <v>157</v>
      </c>
      <c r="V7" s="165" t="s">
        <v>151</v>
      </c>
      <c r="W7" s="161" t="s">
        <v>158</v>
      </c>
      <c r="X7" s="161" t="s">
        <v>150</v>
      </c>
      <c r="Y7" s="165" t="s">
        <v>152</v>
      </c>
      <c r="Z7" s="158" t="s">
        <v>155</v>
      </c>
      <c r="AA7" s="157" t="s">
        <v>154</v>
      </c>
      <c r="AB7" s="80"/>
      <c r="AC7" s="80"/>
      <c r="AD7" s="62"/>
    </row>
    <row r="8" spans="1:32" ht="30" customHeight="1">
      <c r="A8" s="145"/>
      <c r="B8" s="146"/>
      <c r="C8" s="147"/>
      <c r="D8" s="147"/>
      <c r="E8" s="147"/>
      <c r="F8" s="30" t="s">
        <v>82</v>
      </c>
      <c r="G8" s="30" t="s">
        <v>102</v>
      </c>
      <c r="H8" s="30" t="s">
        <v>83</v>
      </c>
      <c r="I8" s="30" t="s">
        <v>84</v>
      </c>
      <c r="J8" s="30" t="s">
        <v>85</v>
      </c>
      <c r="K8" s="30" t="s">
        <v>86</v>
      </c>
      <c r="L8" s="143"/>
      <c r="N8" s="150"/>
      <c r="O8" s="169"/>
      <c r="P8" s="171"/>
      <c r="Q8" s="171"/>
      <c r="R8" s="171"/>
      <c r="S8" s="167"/>
      <c r="T8" s="160"/>
      <c r="U8" s="165"/>
      <c r="V8" s="165"/>
      <c r="W8" s="162"/>
      <c r="X8" s="162"/>
      <c r="Y8" s="165"/>
      <c r="Z8" s="158"/>
      <c r="AA8" s="157"/>
    </row>
    <row r="9" spans="1:32" ht="39.75" customHeight="1">
      <c r="A9" s="63">
        <v>1</v>
      </c>
      <c r="B9" s="24" t="s">
        <v>141</v>
      </c>
      <c r="C9" s="24" t="s">
        <v>31</v>
      </c>
      <c r="D9" s="24" t="s">
        <v>60</v>
      </c>
      <c r="E9" s="26" t="s">
        <v>72</v>
      </c>
      <c r="F9" s="27">
        <v>0.65</v>
      </c>
      <c r="G9" s="27">
        <v>0.65</v>
      </c>
      <c r="H9" s="64" t="s">
        <v>88</v>
      </c>
      <c r="I9" s="64" t="s">
        <v>89</v>
      </c>
      <c r="J9" s="65">
        <v>7079.6460176991159</v>
      </c>
      <c r="K9" s="66" t="s">
        <v>113</v>
      </c>
      <c r="L9" s="67" t="s">
        <v>90</v>
      </c>
      <c r="N9" s="118" t="s">
        <v>161</v>
      </c>
      <c r="O9" s="85">
        <v>6500</v>
      </c>
      <c r="P9" s="85">
        <v>2300</v>
      </c>
      <c r="Q9" s="85">
        <f>O9-P9</f>
        <v>4200</v>
      </c>
      <c r="R9" s="85">
        <v>6800</v>
      </c>
      <c r="S9" s="85">
        <f>Q9*6</f>
        <v>25200</v>
      </c>
      <c r="T9" s="114">
        <f>900*Z9</f>
        <v>25200</v>
      </c>
      <c r="U9" s="123">
        <f>Q9+R9-T9</f>
        <v>-14200</v>
      </c>
      <c r="V9" s="124">
        <f>VLOOKUP(B9,[1]开发清单!$C$2:$L$15,10,0)</f>
        <v>0.33628318584070799</v>
      </c>
      <c r="W9" s="124">
        <f>V9*U9</f>
        <v>-4775.2212389380538</v>
      </c>
      <c r="X9" s="124">
        <f>V9*3</f>
        <v>1.0088495575221239</v>
      </c>
      <c r="Y9" s="124">
        <f>U9*X9</f>
        <v>-14325.663716814159</v>
      </c>
      <c r="Z9" s="126">
        <f>VLOOKUP(B9,[1]开发清单!$C$2:$G$15,5,0)</f>
        <v>28</v>
      </c>
      <c r="AA9" s="112">
        <f t="shared" ref="AA9:AA10" si="0">S9/Z9</f>
        <v>900</v>
      </c>
      <c r="AD9" s="60">
        <f t="shared" ref="AD9:AD24" si="1">J9*1.13</f>
        <v>8000</v>
      </c>
    </row>
    <row r="10" spans="1:32" ht="39.75" customHeight="1">
      <c r="A10" s="63">
        <v>2</v>
      </c>
      <c r="B10" s="24" t="s">
        <v>140</v>
      </c>
      <c r="C10" s="24" t="s">
        <v>33</v>
      </c>
      <c r="D10" s="24" t="s">
        <v>61</v>
      </c>
      <c r="E10" s="26" t="s">
        <v>72</v>
      </c>
      <c r="F10" s="27">
        <v>1.05</v>
      </c>
      <c r="G10" s="27">
        <v>1.05</v>
      </c>
      <c r="H10" s="64" t="s">
        <v>88</v>
      </c>
      <c r="I10" s="64" t="s">
        <v>89</v>
      </c>
      <c r="J10" s="65">
        <v>7079.6460176991159</v>
      </c>
      <c r="K10" s="66" t="s">
        <v>113</v>
      </c>
      <c r="L10" s="67" t="s">
        <v>90</v>
      </c>
      <c r="N10" s="118" t="s">
        <v>161</v>
      </c>
      <c r="O10" s="85">
        <v>2400</v>
      </c>
      <c r="P10" s="85">
        <v>600</v>
      </c>
      <c r="Q10" s="85">
        <f t="shared" ref="Q10:Q19" si="2">O10-P10</f>
        <v>1800</v>
      </c>
      <c r="R10" s="85">
        <v>4800</v>
      </c>
      <c r="S10" s="85">
        <f t="shared" ref="S10:S25" si="3">Q10*6</f>
        <v>10800</v>
      </c>
      <c r="T10" s="114">
        <f>900*Z10</f>
        <v>5400</v>
      </c>
      <c r="U10" s="123">
        <f t="shared" ref="U10:U25" si="4">Q10+R10-T10</f>
        <v>1200</v>
      </c>
      <c r="V10" s="124">
        <f>VLOOKUP(B10,[1]开发清单!$C$2:$L$15,10,0)</f>
        <v>1.0619469026548674</v>
      </c>
      <c r="W10" s="124">
        <f t="shared" ref="W10:W25" si="5">V10*U10</f>
        <v>1274.3362831858408</v>
      </c>
      <c r="X10" s="124">
        <f>V10*3</f>
        <v>3.1858407079646023</v>
      </c>
      <c r="Y10" s="124">
        <f>U10*X10</f>
        <v>3823.0088495575228</v>
      </c>
      <c r="Z10" s="126">
        <f>VLOOKUP(B10,[1]开发清单!$C$2:$G$15,5,0)</f>
        <v>6</v>
      </c>
      <c r="AA10" s="112">
        <f t="shared" si="0"/>
        <v>1800</v>
      </c>
      <c r="AD10" s="60">
        <f t="shared" si="1"/>
        <v>8000</v>
      </c>
    </row>
    <row r="11" spans="1:32" ht="39.75" customHeight="1">
      <c r="A11" s="63">
        <v>3</v>
      </c>
      <c r="B11" s="24" t="s">
        <v>142</v>
      </c>
      <c r="C11" s="24" t="s">
        <v>35</v>
      </c>
      <c r="D11" s="24" t="s">
        <v>62</v>
      </c>
      <c r="E11" s="26" t="s">
        <v>72</v>
      </c>
      <c r="F11" s="27">
        <v>1.4</v>
      </c>
      <c r="G11" s="27">
        <v>1.4</v>
      </c>
      <c r="H11" s="64" t="s">
        <v>88</v>
      </c>
      <c r="I11" s="64" t="s">
        <v>89</v>
      </c>
      <c r="J11" s="65">
        <v>7079.6460176991159</v>
      </c>
      <c r="K11" s="66" t="s">
        <v>113</v>
      </c>
      <c r="L11" s="67" t="s">
        <v>90</v>
      </c>
      <c r="N11" s="118" t="s">
        <v>161</v>
      </c>
      <c r="O11" s="85">
        <v>3200</v>
      </c>
      <c r="P11" s="85">
        <v>2900</v>
      </c>
      <c r="Q11" s="85">
        <f t="shared" si="2"/>
        <v>300</v>
      </c>
      <c r="R11" s="85">
        <v>4500</v>
      </c>
      <c r="S11" s="85">
        <f t="shared" si="3"/>
        <v>1800</v>
      </c>
      <c r="T11" s="114">
        <f>900*Z11</f>
        <v>1800</v>
      </c>
      <c r="U11" s="85">
        <f t="shared" si="4"/>
        <v>3000</v>
      </c>
      <c r="V11" s="124">
        <f>VLOOKUP(B11,[1]开发清单!$C$2:$L$15,10,0)</f>
        <v>1.946902654867257</v>
      </c>
      <c r="W11" s="124">
        <f t="shared" si="5"/>
        <v>5840.707964601771</v>
      </c>
      <c r="X11" s="124">
        <f>V11*3</f>
        <v>5.840707964601771</v>
      </c>
      <c r="Y11" s="124">
        <f>U11*X11</f>
        <v>17522.123893805314</v>
      </c>
      <c r="Z11" s="126">
        <f>VLOOKUP(B11,[1]开发清单!$C$2:$G$15,5,0)</f>
        <v>2</v>
      </c>
      <c r="AA11" s="112">
        <f>S11/Z11</f>
        <v>900</v>
      </c>
      <c r="AD11" s="60">
        <f t="shared" si="1"/>
        <v>8000</v>
      </c>
    </row>
    <row r="12" spans="1:32" ht="39.75" customHeight="1">
      <c r="A12" s="63">
        <v>4</v>
      </c>
      <c r="B12" s="24" t="s">
        <v>128</v>
      </c>
      <c r="C12" s="24" t="s">
        <v>37</v>
      </c>
      <c r="D12" s="24" t="s">
        <v>63</v>
      </c>
      <c r="E12" s="26" t="s">
        <v>72</v>
      </c>
      <c r="F12" s="27">
        <v>0.85</v>
      </c>
      <c r="G12" s="27">
        <v>0.85</v>
      </c>
      <c r="H12" s="64" t="s">
        <v>88</v>
      </c>
      <c r="I12" s="64" t="s">
        <v>89</v>
      </c>
      <c r="J12" s="65">
        <v>7079.6460176991159</v>
      </c>
      <c r="K12" s="66" t="s">
        <v>113</v>
      </c>
      <c r="L12" s="67" t="s">
        <v>90</v>
      </c>
      <c r="N12" s="118" t="s">
        <v>161</v>
      </c>
      <c r="O12" s="85">
        <v>3000</v>
      </c>
      <c r="P12" s="85">
        <v>2700</v>
      </c>
      <c r="Q12" s="85">
        <f t="shared" si="2"/>
        <v>300</v>
      </c>
      <c r="R12" s="85">
        <v>12000</v>
      </c>
      <c r="S12" s="85">
        <f t="shared" si="3"/>
        <v>1800</v>
      </c>
      <c r="T12" s="114">
        <f>900*Z12</f>
        <v>1800</v>
      </c>
      <c r="U12" s="85">
        <f t="shared" si="4"/>
        <v>10500</v>
      </c>
      <c r="V12" s="124">
        <f>VLOOKUP(B12,[1]开发清单!$C$2:$L$15,10,0)</f>
        <v>0.63716814159292035</v>
      </c>
      <c r="W12" s="124">
        <f t="shared" si="5"/>
        <v>6690.2654867256633</v>
      </c>
      <c r="X12" s="124">
        <f>V12*3</f>
        <v>1.9115044247787609</v>
      </c>
      <c r="Y12" s="124">
        <f>U12*X12</f>
        <v>20070.796460176989</v>
      </c>
      <c r="Z12" s="126">
        <f>VLOOKUP(B12,[1]开发清单!$C$2:$G$15,5,0)</f>
        <v>2</v>
      </c>
      <c r="AA12" s="112">
        <f t="shared" ref="AA12:AA25" si="6">S12/Z12</f>
        <v>900</v>
      </c>
      <c r="AD12" s="60">
        <f t="shared" si="1"/>
        <v>8000</v>
      </c>
    </row>
    <row r="13" spans="1:32" s="99" customFormat="1" ht="39.75" customHeight="1">
      <c r="A13" s="88">
        <v>5</v>
      </c>
      <c r="B13" s="89" t="s">
        <v>38</v>
      </c>
      <c r="C13" s="89" t="s">
        <v>39</v>
      </c>
      <c r="D13" s="89" t="s">
        <v>64</v>
      </c>
      <c r="E13" s="90" t="s">
        <v>72</v>
      </c>
      <c r="F13" s="91">
        <v>0.46</v>
      </c>
      <c r="G13" s="91">
        <v>0.46</v>
      </c>
      <c r="H13" s="92" t="s">
        <v>88</v>
      </c>
      <c r="I13" s="92" t="s">
        <v>89</v>
      </c>
      <c r="J13" s="93">
        <v>7079.6460176991159</v>
      </c>
      <c r="K13" s="94" t="s">
        <v>113</v>
      </c>
      <c r="L13" s="101" t="s">
        <v>90</v>
      </c>
      <c r="M13" s="104" t="s">
        <v>129</v>
      </c>
      <c r="N13" s="119" t="s">
        <v>160</v>
      </c>
      <c r="O13" s="105">
        <v>3517</v>
      </c>
      <c r="P13" s="105">
        <v>2917</v>
      </c>
      <c r="Q13" s="105">
        <f t="shared" si="2"/>
        <v>600</v>
      </c>
      <c r="R13" s="105"/>
      <c r="S13" s="105">
        <f t="shared" si="3"/>
        <v>3600</v>
      </c>
      <c r="T13" s="105"/>
      <c r="U13" s="105"/>
      <c r="V13" s="125"/>
      <c r="W13" s="125">
        <f t="shared" si="5"/>
        <v>0</v>
      </c>
      <c r="X13" s="125"/>
      <c r="Y13" s="125"/>
      <c r="Z13" s="127" t="e">
        <f>VLOOKUP(B13,[1]开发清单!$C$2:$G$15,5,0)</f>
        <v>#N/A</v>
      </c>
      <c r="AA13" s="113" t="e">
        <f t="shared" si="6"/>
        <v>#N/A</v>
      </c>
      <c r="AD13" s="99">
        <f t="shared" si="1"/>
        <v>8000</v>
      </c>
      <c r="AF13" s="98" t="s">
        <v>134</v>
      </c>
    </row>
    <row r="14" spans="1:32" ht="39.75" customHeight="1">
      <c r="A14" s="63">
        <v>6</v>
      </c>
      <c r="B14" s="24" t="s">
        <v>40</v>
      </c>
      <c r="C14" s="24" t="s">
        <v>41</v>
      </c>
      <c r="D14" s="24" t="s">
        <v>65</v>
      </c>
      <c r="E14" s="26" t="s">
        <v>72</v>
      </c>
      <c r="F14" s="27">
        <v>0.71</v>
      </c>
      <c r="G14" s="27">
        <v>0.71</v>
      </c>
      <c r="H14" s="64" t="s">
        <v>88</v>
      </c>
      <c r="I14" s="64" t="s">
        <v>89</v>
      </c>
      <c r="J14" s="65">
        <v>7079.6460176991159</v>
      </c>
      <c r="K14" s="66" t="s">
        <v>113</v>
      </c>
      <c r="L14" s="67" t="s">
        <v>90</v>
      </c>
      <c r="N14" s="118" t="s">
        <v>161</v>
      </c>
      <c r="O14" s="85">
        <v>2185</v>
      </c>
      <c r="P14" s="85">
        <v>1585</v>
      </c>
      <c r="Q14" s="85">
        <f t="shared" si="2"/>
        <v>600</v>
      </c>
      <c r="R14" s="85">
        <v>14000</v>
      </c>
      <c r="S14" s="85">
        <f t="shared" si="3"/>
        <v>3600</v>
      </c>
      <c r="T14" s="114">
        <f t="shared" ref="T14:T20" si="7">900*Z14</f>
        <v>3600</v>
      </c>
      <c r="U14" s="85">
        <f t="shared" si="4"/>
        <v>11000</v>
      </c>
      <c r="V14" s="124">
        <f>VLOOKUP(B14,[1]开发清单!$C$2:$L$15,10,0)</f>
        <v>0.46017699115044253</v>
      </c>
      <c r="W14" s="124">
        <f t="shared" si="5"/>
        <v>5061.9469026548677</v>
      </c>
      <c r="X14" s="124">
        <f t="shared" ref="X14:X21" si="8">V14*3</f>
        <v>1.3805309734513276</v>
      </c>
      <c r="Y14" s="124">
        <f t="shared" ref="Y14:Y21" si="9">U14*X14</f>
        <v>15185.840707964604</v>
      </c>
      <c r="Z14" s="126">
        <f>VLOOKUP(B14,[1]开发清单!$C$2:$G$15,5,0)</f>
        <v>4</v>
      </c>
      <c r="AA14" s="112">
        <f t="shared" si="6"/>
        <v>900</v>
      </c>
      <c r="AD14" s="60">
        <f t="shared" si="1"/>
        <v>8000</v>
      </c>
    </row>
    <row r="15" spans="1:32" ht="39.75" customHeight="1">
      <c r="A15" s="63">
        <v>7</v>
      </c>
      <c r="B15" s="24" t="s">
        <v>42</v>
      </c>
      <c r="C15" s="24" t="s">
        <v>43</v>
      </c>
      <c r="D15" s="24" t="s">
        <v>66</v>
      </c>
      <c r="E15" s="26" t="s">
        <v>72</v>
      </c>
      <c r="F15" s="27">
        <v>0.72</v>
      </c>
      <c r="G15" s="27">
        <v>0.72</v>
      </c>
      <c r="H15" s="64" t="s">
        <v>88</v>
      </c>
      <c r="I15" s="64" t="s">
        <v>89</v>
      </c>
      <c r="J15" s="65">
        <v>7079.6460176991159</v>
      </c>
      <c r="K15" s="66" t="s">
        <v>113</v>
      </c>
      <c r="L15" s="67" t="s">
        <v>90</v>
      </c>
      <c r="N15" s="117" t="s">
        <v>162</v>
      </c>
      <c r="O15" s="85">
        <v>1400</v>
      </c>
      <c r="P15" s="85">
        <v>800</v>
      </c>
      <c r="Q15" s="85">
        <f t="shared" si="2"/>
        <v>600</v>
      </c>
      <c r="R15" s="85">
        <v>27000</v>
      </c>
      <c r="S15" s="85">
        <f t="shared" si="3"/>
        <v>3600</v>
      </c>
      <c r="T15" s="114">
        <f t="shared" si="7"/>
        <v>3600</v>
      </c>
      <c r="U15" s="85">
        <f t="shared" si="4"/>
        <v>24000</v>
      </c>
      <c r="V15" s="124">
        <f>VLOOKUP(B15,[1]开发清单!$C$2:$L$15,10,0)</f>
        <v>0.46902654867256643</v>
      </c>
      <c r="W15" s="124">
        <f t="shared" si="5"/>
        <v>11256.637168141595</v>
      </c>
      <c r="X15" s="124">
        <f t="shared" si="8"/>
        <v>1.4070796460176993</v>
      </c>
      <c r="Y15" s="124">
        <f t="shared" si="9"/>
        <v>33769.911504424781</v>
      </c>
      <c r="Z15" s="126">
        <f>VLOOKUP(B15,[1]开发清单!$C$2:$G$15,5,0)</f>
        <v>4</v>
      </c>
      <c r="AA15" s="112">
        <f t="shared" si="6"/>
        <v>900</v>
      </c>
      <c r="AD15" s="60">
        <f t="shared" si="1"/>
        <v>8000</v>
      </c>
    </row>
    <row r="16" spans="1:32" ht="39.75" customHeight="1">
      <c r="A16" s="63">
        <v>8</v>
      </c>
      <c r="B16" s="24" t="s">
        <v>44</v>
      </c>
      <c r="C16" s="24" t="s">
        <v>45</v>
      </c>
      <c r="D16" s="24" t="s">
        <v>67</v>
      </c>
      <c r="E16" s="26" t="s">
        <v>72</v>
      </c>
      <c r="F16" s="27">
        <v>1.62</v>
      </c>
      <c r="G16" s="27">
        <v>1.62</v>
      </c>
      <c r="H16" s="64" t="s">
        <v>88</v>
      </c>
      <c r="I16" s="64" t="s">
        <v>89</v>
      </c>
      <c r="J16" s="65">
        <v>7079.6460176991159</v>
      </c>
      <c r="K16" s="66" t="s">
        <v>113</v>
      </c>
      <c r="L16" s="67" t="s">
        <v>90</v>
      </c>
      <c r="M16" s="77" t="s">
        <v>126</v>
      </c>
      <c r="N16" s="118" t="s">
        <v>161</v>
      </c>
      <c r="O16" s="84">
        <v>3200</v>
      </c>
      <c r="P16" s="84">
        <v>2600</v>
      </c>
      <c r="Q16" s="85">
        <f t="shared" si="2"/>
        <v>600</v>
      </c>
      <c r="R16" s="84">
        <v>1200</v>
      </c>
      <c r="S16" s="85">
        <f t="shared" si="3"/>
        <v>3600</v>
      </c>
      <c r="T16" s="114">
        <f t="shared" si="7"/>
        <v>3600</v>
      </c>
      <c r="U16" s="123">
        <f t="shared" si="4"/>
        <v>-1800</v>
      </c>
      <c r="V16" s="124">
        <f>VLOOKUP(B16,[1]开发清单!$C$2:$L$15,10,0)</f>
        <v>1.8584070796460179</v>
      </c>
      <c r="W16" s="124">
        <f t="shared" si="5"/>
        <v>-3345.1327433628321</v>
      </c>
      <c r="X16" s="124">
        <f t="shared" si="8"/>
        <v>5.5752212389380542</v>
      </c>
      <c r="Y16" s="124">
        <f t="shared" si="9"/>
        <v>-10035.398230088498</v>
      </c>
      <c r="Z16" s="126">
        <f>VLOOKUP(B16,[1]开发清单!$C$2:$G$15,5,0)</f>
        <v>4</v>
      </c>
      <c r="AA16" s="112">
        <f t="shared" si="6"/>
        <v>900</v>
      </c>
      <c r="AB16" s="76"/>
      <c r="AC16" s="76"/>
      <c r="AD16" s="60">
        <f t="shared" si="1"/>
        <v>8000</v>
      </c>
    </row>
    <row r="17" spans="1:32" ht="39.75" customHeight="1">
      <c r="A17" s="63">
        <v>9</v>
      </c>
      <c r="B17" s="25" t="s">
        <v>46</v>
      </c>
      <c r="C17" s="25" t="s">
        <v>47</v>
      </c>
      <c r="D17" s="24" t="s">
        <v>68</v>
      </c>
      <c r="E17" s="26" t="s">
        <v>72</v>
      </c>
      <c r="F17" s="27">
        <v>0.45</v>
      </c>
      <c r="G17" s="27">
        <v>0.45</v>
      </c>
      <c r="H17" s="64" t="s">
        <v>88</v>
      </c>
      <c r="I17" s="64" t="s">
        <v>89</v>
      </c>
      <c r="J17" s="65">
        <v>7079.6460176991159</v>
      </c>
      <c r="K17" s="66" t="s">
        <v>113</v>
      </c>
      <c r="L17" s="67" t="s">
        <v>90</v>
      </c>
      <c r="N17" s="118" t="s">
        <v>161</v>
      </c>
      <c r="O17" s="85">
        <v>181</v>
      </c>
      <c r="P17" s="85">
        <v>151</v>
      </c>
      <c r="Q17" s="85">
        <f t="shared" si="2"/>
        <v>30</v>
      </c>
      <c r="R17" s="85">
        <v>800</v>
      </c>
      <c r="S17" s="85">
        <f t="shared" si="3"/>
        <v>180</v>
      </c>
      <c r="T17" s="114">
        <f t="shared" si="7"/>
        <v>1800</v>
      </c>
      <c r="U17" s="123">
        <f t="shared" si="4"/>
        <v>-970</v>
      </c>
      <c r="V17" s="124">
        <f>VLOOKUP(B17,[1]开发清单!$C$2:$L$15,10,0)</f>
        <v>0.38053097345132747</v>
      </c>
      <c r="W17" s="124">
        <f t="shared" si="5"/>
        <v>-369.11504424778764</v>
      </c>
      <c r="X17" s="124">
        <f t="shared" si="8"/>
        <v>1.1415929203539825</v>
      </c>
      <c r="Y17" s="124">
        <f t="shared" si="9"/>
        <v>-1107.3451327433631</v>
      </c>
      <c r="Z17" s="126">
        <f>VLOOKUP(B17,[1]开发清单!$C$2:$G$15,5,0)</f>
        <v>2</v>
      </c>
      <c r="AA17" s="112">
        <f t="shared" si="6"/>
        <v>90</v>
      </c>
      <c r="AB17" s="79" t="s">
        <v>137</v>
      </c>
      <c r="AD17" s="60">
        <f t="shared" si="1"/>
        <v>8000</v>
      </c>
    </row>
    <row r="18" spans="1:32" ht="39.75" customHeight="1">
      <c r="A18" s="63">
        <v>10</v>
      </c>
      <c r="B18" s="24" t="s">
        <v>48</v>
      </c>
      <c r="C18" s="24" t="s">
        <v>49</v>
      </c>
      <c r="D18" s="24" t="s">
        <v>69</v>
      </c>
      <c r="E18" s="26" t="s">
        <v>72</v>
      </c>
      <c r="F18" s="27">
        <v>0.54</v>
      </c>
      <c r="G18" s="27">
        <v>0.54</v>
      </c>
      <c r="H18" s="64" t="s">
        <v>88</v>
      </c>
      <c r="I18" s="64" t="s">
        <v>89</v>
      </c>
      <c r="J18" s="65">
        <v>7079.6460176991159</v>
      </c>
      <c r="K18" s="66" t="s">
        <v>113</v>
      </c>
      <c r="L18" s="67" t="s">
        <v>90</v>
      </c>
      <c r="N18" s="120"/>
      <c r="O18" s="85">
        <v>1129</v>
      </c>
      <c r="P18" s="85">
        <v>829</v>
      </c>
      <c r="Q18" s="85">
        <f t="shared" si="2"/>
        <v>300</v>
      </c>
      <c r="R18" s="85">
        <v>0</v>
      </c>
      <c r="S18" s="85">
        <f t="shared" si="3"/>
        <v>1800</v>
      </c>
      <c r="T18" s="114">
        <f t="shared" si="7"/>
        <v>1800</v>
      </c>
      <c r="U18" s="123">
        <f t="shared" si="4"/>
        <v>-1500</v>
      </c>
      <c r="V18" s="124">
        <f>VLOOKUP(B18,[1]开发清单!$C$2:$L$15,10,0)</f>
        <v>0.39823008849557529</v>
      </c>
      <c r="W18" s="124">
        <f t="shared" si="5"/>
        <v>-597.34513274336291</v>
      </c>
      <c r="X18" s="124">
        <f t="shared" si="8"/>
        <v>1.194690265486726</v>
      </c>
      <c r="Y18" s="124">
        <f t="shared" si="9"/>
        <v>-1792.035398230089</v>
      </c>
      <c r="Z18" s="126">
        <f>VLOOKUP(B18,[1]开发清单!$C$2:$G$15,5,0)</f>
        <v>2</v>
      </c>
      <c r="AA18" s="112">
        <f t="shared" si="6"/>
        <v>900</v>
      </c>
      <c r="AD18" s="60">
        <f t="shared" si="1"/>
        <v>8000</v>
      </c>
    </row>
    <row r="19" spans="1:32" ht="39.75" customHeight="1">
      <c r="A19" s="63">
        <v>11</v>
      </c>
      <c r="B19" s="24" t="s">
        <v>138</v>
      </c>
      <c r="C19" s="24" t="s">
        <v>51</v>
      </c>
      <c r="D19" s="24" t="s">
        <v>70</v>
      </c>
      <c r="E19" s="26" t="s">
        <v>72</v>
      </c>
      <c r="F19" s="27">
        <v>0.56000000000000005</v>
      </c>
      <c r="G19" s="27">
        <v>0.56000000000000005</v>
      </c>
      <c r="H19" s="64" t="s">
        <v>88</v>
      </c>
      <c r="I19" s="64" t="s">
        <v>89</v>
      </c>
      <c r="J19" s="65">
        <v>7079.6460176991159</v>
      </c>
      <c r="K19" s="66" t="s">
        <v>113</v>
      </c>
      <c r="L19" s="67" t="s">
        <v>90</v>
      </c>
      <c r="N19" s="117" t="s">
        <v>162</v>
      </c>
      <c r="O19" s="84">
        <v>2200</v>
      </c>
      <c r="P19" s="84">
        <v>1500</v>
      </c>
      <c r="Q19" s="85">
        <f t="shared" si="2"/>
        <v>700</v>
      </c>
      <c r="R19" s="84">
        <v>52000</v>
      </c>
      <c r="S19" s="85">
        <f t="shared" si="3"/>
        <v>4200</v>
      </c>
      <c r="T19" s="114">
        <f t="shared" si="7"/>
        <v>900</v>
      </c>
      <c r="U19" s="85">
        <f t="shared" si="4"/>
        <v>51800</v>
      </c>
      <c r="V19" s="124">
        <f>VLOOKUP(B19,[1]开发清单!$C$2:$L$15,10,0)</f>
        <v>0.2035398230088496</v>
      </c>
      <c r="W19" s="124">
        <f t="shared" si="5"/>
        <v>10543.362831858409</v>
      </c>
      <c r="X19" s="124">
        <f t="shared" si="8"/>
        <v>0.61061946902654873</v>
      </c>
      <c r="Y19" s="124">
        <f t="shared" si="9"/>
        <v>31630.088495575223</v>
      </c>
      <c r="Z19" s="126">
        <f>VLOOKUP(B19,[1]开发清单!$C$2:$G$15,5,0)</f>
        <v>1</v>
      </c>
      <c r="AA19" s="112">
        <f t="shared" si="6"/>
        <v>4200</v>
      </c>
      <c r="AD19" s="60">
        <f t="shared" si="1"/>
        <v>8000</v>
      </c>
    </row>
    <row r="20" spans="1:32" ht="39.75" customHeight="1">
      <c r="A20" s="63">
        <v>12</v>
      </c>
      <c r="B20" s="24" t="s">
        <v>166</v>
      </c>
      <c r="C20" s="24" t="s">
        <v>53</v>
      </c>
      <c r="D20" s="24" t="s">
        <v>71</v>
      </c>
      <c r="E20" s="26" t="s">
        <v>72</v>
      </c>
      <c r="F20" s="27">
        <v>2.0350000000000001</v>
      </c>
      <c r="G20" s="27">
        <v>2.0350000000000001</v>
      </c>
      <c r="H20" s="64" t="s">
        <v>88</v>
      </c>
      <c r="I20" s="64" t="s">
        <v>89</v>
      </c>
      <c r="J20" s="65">
        <v>7079.6460176991159</v>
      </c>
      <c r="K20" s="66" t="s">
        <v>113</v>
      </c>
      <c r="L20" s="78" t="s">
        <v>130</v>
      </c>
      <c r="M20" s="77" t="s">
        <v>146</v>
      </c>
      <c r="N20" s="118" t="s">
        <v>163</v>
      </c>
      <c r="O20" s="86"/>
      <c r="P20" s="86"/>
      <c r="Q20" s="115"/>
      <c r="R20" s="115">
        <v>16500</v>
      </c>
      <c r="S20" s="85">
        <f t="shared" si="3"/>
        <v>0</v>
      </c>
      <c r="T20" s="114">
        <f t="shared" si="7"/>
        <v>1800</v>
      </c>
      <c r="U20" s="85">
        <f t="shared" si="4"/>
        <v>14700</v>
      </c>
      <c r="V20" s="124">
        <f>VLOOKUP(B20,[1]开发清单!$C$2:$L$15,10,0)</f>
        <v>0</v>
      </c>
      <c r="W20" s="124">
        <f t="shared" si="5"/>
        <v>0</v>
      </c>
      <c r="X20" s="124">
        <f t="shared" si="8"/>
        <v>0</v>
      </c>
      <c r="Y20" s="124">
        <f t="shared" si="9"/>
        <v>0</v>
      </c>
      <c r="Z20" s="126">
        <f>VLOOKUP(B20,[1]开发清单!$C$2:$G$15,5,0)</f>
        <v>2</v>
      </c>
      <c r="AA20" s="112">
        <f t="shared" si="6"/>
        <v>0</v>
      </c>
      <c r="AB20" s="77"/>
      <c r="AC20" s="77"/>
      <c r="AD20" s="60">
        <f t="shared" si="1"/>
        <v>8000</v>
      </c>
    </row>
    <row r="21" spans="1:32" ht="39.75" customHeight="1">
      <c r="A21" s="63">
        <v>13</v>
      </c>
      <c r="B21" s="24" t="s">
        <v>118</v>
      </c>
      <c r="C21" s="24" t="s">
        <v>55</v>
      </c>
      <c r="D21" s="24" t="s">
        <v>71</v>
      </c>
      <c r="E21" s="26" t="s">
        <v>72</v>
      </c>
      <c r="F21" s="27">
        <v>0.83</v>
      </c>
      <c r="G21" s="27">
        <v>0.83</v>
      </c>
      <c r="H21" s="64" t="s">
        <v>88</v>
      </c>
      <c r="I21" s="64" t="s">
        <v>89</v>
      </c>
      <c r="J21" s="65">
        <v>7079.6460176991159</v>
      </c>
      <c r="K21" s="66" t="s">
        <v>113</v>
      </c>
      <c r="L21" s="78" t="s">
        <v>130</v>
      </c>
      <c r="N21" s="120"/>
      <c r="O21" s="85"/>
      <c r="P21" s="85"/>
      <c r="Q21" s="116"/>
      <c r="R21" s="116">
        <v>45000</v>
      </c>
      <c r="S21" s="85">
        <f t="shared" si="3"/>
        <v>0</v>
      </c>
      <c r="T21" s="114"/>
      <c r="U21" s="85">
        <f t="shared" si="4"/>
        <v>45000</v>
      </c>
      <c r="V21" s="124">
        <f>VLOOKUP(B21,[1]开发清单!$C$2:$L$15,10,0)</f>
        <v>0</v>
      </c>
      <c r="W21" s="124">
        <f t="shared" si="5"/>
        <v>0</v>
      </c>
      <c r="X21" s="124">
        <f t="shared" si="8"/>
        <v>0</v>
      </c>
      <c r="Y21" s="124">
        <f t="shared" si="9"/>
        <v>0</v>
      </c>
      <c r="Z21" s="126">
        <f>VLOOKUP(B21,[1]开发清单!$C$2:$G$15,5,0)</f>
        <v>2</v>
      </c>
      <c r="AA21" s="112">
        <f t="shared" si="6"/>
        <v>0</v>
      </c>
      <c r="AD21" s="60">
        <f t="shared" si="1"/>
        <v>8000</v>
      </c>
    </row>
    <row r="22" spans="1:32" s="99" customFormat="1" ht="39.75" customHeight="1">
      <c r="A22" s="88">
        <v>14</v>
      </c>
      <c r="B22" s="89" t="s">
        <v>131</v>
      </c>
      <c r="C22" s="89" t="s">
        <v>57</v>
      </c>
      <c r="D22" s="89" t="s">
        <v>71</v>
      </c>
      <c r="E22" s="90" t="s">
        <v>72</v>
      </c>
      <c r="F22" s="91">
        <v>3.39</v>
      </c>
      <c r="G22" s="91">
        <v>3.39</v>
      </c>
      <c r="H22" s="92" t="s">
        <v>88</v>
      </c>
      <c r="I22" s="92" t="s">
        <v>89</v>
      </c>
      <c r="J22" s="93">
        <v>7079.6460176991159</v>
      </c>
      <c r="K22" s="94" t="s">
        <v>113</v>
      </c>
      <c r="L22" s="95" t="s">
        <v>130</v>
      </c>
      <c r="M22" s="96" t="s">
        <v>132</v>
      </c>
      <c r="N22" s="121"/>
      <c r="O22" s="97">
        <v>0</v>
      </c>
      <c r="P22" s="97">
        <v>0</v>
      </c>
      <c r="Q22" s="97">
        <v>0</v>
      </c>
      <c r="R22" s="97"/>
      <c r="S22" s="105"/>
      <c r="T22" s="105"/>
      <c r="U22" s="105">
        <f t="shared" si="4"/>
        <v>0</v>
      </c>
      <c r="V22" s="125"/>
      <c r="W22" s="125">
        <f t="shared" si="5"/>
        <v>0</v>
      </c>
      <c r="X22" s="125"/>
      <c r="Y22" s="125"/>
      <c r="Z22" s="127" t="e">
        <f>VLOOKUP(B22,[1]开发清单!$C$2:$G$15,5,0)</f>
        <v>#N/A</v>
      </c>
      <c r="AA22" s="113" t="e">
        <f t="shared" si="6"/>
        <v>#N/A</v>
      </c>
      <c r="AB22" s="96" t="s">
        <v>149</v>
      </c>
      <c r="AC22" s="98"/>
      <c r="AD22" s="99">
        <f t="shared" si="1"/>
        <v>8000</v>
      </c>
      <c r="AF22" s="100" t="s">
        <v>135</v>
      </c>
    </row>
    <row r="23" spans="1:32" s="99" customFormat="1" ht="39.75" customHeight="1">
      <c r="A23" s="88">
        <v>15</v>
      </c>
      <c r="B23" s="89" t="s">
        <v>127</v>
      </c>
      <c r="C23" s="89" t="s">
        <v>59</v>
      </c>
      <c r="D23" s="89" t="s">
        <v>71</v>
      </c>
      <c r="E23" s="90" t="s">
        <v>72</v>
      </c>
      <c r="F23" s="91">
        <v>0.1</v>
      </c>
      <c r="G23" s="91">
        <v>0.1</v>
      </c>
      <c r="H23" s="92" t="s">
        <v>88</v>
      </c>
      <c r="I23" s="92" t="s">
        <v>89</v>
      </c>
      <c r="J23" s="93">
        <v>7079.6460176991159</v>
      </c>
      <c r="K23" s="94" t="s">
        <v>113</v>
      </c>
      <c r="L23" s="101" t="s">
        <v>90</v>
      </c>
      <c r="M23" s="96" t="s">
        <v>133</v>
      </c>
      <c r="N23" s="121"/>
      <c r="O23" s="97">
        <v>0</v>
      </c>
      <c r="P23" s="97">
        <v>0</v>
      </c>
      <c r="Q23" s="97">
        <v>0</v>
      </c>
      <c r="R23" s="97"/>
      <c r="S23" s="105"/>
      <c r="T23" s="105"/>
      <c r="U23" s="105">
        <f t="shared" si="4"/>
        <v>0</v>
      </c>
      <c r="V23" s="125"/>
      <c r="W23" s="125">
        <f t="shared" si="5"/>
        <v>0</v>
      </c>
      <c r="X23" s="125"/>
      <c r="Y23" s="125"/>
      <c r="Z23" s="127" t="e">
        <f>VLOOKUP(B23,[1]开发清单!$C$2:$G$15,5,0)</f>
        <v>#N/A</v>
      </c>
      <c r="AA23" s="113" t="e">
        <f t="shared" si="6"/>
        <v>#N/A</v>
      </c>
      <c r="AB23" s="98"/>
      <c r="AC23" s="98"/>
      <c r="AD23" s="102">
        <f t="shared" si="1"/>
        <v>8000</v>
      </c>
    </row>
    <row r="24" spans="1:32" s="108" customFormat="1" ht="39" customHeight="1">
      <c r="A24" s="31">
        <v>16</v>
      </c>
      <c r="B24" s="54" t="s">
        <v>107</v>
      </c>
      <c r="C24" s="54" t="s">
        <v>17</v>
      </c>
      <c r="D24" s="54" t="s">
        <v>108</v>
      </c>
      <c r="E24" s="55" t="s">
        <v>72</v>
      </c>
      <c r="F24" s="56">
        <v>0.55000000000000004</v>
      </c>
      <c r="G24" s="56">
        <v>0.52249999999999996</v>
      </c>
      <c r="H24" s="32" t="s">
        <v>99</v>
      </c>
      <c r="I24" s="32" t="s">
        <v>99</v>
      </c>
      <c r="J24" s="33" t="s">
        <v>100</v>
      </c>
      <c r="K24" s="41" t="s">
        <v>100</v>
      </c>
      <c r="L24" s="42" t="s">
        <v>100</v>
      </c>
      <c r="M24" s="106" t="s">
        <v>148</v>
      </c>
      <c r="N24" s="122"/>
      <c r="O24" s="107">
        <v>0</v>
      </c>
      <c r="P24" s="107">
        <v>0</v>
      </c>
      <c r="Q24" s="107">
        <v>0</v>
      </c>
      <c r="R24" s="107">
        <v>140000</v>
      </c>
      <c r="S24" s="85">
        <f t="shared" si="3"/>
        <v>0</v>
      </c>
      <c r="T24" s="114"/>
      <c r="U24" s="85">
        <f t="shared" si="4"/>
        <v>140000</v>
      </c>
      <c r="V24" s="124">
        <f>VLOOKUP(B24,[1]开发清单!$C$2:$L$15,10,0)</f>
        <v>0</v>
      </c>
      <c r="W24" s="124">
        <f t="shared" si="5"/>
        <v>0</v>
      </c>
      <c r="X24" s="124">
        <f>V24*3</f>
        <v>0</v>
      </c>
      <c r="Y24" s="124">
        <f>U24*X24</f>
        <v>0</v>
      </c>
      <c r="Z24" s="126">
        <f>VLOOKUP(B24,[1]开发清单!$C$2:$G$15,5,0)</f>
        <v>2</v>
      </c>
      <c r="AA24" s="112">
        <f t="shared" si="6"/>
        <v>0</v>
      </c>
      <c r="AD24" s="109" t="e">
        <f t="shared" si="1"/>
        <v>#VALUE!</v>
      </c>
    </row>
    <row r="25" spans="1:32" ht="39" customHeight="1">
      <c r="A25" s="63">
        <v>17</v>
      </c>
      <c r="B25" s="24" t="s">
        <v>115</v>
      </c>
      <c r="C25" s="24" t="s">
        <v>112</v>
      </c>
      <c r="D25" s="24"/>
      <c r="E25" s="26" t="s">
        <v>72</v>
      </c>
      <c r="F25" s="27" t="s">
        <v>71</v>
      </c>
      <c r="G25" s="27">
        <v>1.1499999999999999</v>
      </c>
      <c r="H25" s="64" t="s">
        <v>99</v>
      </c>
      <c r="I25" s="64" t="s">
        <v>99</v>
      </c>
      <c r="J25" s="65">
        <v>8849.56</v>
      </c>
      <c r="K25" s="66" t="s">
        <v>114</v>
      </c>
      <c r="L25" s="69" t="s">
        <v>111</v>
      </c>
      <c r="M25" s="77"/>
      <c r="N25" s="121"/>
      <c r="O25" s="85"/>
      <c r="P25" s="85"/>
      <c r="Q25" s="87"/>
      <c r="R25" s="87">
        <v>0</v>
      </c>
      <c r="S25" s="85">
        <f t="shared" si="3"/>
        <v>0</v>
      </c>
      <c r="T25" s="114"/>
      <c r="U25" s="85">
        <f t="shared" si="4"/>
        <v>0</v>
      </c>
      <c r="V25" s="124">
        <f>VLOOKUP(B25,[1]开发清单!$C$2:$L$15,10,0)</f>
        <v>0</v>
      </c>
      <c r="W25" s="124">
        <f t="shared" si="5"/>
        <v>0</v>
      </c>
      <c r="X25" s="124">
        <f>V25*3</f>
        <v>0</v>
      </c>
      <c r="Y25" s="124">
        <f>U25*X25</f>
        <v>0</v>
      </c>
      <c r="Z25" s="126">
        <f>VLOOKUP(B25,[1]开发清单!$C$2:$G$15,5,0)</f>
        <v>2</v>
      </c>
      <c r="AA25" s="112">
        <f t="shared" si="6"/>
        <v>0</v>
      </c>
      <c r="AD25" s="68" t="s">
        <v>117</v>
      </c>
    </row>
    <row r="26" spans="1:32" ht="33.75" customHeight="1">
      <c r="A26" s="152" t="s">
        <v>92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70"/>
      <c r="N26" s="82"/>
      <c r="O26" s="103" t="s">
        <v>147</v>
      </c>
      <c r="P26" s="82"/>
      <c r="Q26" s="82"/>
      <c r="R26" s="82"/>
      <c r="S26" s="82"/>
      <c r="T26" s="82"/>
      <c r="U26" s="82"/>
      <c r="V26" s="70"/>
      <c r="W26" s="111">
        <f>SUM(W9:W25)</f>
        <v>31580.442477876109</v>
      </c>
      <c r="X26" s="70"/>
      <c r="Y26" s="111">
        <f>SUM(Y9:Y25)</f>
        <v>94741.327433628321</v>
      </c>
      <c r="Z26" s="111"/>
      <c r="AA26" s="111"/>
      <c r="AB26" s="70"/>
      <c r="AC26" s="70"/>
      <c r="AD26" s="70"/>
      <c r="AE26" s="70"/>
      <c r="AF26" s="70"/>
    </row>
    <row r="27" spans="1:32" ht="33.75" customHeight="1">
      <c r="A27" s="153" t="s">
        <v>103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70"/>
      <c r="N27" s="82"/>
      <c r="O27" s="82"/>
      <c r="P27" s="82"/>
      <c r="Q27" s="82"/>
      <c r="R27" s="82"/>
      <c r="S27" s="82"/>
      <c r="T27" s="82"/>
      <c r="U27" s="82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ht="34.5" customHeight="1">
      <c r="A28" s="153" t="s">
        <v>93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70"/>
      <c r="N28" s="82"/>
      <c r="O28" s="82"/>
      <c r="P28" s="82"/>
      <c r="Q28" s="82"/>
      <c r="R28" s="82"/>
      <c r="S28" s="82"/>
      <c r="T28" s="82"/>
      <c r="U28" s="82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ht="24" customHeight="1">
      <c r="A29" s="151" t="s">
        <v>94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70"/>
      <c r="N29" s="82"/>
      <c r="O29" s="83"/>
      <c r="P29" s="83"/>
      <c r="Q29" s="83"/>
      <c r="R29" s="83"/>
      <c r="S29" s="83"/>
      <c r="T29" s="83"/>
      <c r="U29" s="83"/>
      <c r="V29" s="70"/>
      <c r="W29" s="70"/>
      <c r="X29" s="70"/>
      <c r="Y29" s="70"/>
      <c r="Z29" s="70"/>
      <c r="AA29" s="70"/>
      <c r="AB29" s="71"/>
      <c r="AC29" s="71"/>
      <c r="AD29" s="71"/>
      <c r="AE29" s="71"/>
      <c r="AF29" s="71"/>
    </row>
    <row r="30" spans="1:32">
      <c r="A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32">
      <c r="A31" s="73" t="s">
        <v>95</v>
      </c>
      <c r="B31" s="74"/>
      <c r="C31" s="73"/>
      <c r="E31" s="73"/>
      <c r="F31" s="73" t="s">
        <v>96</v>
      </c>
      <c r="G31" s="73"/>
      <c r="H31" s="73"/>
      <c r="I31" s="73"/>
    </row>
    <row r="32" spans="1:32">
      <c r="A32" s="73"/>
      <c r="B32" s="74"/>
      <c r="C32" s="73"/>
      <c r="D32" s="73"/>
      <c r="E32" s="73"/>
      <c r="F32" s="73"/>
      <c r="G32" s="73"/>
      <c r="H32" s="73"/>
      <c r="I32" s="73"/>
      <c r="J32" s="73"/>
      <c r="K32" s="73"/>
    </row>
    <row r="33" spans="1:9">
      <c r="A33" s="151" t="s">
        <v>97</v>
      </c>
      <c r="B33" s="151"/>
      <c r="C33" s="151"/>
      <c r="E33" s="71"/>
      <c r="F33" s="71" t="s">
        <v>98</v>
      </c>
      <c r="G33" s="71"/>
      <c r="H33" s="71"/>
      <c r="I33" s="71"/>
    </row>
    <row r="34" spans="1:9" ht="14.4">
      <c r="B34" s="75"/>
    </row>
    <row r="35" spans="1:9" ht="14.4">
      <c r="B35" s="75"/>
    </row>
    <row r="36" spans="1:9" ht="14.4">
      <c r="B36" s="75"/>
    </row>
    <row r="37" spans="1:9" ht="14.4">
      <c r="B37" s="75"/>
    </row>
    <row r="38" spans="1:9" ht="14.4">
      <c r="B38" s="75"/>
    </row>
    <row r="39" spans="1:9" ht="14.4">
      <c r="B39" s="75"/>
    </row>
    <row r="40" spans="1:9" ht="14.4">
      <c r="B40" s="75"/>
    </row>
    <row r="41" spans="1:9" ht="14.4">
      <c r="B41" s="75"/>
    </row>
    <row r="42" spans="1:9" ht="14.4">
      <c r="B42" s="75"/>
    </row>
    <row r="43" spans="1:9" ht="14.4">
      <c r="B43" s="75"/>
    </row>
  </sheetData>
  <mergeCells count="34">
    <mergeCell ref="AA7:AA8"/>
    <mergeCell ref="Z7:Z8"/>
    <mergeCell ref="T7:T8"/>
    <mergeCell ref="W7:W8"/>
    <mergeCell ref="O6:U6"/>
    <mergeCell ref="V7:V8"/>
    <mergeCell ref="Y7:Y8"/>
    <mergeCell ref="X7:X8"/>
    <mergeCell ref="S7:S8"/>
    <mergeCell ref="U7:U8"/>
    <mergeCell ref="O7:O8"/>
    <mergeCell ref="Q7:Q8"/>
    <mergeCell ref="R7:R8"/>
    <mergeCell ref="P7:P8"/>
    <mergeCell ref="A6:L6"/>
    <mergeCell ref="A1:L1"/>
    <mergeCell ref="A2:L2"/>
    <mergeCell ref="A3:L3"/>
    <mergeCell ref="A4:L4"/>
    <mergeCell ref="A5:L5"/>
    <mergeCell ref="N7:N8"/>
    <mergeCell ref="A33:C33"/>
    <mergeCell ref="J7:K7"/>
    <mergeCell ref="L7:L8"/>
    <mergeCell ref="A26:L26"/>
    <mergeCell ref="A27:L27"/>
    <mergeCell ref="A28:L28"/>
    <mergeCell ref="A29:L29"/>
    <mergeCell ref="A7:A8"/>
    <mergeCell ref="B7:B8"/>
    <mergeCell ref="C7:C8"/>
    <mergeCell ref="D7:D8"/>
    <mergeCell ref="E7:E8"/>
    <mergeCell ref="F7:I7"/>
  </mergeCells>
  <phoneticPr fontId="1" type="noConversion"/>
  <conditionalFormatting sqref="B9:B23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33" orientation="portrait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DF62-647F-4E5D-9433-61EA613C4F29}">
  <dimension ref="A1:O30"/>
  <sheetViews>
    <sheetView topLeftCell="A4" workbookViewId="0">
      <selection activeCell="G9" sqref="G9"/>
    </sheetView>
  </sheetViews>
  <sheetFormatPr defaultColWidth="9" defaultRowHeight="15.6"/>
  <cols>
    <col min="1" max="1" width="6" style="2" customWidth="1"/>
    <col min="2" max="2" width="10.21875" style="40" customWidth="1"/>
    <col min="3" max="3" width="10.77734375" style="2" customWidth="1"/>
    <col min="4" max="4" width="10.88671875" style="2" customWidth="1"/>
    <col min="5" max="5" width="5" style="2" customWidth="1"/>
    <col min="6" max="7" width="7.77734375" style="2" customWidth="1"/>
    <col min="8" max="8" width="9.77734375" style="2" customWidth="1"/>
    <col min="9" max="9" width="24.33203125" style="2" customWidth="1"/>
    <col min="10" max="10" width="13.109375" style="2" customWidth="1"/>
    <col min="11" max="11" width="8.21875" style="2" customWidth="1"/>
    <col min="12" max="12" width="23.6640625" style="2" customWidth="1"/>
    <col min="13" max="13" width="11.6640625" style="2" bestFit="1" customWidth="1"/>
    <col min="14" max="16384" width="9" style="2"/>
  </cols>
  <sheetData>
    <row r="1" spans="1:15" ht="22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5" ht="18.75" customHeight="1">
      <c r="A2" s="130" t="s">
        <v>120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5" ht="23.25" customHeight="1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5" ht="23.25" customHeight="1">
      <c r="A4" s="139" t="s">
        <v>75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5" ht="31.5" customHeight="1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5" ht="30" customHeight="1" thickBot="1">
      <c r="A6" s="148" t="s">
        <v>76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5" ht="27" customHeight="1">
      <c r="A7" s="145" t="s">
        <v>5</v>
      </c>
      <c r="B7" s="146" t="s">
        <v>77</v>
      </c>
      <c r="C7" s="147" t="s">
        <v>78</v>
      </c>
      <c r="D7" s="147" t="s">
        <v>79</v>
      </c>
      <c r="E7" s="147" t="s">
        <v>10</v>
      </c>
      <c r="F7" s="142" t="s">
        <v>106</v>
      </c>
      <c r="G7" s="142"/>
      <c r="H7" s="143" t="s">
        <v>80</v>
      </c>
      <c r="I7" s="143"/>
      <c r="J7" s="58" t="s">
        <v>124</v>
      </c>
      <c r="K7" s="143" t="s">
        <v>81</v>
      </c>
      <c r="L7" s="28"/>
      <c r="M7" s="29"/>
    </row>
    <row r="8" spans="1:15" ht="30" customHeight="1" thickBot="1">
      <c r="A8" s="145"/>
      <c r="B8" s="146"/>
      <c r="C8" s="147"/>
      <c r="D8" s="147"/>
      <c r="E8" s="147"/>
      <c r="F8" s="30" t="s">
        <v>82</v>
      </c>
      <c r="G8" s="30" t="s">
        <v>102</v>
      </c>
      <c r="H8" s="30" t="s">
        <v>85</v>
      </c>
      <c r="I8" s="30" t="s">
        <v>86</v>
      </c>
      <c r="J8" s="59" t="s">
        <v>125</v>
      </c>
      <c r="K8" s="143"/>
    </row>
    <row r="9" spans="1:15" ht="48.6" customHeight="1">
      <c r="A9" s="31">
        <v>1</v>
      </c>
      <c r="B9" s="54" t="s">
        <v>123</v>
      </c>
      <c r="C9" s="54" t="s">
        <v>122</v>
      </c>
      <c r="D9" s="57" t="s">
        <v>121</v>
      </c>
      <c r="E9" s="55" t="s">
        <v>72</v>
      </c>
      <c r="F9" s="56" t="s">
        <v>71</v>
      </c>
      <c r="G9" s="56">
        <v>2.57</v>
      </c>
      <c r="H9" s="33">
        <f>10000/1.13</f>
        <v>8849.5575221238942</v>
      </c>
      <c r="I9" s="34" t="s">
        <v>113</v>
      </c>
      <c r="J9" s="56">
        <v>2.57</v>
      </c>
      <c r="K9" s="35" t="s">
        <v>90</v>
      </c>
    </row>
    <row r="10" spans="1:15" ht="39.75" customHeight="1">
      <c r="A10" s="31"/>
      <c r="B10" s="54"/>
      <c r="C10" s="54"/>
      <c r="D10" s="54"/>
      <c r="E10" s="55"/>
      <c r="F10" s="56"/>
      <c r="G10" s="56"/>
      <c r="H10" s="33"/>
      <c r="I10" s="41"/>
      <c r="J10" s="41"/>
      <c r="K10" s="35"/>
    </row>
    <row r="11" spans="1:15" ht="39.75" customHeight="1">
      <c r="A11" s="31"/>
      <c r="B11" s="54"/>
      <c r="C11" s="54"/>
      <c r="D11" s="54"/>
      <c r="E11" s="55"/>
      <c r="F11" s="56"/>
      <c r="G11" s="56"/>
      <c r="H11" s="33"/>
      <c r="I11" s="41"/>
      <c r="J11" s="41"/>
      <c r="K11" s="35"/>
    </row>
    <row r="12" spans="1:15" ht="39.75" customHeight="1">
      <c r="A12" s="31"/>
      <c r="B12" s="54"/>
      <c r="C12" s="54"/>
      <c r="D12" s="54"/>
      <c r="E12" s="55"/>
      <c r="F12" s="56"/>
      <c r="G12" s="56"/>
      <c r="H12" s="33"/>
      <c r="I12" s="41"/>
      <c r="J12" s="41"/>
      <c r="K12" s="35"/>
    </row>
    <row r="13" spans="1:15" ht="33.75" customHeight="1">
      <c r="A13" s="144" t="s">
        <v>92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3"/>
      <c r="M13" s="3"/>
      <c r="N13" s="3"/>
      <c r="O13" s="3"/>
    </row>
    <row r="14" spans="1:15" ht="33.75" customHeight="1">
      <c r="A14" s="128" t="s">
        <v>119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3"/>
      <c r="M14" s="3"/>
      <c r="N14" s="3"/>
      <c r="O14" s="3"/>
    </row>
    <row r="15" spans="1:15" ht="34.5" customHeight="1">
      <c r="A15" s="128" t="s">
        <v>93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3"/>
      <c r="M15" s="3"/>
      <c r="N15" s="3"/>
      <c r="O15" s="3"/>
    </row>
    <row r="16" spans="1:15" ht="24" customHeight="1">
      <c r="A16" s="129" t="s">
        <v>94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8"/>
      <c r="M16" s="18"/>
      <c r="N16" s="18"/>
      <c r="O16" s="18"/>
    </row>
    <row r="17" spans="1:10">
      <c r="A17" s="18"/>
      <c r="B17" s="37"/>
      <c r="C17" s="18"/>
      <c r="D17" s="18"/>
      <c r="E17" s="18"/>
      <c r="F17" s="18"/>
      <c r="G17" s="18"/>
      <c r="H17" s="18"/>
      <c r="I17" s="18"/>
      <c r="J17" s="18"/>
    </row>
    <row r="18" spans="1:10">
      <c r="A18" s="53" t="s">
        <v>95</v>
      </c>
      <c r="B18" s="38"/>
      <c r="C18" s="53"/>
      <c r="E18" s="53"/>
      <c r="F18" s="53" t="s">
        <v>96</v>
      </c>
      <c r="G18" s="53"/>
    </row>
    <row r="19" spans="1:10">
      <c r="A19" s="53"/>
      <c r="B19" s="38"/>
      <c r="C19" s="53"/>
      <c r="D19" s="53"/>
      <c r="E19" s="53"/>
      <c r="F19" s="53"/>
      <c r="G19" s="53"/>
      <c r="H19" s="53"/>
      <c r="I19" s="53"/>
      <c r="J19" s="53"/>
    </row>
    <row r="20" spans="1:10">
      <c r="A20" s="129" t="s">
        <v>97</v>
      </c>
      <c r="B20" s="129"/>
      <c r="C20" s="129"/>
      <c r="E20" s="18"/>
      <c r="F20" s="18" t="s">
        <v>98</v>
      </c>
      <c r="G20" s="18"/>
    </row>
    <row r="21" spans="1:10" ht="14.4">
      <c r="B21" s="39"/>
    </row>
    <row r="22" spans="1:10" ht="14.4">
      <c r="B22" s="39"/>
    </row>
    <row r="23" spans="1:10" ht="14.4">
      <c r="B23" s="39"/>
    </row>
    <row r="24" spans="1:10" ht="14.4">
      <c r="B24" s="39"/>
    </row>
    <row r="25" spans="1:10" ht="14.4">
      <c r="B25" s="39"/>
    </row>
    <row r="26" spans="1:10" ht="14.4">
      <c r="B26" s="39"/>
    </row>
    <row r="27" spans="1:10" ht="14.4">
      <c r="B27" s="39"/>
    </row>
    <row r="28" spans="1:10" ht="14.4">
      <c r="B28" s="39"/>
    </row>
    <row r="29" spans="1:10" ht="14.4">
      <c r="B29" s="39"/>
    </row>
    <row r="30" spans="1:10" ht="14.4">
      <c r="B30" s="39"/>
    </row>
  </sheetData>
  <mergeCells count="19">
    <mergeCell ref="A20:C20"/>
    <mergeCell ref="H7:I7"/>
    <mergeCell ref="K7:K8"/>
    <mergeCell ref="A13:K13"/>
    <mergeCell ref="A14:K14"/>
    <mergeCell ref="A15:K15"/>
    <mergeCell ref="A16:K16"/>
    <mergeCell ref="A7:A8"/>
    <mergeCell ref="B7:B8"/>
    <mergeCell ref="C7:C8"/>
    <mergeCell ref="D7:D8"/>
    <mergeCell ref="E7:E8"/>
    <mergeCell ref="F7:G7"/>
    <mergeCell ref="A6:K6"/>
    <mergeCell ref="A1:K1"/>
    <mergeCell ref="A2:K2"/>
    <mergeCell ref="A3:K3"/>
    <mergeCell ref="A4:K4"/>
    <mergeCell ref="A5:K5"/>
  </mergeCells>
  <phoneticPr fontId="1" type="noConversion"/>
  <conditionalFormatting sqref="B9:B12">
    <cfRule type="duplicateValues" dxfId="0" priority="1"/>
  </conditionalFormatting>
  <printOptions horizontalCentered="1"/>
  <pageMargins left="0.19685039370078741" right="0.19685039370078741" top="0.74803149606299213" bottom="0.35433070866141736" header="0.43307086614173229" footer="0.31496062992125984"/>
  <pageSetup paperSize="9" scale="89" orientation="portrait" horizontalDpi="200" verticalDpi="200" r:id="rId1"/>
  <headerFooter>
    <oddHeader>&amp;R&amp;"-,倾斜"2021年价格协议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2" sqref="B2"/>
    </sheetView>
  </sheetViews>
  <sheetFormatPr defaultRowHeight="14.4"/>
  <cols>
    <col min="1" max="1" width="17.44140625" customWidth="1"/>
  </cols>
  <sheetData>
    <row r="1" spans="1:1">
      <c r="A1" t="s">
        <v>164</v>
      </c>
    </row>
    <row r="2" spans="1:1">
      <c r="A2" t="s">
        <v>165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Sheet1 (2)</vt:lpstr>
      <vt:lpstr>21年价格协议</vt:lpstr>
      <vt:lpstr>21年价格协议 (2)</vt:lpstr>
      <vt:lpstr>天龙得</vt:lpstr>
      <vt:lpstr>天龙得1</vt:lpstr>
      <vt:lpstr>Sheet1</vt:lpstr>
      <vt:lpstr>Sheet2</vt:lpstr>
      <vt:lpstr>Sheet3</vt:lpstr>
      <vt:lpstr>'21年价格协议'!Print_Area</vt:lpstr>
      <vt:lpstr>'21年价格协议 (2)'!Print_Area</vt:lpstr>
      <vt:lpstr>'Sheet1 (2)'!Print_Area</vt:lpstr>
      <vt:lpstr>天龙得1!Print_Area</vt:lpstr>
      <vt:lpstr>'21年价格协议'!Print_Titles</vt:lpstr>
      <vt:lpstr>'21年价格协议 (2)'!Print_Titles</vt:lpstr>
      <vt:lpstr>'Sheet1 (2)'!Print_Titles</vt:lpstr>
      <vt:lpstr>天龙得1!Print_Titles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2022-10-14T01:05:53Z</dcterms:modified>
</cp:coreProperties>
</file>