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"/>
    </mc:Choice>
  </mc:AlternateContent>
  <xr:revisionPtr revIDLastSave="0" documentId="13_ncr:1_{6370B741-85B2-47AE-84AB-50AE3EB43555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无锡汇源-旧版" sheetId="2" state="hidden" r:id="rId1"/>
    <sheet name="汇源1" sheetId="3" r:id="rId2"/>
    <sheet name="Sheet1" sheetId="1" r:id="rId3"/>
  </sheets>
  <externalReferences>
    <externalReference r:id="rId4"/>
  </externalReferences>
  <definedNames>
    <definedName name="_xlnm._FilterDatabase" localSheetId="1" hidden="1">汇源1!$A$8:$XDU$30</definedName>
    <definedName name="_xlnm.Print_Area" localSheetId="1">汇源1!$A$1:$L$30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" i="3" l="1"/>
  <c r="T18" i="3"/>
  <c r="T16" i="3"/>
  <c r="N16" i="3"/>
  <c r="N17" i="3"/>
  <c r="N18" i="3"/>
  <c r="R14" i="3"/>
  <c r="Q15" i="3"/>
  <c r="O17" i="3"/>
  <c r="O16" i="3"/>
  <c r="I18" i="3"/>
  <c r="F18" i="3" s="1"/>
  <c r="G18" i="3" s="1"/>
  <c r="R18" i="3" s="1"/>
  <c r="I17" i="3"/>
  <c r="F17" i="3" s="1"/>
  <c r="G17" i="3" s="1"/>
  <c r="R17" i="3" s="1"/>
  <c r="I16" i="3"/>
  <c r="F16" i="3" s="1"/>
  <c r="G16" i="3" s="1"/>
  <c r="I15" i="3"/>
  <c r="H14" i="3"/>
  <c r="I14" i="3" s="1"/>
  <c r="I13" i="3"/>
  <c r="F13" i="3" s="1"/>
  <c r="I12" i="3"/>
  <c r="F12" i="3" s="1"/>
  <c r="I11" i="3"/>
  <c r="F11" i="3" s="1"/>
  <c r="I10" i="3"/>
  <c r="F10" i="3" s="1"/>
  <c r="R10" i="3" s="1"/>
  <c r="I9" i="3"/>
  <c r="F9" i="3" s="1"/>
  <c r="R9" i="3" s="1"/>
  <c r="K10" i="2"/>
  <c r="K11" i="2"/>
  <c r="K16" i="2"/>
  <c r="K17" i="2"/>
  <c r="K18" i="2"/>
  <c r="F18" i="2"/>
  <c r="Q14" i="3" l="1"/>
  <c r="R11" i="3"/>
  <c r="Q11" i="3"/>
  <c r="R12" i="3"/>
  <c r="Q12" i="3"/>
  <c r="Q16" i="3"/>
  <c r="R16" i="3"/>
  <c r="K9" i="3"/>
  <c r="R15" i="3"/>
  <c r="K18" i="3"/>
  <c r="Q18" i="3"/>
  <c r="Q10" i="3"/>
  <c r="Q17" i="3"/>
  <c r="Q9" i="3"/>
  <c r="K11" i="3"/>
  <c r="K12" i="3"/>
  <c r="K10" i="3"/>
  <c r="K16" i="3"/>
  <c r="K17" i="3"/>
  <c r="K15" i="3"/>
  <c r="K14" i="3"/>
  <c r="J12" i="2"/>
  <c r="K12" i="2" s="1"/>
  <c r="J13" i="2"/>
  <c r="K13" i="2" s="1"/>
  <c r="J14" i="2"/>
  <c r="K14" i="2" s="1"/>
  <c r="J15" i="2"/>
  <c r="K15" i="2" s="1"/>
  <c r="J9" i="2"/>
  <c r="K9" i="2" s="1"/>
  <c r="T11" i="3" l="1"/>
  <c r="N11" i="3"/>
  <c r="T9" i="3"/>
  <c r="N9" i="3"/>
  <c r="T15" i="3"/>
  <c r="N15" i="3"/>
  <c r="N12" i="3"/>
  <c r="T12" i="3"/>
  <c r="T14" i="3"/>
  <c r="N14" i="3"/>
  <c r="N10" i="3"/>
  <c r="T10" i="3"/>
  <c r="Q13" i="3"/>
  <c r="R13" i="3"/>
  <c r="R19" i="3" s="1"/>
  <c r="K13" i="3"/>
  <c r="T13" i="3" l="1"/>
  <c r="T19" i="3" s="1"/>
  <c r="N13" i="3"/>
  <c r="N19" i="3" s="1"/>
</calcChain>
</file>

<file path=xl/sharedStrings.xml><?xml version="1.0" encoding="utf-8"?>
<sst xmlns="http://schemas.openxmlformats.org/spreadsheetml/2006/main" count="138" uniqueCount="95">
  <si>
    <r>
      <t>零部件采购价格协议</t>
    </r>
    <r>
      <rPr>
        <b/>
        <sz val="9"/>
        <rFont val="楷体_GB2312"/>
        <family val="3"/>
        <charset val="134"/>
      </rPr>
      <t>（ L4617 ）</t>
    </r>
    <phoneticPr fontId="5" type="noConversion"/>
  </si>
  <si>
    <t>甲方：河北光华荣昌汽车部件有限公司</t>
  </si>
  <si>
    <t>乙方：无锡市汇源机械科技有限公司</t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</si>
  <si>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</si>
  <si>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</si>
  <si>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</si>
  <si>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</si>
  <si>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</si>
  <si>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</si>
  <si>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</si>
  <si>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7" type="noConversion"/>
  </si>
  <si>
    <t>备注</t>
  </si>
  <si>
    <t>2020年</t>
    <phoneticPr fontId="7" type="noConversion"/>
  </si>
  <si>
    <t>2021年</t>
    <phoneticPr fontId="7" type="noConversion"/>
  </si>
  <si>
    <t>SHT0010798</t>
    <phoneticPr fontId="7" type="noConversion"/>
  </si>
  <si>
    <t>靠背调节铸件</t>
    <phoneticPr fontId="7" type="noConversion"/>
  </si>
  <si>
    <t>EA</t>
    <phoneticPr fontId="7" type="noConversion"/>
  </si>
  <si>
    <t>SHT0010810</t>
    <phoneticPr fontId="7" type="noConversion"/>
  </si>
  <si>
    <t>水平减震活动轴</t>
    <phoneticPr fontId="7" type="noConversion"/>
  </si>
  <si>
    <t xml:space="preserve"> </t>
    <phoneticPr fontId="7" type="noConversion"/>
  </si>
  <si>
    <t>SHT0010822</t>
    <phoneticPr fontId="7" type="noConversion"/>
  </si>
  <si>
    <t>水平减震挂钩</t>
    <phoneticPr fontId="7" type="noConversion"/>
  </si>
  <si>
    <t>SHT0010257</t>
    <phoneticPr fontId="7" type="noConversion"/>
  </si>
  <si>
    <t>SHT0010258</t>
  </si>
  <si>
    <t>仰角解锁铸件</t>
    <phoneticPr fontId="7" type="noConversion"/>
  </si>
  <si>
    <t>左侧铸锌压头</t>
    <phoneticPr fontId="5" type="noConversion"/>
  </si>
  <si>
    <t>件</t>
    <phoneticPr fontId="5" type="noConversion"/>
  </si>
  <si>
    <t>各5万件后，按未税4.5元/件执行</t>
    <phoneticPr fontId="5" type="noConversion"/>
  </si>
  <si>
    <t>备注：
1、模具费68000元（未税），预付50%，剩余50%模具费（即34000元未税），分摊至5万模产品中（即左/右铸锌压头分摊5万件）。上述未税单价中包含模具分摊费。
2、乙方负责模具的设计开发，包括模具的维护保养，以保证为甲方提供合格产品。
3、因甲方提出的产品设变，所导致的模具的维修或报废，甲方承担相关费用。
4、待乙方供货数量到达所定摊销数量后，模具所有权归甲方所有。
5、此未税价格需执行连续3年年降1.5%</t>
    <phoneticPr fontId="5" type="noConversion"/>
  </si>
  <si>
    <t>右侧铸锌压头</t>
    <phoneticPr fontId="5" type="noConversion"/>
  </si>
  <si>
    <t xml:space="preserve">  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</si>
  <si>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</si>
  <si>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</si>
  <si>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</si>
  <si>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</si>
  <si>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</si>
  <si>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</si>
  <si>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</si>
  <si>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2022年1-10月用量</t>
    <phoneticPr fontId="4" type="noConversion"/>
  </si>
  <si>
    <t>SHT0011396</t>
  </si>
  <si>
    <t>SHT0011396</t>
    <phoneticPr fontId="5" type="noConversion"/>
  </si>
  <si>
    <t>SHT0011594</t>
  </si>
  <si>
    <t>SHT0011594</t>
    <phoneticPr fontId="5" type="noConversion"/>
  </si>
  <si>
    <t>REM0010244</t>
  </si>
  <si>
    <t>B40L-右手折压板(右舵)</t>
  </si>
  <si>
    <t>REM0010242</t>
  </si>
  <si>
    <t>B40L-左手折压板(右舵)</t>
  </si>
  <si>
    <t>RSM0000258</t>
  </si>
  <si>
    <t>MV3补盲镜座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</si>
  <si>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7" type="noConversion"/>
  </si>
  <si>
    <t>甲方：河北光华荣昌汽车部件有限公司</t>
    <phoneticPr fontId="7" type="noConversion"/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</si>
  <si>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</si>
  <si>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</si>
  <si>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</si>
  <si>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</si>
  <si>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</si>
  <si>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</si>
  <si>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</si>
  <si>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</si>
  <si>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</si>
  <si>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</si>
  <si>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</si>
  <si>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</si>
  <si>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法定代表人/授权代表签字：</t>
    <phoneticPr fontId="7" type="noConversion"/>
  </si>
  <si>
    <t>2022年</t>
    <phoneticPr fontId="7" type="noConversion"/>
  </si>
  <si>
    <t>2022年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</si>
  <si>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</si>
  <si>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SHT0010798</t>
  </si>
  <si>
    <t>靠背调节铸件</t>
  </si>
  <si>
    <t>SHT0010810</t>
  </si>
  <si>
    <t>水平减震活动轴</t>
  </si>
  <si>
    <t>SHT0010822</t>
  </si>
  <si>
    <t>水平减震挂钩</t>
  </si>
  <si>
    <t>SHT0010257</t>
  </si>
  <si>
    <t>仰角解锁铸件</t>
  </si>
  <si>
    <t>左侧铸锌压头</t>
  </si>
  <si>
    <t>右侧铸锌压头</t>
  </si>
  <si>
    <t>1.模具未税45000元，预付50%，剩余50%分摊至产品中
2.按照1.5万件分摊，1.5万件后按照未税4.3元/件执行（左/右各分摊0.75万）</t>
    <phoneticPr fontId="4" type="noConversion"/>
  </si>
  <si>
    <t>模具未税48000元，预付50%，剩余50%分摊至5万件产品中，每件分摊0.48元</t>
    <phoneticPr fontId="4" type="noConversion"/>
  </si>
  <si>
    <t>从2020年至今共计用3400件</t>
    <phoneticPr fontId="4" type="noConversion"/>
  </si>
  <si>
    <t>每月用量</t>
    <phoneticPr fontId="4" type="noConversion"/>
  </si>
  <si>
    <t>5种模具费共计299999.18元，其中甲方预付50%，剩余50%模具费分摊至5万件/种产品中</t>
    <phoneticPr fontId="4" type="noConversion"/>
  </si>
  <si>
    <t>一出左右</t>
    <phoneticPr fontId="4" type="noConversion"/>
  </si>
  <si>
    <t>模具费68000元（未税），预付50%，剩余50%模具费（即34000元未税），分摊至5万模产品中（即左/右铸锌压头分摊5万件）</t>
    <phoneticPr fontId="4" type="noConversion"/>
  </si>
  <si>
    <t>模具未税45000元，预付50%，剩余50%分摊至1.5万模次产品中，（即左/右铸锌压头分摊0.75万件）</t>
    <phoneticPr fontId="4" type="noConversion"/>
  </si>
  <si>
    <r>
      <t xml:space="preserve">                                               协议编号：HBZYXY-2021-033-0</t>
    </r>
    <r>
      <rPr>
        <b/>
        <sz val="12"/>
        <rFont val="楷体_GB2312"/>
        <family val="3"/>
      </rPr>
      <t>1</t>
    </r>
    <phoneticPr fontId="7" type="noConversion"/>
  </si>
  <si>
    <t>2022年1-10月用量</t>
  </si>
  <si>
    <t>降幅比例</t>
    <phoneticPr fontId="4" type="noConversion"/>
  </si>
  <si>
    <t>截至2022.11.23累计用量</t>
    <phoneticPr fontId="4" type="noConversion"/>
  </si>
  <si>
    <t>2023年</t>
    <phoneticPr fontId="7" type="noConversion"/>
  </si>
  <si>
    <t>预测23年降幅金额</t>
    <phoneticPr fontId="4" type="noConversion"/>
  </si>
  <si>
    <t>22年每月用量</t>
    <phoneticPr fontId="4" type="noConversion"/>
  </si>
  <si>
    <t>合计金额</t>
    <phoneticPr fontId="4" type="noConversion"/>
  </si>
  <si>
    <r>
      <t>乙方：</t>
    </r>
    <r>
      <rPr>
        <u/>
        <sz val="12"/>
        <rFont val="Microsoft YaHei UI"/>
        <family val="3"/>
        <charset val="134"/>
      </rPr>
      <t>无锡市汇源机械科技有限公司</t>
    </r>
    <phoneticPr fontId="7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</si>
  <si>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协议编号：HBZYXY-2023-WU003-01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</si>
</sst>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36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12"/>
      <name val="楷体_GB2312"/>
      <family val="3"/>
    </font>
    <font>
      <sz val="11"/>
      <color rgb="FF000000"/>
      <name val="等线"/>
      <family val="3"/>
      <charset val="134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6" fillId="0" borderId="0">
      <alignment vertical="center"/>
    </xf>
    <xf numFmtId="9" fontId="35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1" fillId="0" borderId="0" xfId="1">
      <alignment vertical="center"/>
    </xf>
    <xf numFmtId="176" fontId="13" fillId="0" borderId="1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178" fontId="15" fillId="2" borderId="1" xfId="3" applyNumberFormat="1" applyFont="1" applyFill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20" fillId="0" borderId="0" xfId="1" applyNumberFormat="1" applyFont="1">
      <alignment vertical="center"/>
    </xf>
    <xf numFmtId="0" fontId="20" fillId="0" borderId="0" xfId="1" applyFont="1" applyAlignment="1">
      <alignment vertical="center" shrinkToFit="1"/>
    </xf>
    <xf numFmtId="178" fontId="15" fillId="3" borderId="1" xfId="1" applyNumberFormat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 wrapText="1"/>
    </xf>
    <xf numFmtId="176" fontId="13" fillId="5" borderId="1" xfId="2" applyNumberFormat="1" applyFont="1" applyFill="1" applyBorder="1" applyAlignment="1">
      <alignment horizontal="center" vertical="center" wrapText="1"/>
    </xf>
    <xf numFmtId="177" fontId="29" fillId="4" borderId="1" xfId="3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31" fillId="2" borderId="0" xfId="1" applyFont="1" applyFill="1" applyAlignment="1">
      <alignment horizontal="center" vertical="center"/>
    </xf>
    <xf numFmtId="176" fontId="20" fillId="2" borderId="0" xfId="1" applyNumberFormat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shrinkToFit="1"/>
    </xf>
    <xf numFmtId="49" fontId="32" fillId="2" borderId="0" xfId="1" applyNumberFormat="1" applyFont="1" applyFill="1" applyAlignment="1">
      <alignment horizontal="center" vertical="center"/>
    </xf>
    <xf numFmtId="0" fontId="22" fillId="2" borderId="1" xfId="1" applyFont="1" applyFill="1" applyBorder="1" applyAlignment="1">
      <alignment vertical="center" wrapText="1" shrinkToFit="1"/>
    </xf>
    <xf numFmtId="0" fontId="17" fillId="2" borderId="1" xfId="1" applyFont="1" applyFill="1" applyBorder="1" applyAlignment="1">
      <alignment vertical="center" wrapText="1" shrinkToFit="1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vertical="center" wrapText="1" shrinkToFit="1"/>
    </xf>
    <xf numFmtId="2" fontId="1" fillId="0" borderId="0" xfId="1" applyNumberFormat="1">
      <alignment vertical="center"/>
    </xf>
    <xf numFmtId="1" fontId="1" fillId="0" borderId="0" xfId="1" applyNumberFormat="1">
      <alignment vertical="center"/>
    </xf>
    <xf numFmtId="9" fontId="1" fillId="0" borderId="0" xfId="4" applyFont="1">
      <alignment vertical="center"/>
    </xf>
    <xf numFmtId="0" fontId="8" fillId="0" borderId="0" xfId="1" applyFont="1">
      <alignment vertical="center"/>
    </xf>
    <xf numFmtId="0" fontId="22" fillId="2" borderId="10" xfId="1" applyFont="1" applyFill="1" applyBorder="1" applyAlignment="1">
      <alignment horizontal="left" vertical="center" wrapText="1" shrinkToFit="1"/>
    </xf>
    <xf numFmtId="0" fontId="17" fillId="2" borderId="11" xfId="1" applyFont="1" applyFill="1" applyBorder="1" applyAlignment="1">
      <alignment horizontal="left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wrapText="1"/>
    </xf>
    <xf numFmtId="178" fontId="15" fillId="2" borderId="2" xfId="1" applyNumberFormat="1" applyFont="1" applyFill="1" applyBorder="1" applyAlignment="1">
      <alignment vertical="center" wrapText="1"/>
    </xf>
    <xf numFmtId="178" fontId="15" fillId="2" borderId="3" xfId="1" applyNumberFormat="1" applyFont="1" applyFill="1" applyBorder="1" applyAlignment="1">
      <alignment vertical="center" wrapText="1"/>
    </xf>
    <xf numFmtId="178" fontId="15" fillId="2" borderId="4" xfId="1" applyNumberFormat="1" applyFont="1" applyFill="1" applyBorder="1" applyAlignment="1">
      <alignment vertical="center" wrapText="1"/>
    </xf>
    <xf numFmtId="178" fontId="15" fillId="2" borderId="5" xfId="1" applyNumberFormat="1" applyFont="1" applyFill="1" applyBorder="1" applyAlignment="1">
      <alignment vertical="center" wrapText="1"/>
    </xf>
    <xf numFmtId="178" fontId="15" fillId="2" borderId="0" xfId="1" applyNumberFormat="1" applyFont="1" applyFill="1" applyAlignment="1">
      <alignment vertical="center" wrapText="1"/>
    </xf>
    <xf numFmtId="178" fontId="15" fillId="2" borderId="6" xfId="1" applyNumberFormat="1" applyFont="1" applyFill="1" applyBorder="1" applyAlignment="1">
      <alignment vertical="center" wrapText="1"/>
    </xf>
    <xf numFmtId="178" fontId="15" fillId="2" borderId="7" xfId="1" applyNumberFormat="1" applyFont="1" applyFill="1" applyBorder="1" applyAlignment="1">
      <alignment vertical="center" wrapText="1"/>
    </xf>
    <xf numFmtId="178" fontId="15" fillId="2" borderId="8" xfId="1" applyNumberFormat="1" applyFont="1" applyFill="1" applyBorder="1" applyAlignment="1">
      <alignment vertical="center" wrapText="1"/>
    </xf>
    <xf numFmtId="178" fontId="15" fillId="2" borderId="9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9" fillId="0" borderId="10" xfId="1" applyNumberFormat="1" applyFont="1" applyBorder="1" applyAlignment="1">
      <alignment horizontal="center" vertical="center" wrapText="1"/>
    </xf>
    <xf numFmtId="177" fontId="9" fillId="0" borderId="13" xfId="1" applyNumberFormat="1" applyFont="1" applyBorder="1" applyAlignment="1">
      <alignment horizontal="center" vertical="center" wrapText="1"/>
    </xf>
    <xf numFmtId="177" fontId="9" fillId="0" borderId="11" xfId="1" applyNumberFormat="1" applyFont="1" applyBorder="1" applyAlignment="1">
      <alignment horizontal="center" vertical="center" wrapText="1"/>
    </xf>
    <xf numFmtId="176" fontId="9" fillId="0" borderId="10" xfId="1" applyNumberFormat="1" applyFont="1" applyBorder="1" applyAlignment="1">
      <alignment horizontal="left" vertical="center" wrapText="1"/>
    </xf>
    <xf numFmtId="176" fontId="9" fillId="0" borderId="13" xfId="1" applyNumberFormat="1" applyFont="1" applyBorder="1" applyAlignment="1">
      <alignment horizontal="left" vertical="center" wrapText="1"/>
    </xf>
    <xf numFmtId="176" fontId="9" fillId="0" borderId="11" xfId="1" applyNumberFormat="1" applyFont="1" applyBorder="1" applyAlignment="1">
      <alignment horizontal="left" vertical="center" wrapText="1"/>
    </xf>
    <xf numFmtId="0" fontId="34" fillId="2" borderId="10" xfId="1" applyFont="1" applyFill="1" applyBorder="1" applyAlignment="1">
      <alignment horizontal="left" vertical="center" wrapText="1" shrinkToFit="1"/>
    </xf>
    <xf numFmtId="0" fontId="20" fillId="2" borderId="11" xfId="1" applyFont="1" applyFill="1" applyBorder="1" applyAlignment="1">
      <alignment horizontal="left" vertical="center" wrapText="1" shrinkToFit="1"/>
    </xf>
    <xf numFmtId="0" fontId="8" fillId="0" borderId="3" xfId="1" applyFont="1" applyBorder="1" applyAlignment="1">
      <alignment horizontal="left" vertical="center" wrapText="1"/>
    </xf>
    <xf numFmtId="0" fontId="27" fillId="4" borderId="1" xfId="3" applyFont="1" applyFill="1" applyBorder="1" applyAlignment="1">
      <alignment horizontal="center" vertical="center" wrapText="1"/>
    </xf>
  </cellXfs>
  <cellStyles count="5">
    <cellStyle name="百分比" xfId="4" builtinId="5"/>
    <cellStyle name="常规" xfId="0" builtinId="0"/>
    <cellStyle name="常规 2" xfId="1" xr:uid="{26093335-322A-425E-8C71-A60CD5A8E8D6}"/>
    <cellStyle name="常规 2 2 6" xfId="2" xr:uid="{BC37F2CD-41E8-496A-8A51-013C14C7445D}"/>
    <cellStyle name="常规 3" xfId="3" xr:uid="{94208C7D-00D4-4488-A4F1-199B9D30D9E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89535</xdr:colOff>
      <xdr:row>19</xdr:row>
      <xdr:rowOff>51435</xdr:rowOff>
    </xdr:from>
    <xdr:to>
      <xdr:col>24</xdr:col>
      <xdr:colOff>533374</xdr:colOff>
      <xdr:row>36</xdr:row>
      <xdr:rowOff>76440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B8753A0-A1BA-7A19-DDA1-4CB9D2BB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8060" y="4632960"/>
          <a:ext cx="8016214" cy="373975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36</xdr:row>
      <xdr:rowOff>190500</xdr:rowOff>
    </xdr:from>
    <xdr:to>
      <xdr:col>29</xdr:col>
      <xdr:colOff>492026</xdr:colOff>
      <xdr:row>71</xdr:row>
      <xdr:rowOff>132581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A2273B-B2DB-F54A-5286-3797C9125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0" y="8486775"/>
          <a:ext cx="10950476" cy="6028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6080;&#38177;&#27719;&#28304;&#20379;&#36135;&#39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Sheet1"/>
      <sheetName val="搜索条件"/>
      <sheetName val="信息"/>
    </sheetNames>
    <sheetDataSet>
      <sheetData sheetId="0" refreshError="1"/>
      <sheetData sheetId="1">
        <row r="2">
          <cell r="A2" t="str">
            <v>SHT0010257</v>
          </cell>
          <cell r="B2" t="str">
            <v>靠背调节铸件</v>
          </cell>
          <cell r="C2">
            <v>1000</v>
          </cell>
        </row>
        <row r="3">
          <cell r="A3" t="str">
            <v>SHT0010798</v>
          </cell>
          <cell r="B3" t="str">
            <v>靠背调节铸件(福田)</v>
          </cell>
          <cell r="C3">
            <v>1920</v>
          </cell>
        </row>
        <row r="4">
          <cell r="A4" t="str">
            <v>SHT0010258</v>
          </cell>
          <cell r="B4" t="str">
            <v>仰角解锁铸件</v>
          </cell>
          <cell r="C4">
            <v>2000</v>
          </cell>
        </row>
        <row r="5">
          <cell r="A5" t="str">
            <v>SHT0011594</v>
          </cell>
          <cell r="B5" t="str">
            <v>右侧压铸压头</v>
          </cell>
          <cell r="C5">
            <v>2000</v>
          </cell>
        </row>
        <row r="6">
          <cell r="A6" t="str">
            <v>SHT0011396</v>
          </cell>
          <cell r="B6" t="str">
            <v>左侧压铸压头</v>
          </cell>
          <cell r="C6">
            <v>2000</v>
          </cell>
        </row>
        <row r="7">
          <cell r="A7" t="str">
            <v>REM0010244</v>
          </cell>
          <cell r="B7" t="str">
            <v>B40L-右手折压板(右舵)</v>
          </cell>
          <cell r="C7">
            <v>1380</v>
          </cell>
        </row>
        <row r="8">
          <cell r="A8" t="str">
            <v>REM0010242</v>
          </cell>
          <cell r="B8" t="str">
            <v>B40L-左手折压板(右舵)</v>
          </cell>
          <cell r="C8">
            <v>1380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E680-4591-4ABA-8B6E-E2F487DFE219}">
  <dimension ref="A1:U39"/>
  <sheetViews>
    <sheetView topLeftCell="A10" zoomScale="80" zoomScaleNormal="80" workbookViewId="0">
      <selection activeCell="A2" sqref="A2:H2"/>
    </sheetView>
  </sheetViews>
  <sheetFormatPr defaultRowHeight="13.8"/>
  <cols>
    <col min="1" max="1" width="5.6640625" style="1" customWidth="1"/>
    <col min="2" max="2" width="14.88671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26.88671875" style="1" customWidth="1"/>
    <col min="9" max="9" width="8.88671875" style="1"/>
    <col min="10" max="10" width="13.5546875" style="1" customWidth="1"/>
    <col min="11" max="12" width="19.33203125" style="1" customWidth="1"/>
    <col min="13" max="13" width="12.6640625" style="1" customWidth="1"/>
    <col min="14" max="261" width="8.88671875" style="1"/>
    <col min="262" max="262" width="5.6640625" style="1" customWidth="1"/>
    <col min="263" max="263" width="10.6640625" style="1" customWidth="1"/>
    <col min="264" max="264" width="30" style="1" customWidth="1"/>
    <col min="265" max="265" width="13.77734375" style="1" customWidth="1"/>
    <col min="266" max="266" width="5.44140625" style="1" bestFit="1" customWidth="1"/>
    <col min="267" max="517" width="8.88671875" style="1"/>
    <col min="518" max="518" width="5.6640625" style="1" customWidth="1"/>
    <col min="519" max="519" width="10.6640625" style="1" customWidth="1"/>
    <col min="520" max="520" width="30" style="1" customWidth="1"/>
    <col min="521" max="521" width="13.77734375" style="1" customWidth="1"/>
    <col min="522" max="522" width="5.44140625" style="1" bestFit="1" customWidth="1"/>
    <col min="523" max="773" width="8.88671875" style="1"/>
    <col min="774" max="774" width="5.6640625" style="1" customWidth="1"/>
    <col min="775" max="775" width="10.6640625" style="1" customWidth="1"/>
    <col min="776" max="776" width="30" style="1" customWidth="1"/>
    <col min="777" max="777" width="13.77734375" style="1" customWidth="1"/>
    <col min="778" max="778" width="5.44140625" style="1" bestFit="1" customWidth="1"/>
    <col min="779" max="1029" width="8.88671875" style="1"/>
    <col min="1030" max="1030" width="5.6640625" style="1" customWidth="1"/>
    <col min="1031" max="1031" width="10.6640625" style="1" customWidth="1"/>
    <col min="1032" max="1032" width="30" style="1" customWidth="1"/>
    <col min="1033" max="1033" width="13.77734375" style="1" customWidth="1"/>
    <col min="1034" max="1034" width="5.44140625" style="1" bestFit="1" customWidth="1"/>
    <col min="1035" max="1285" width="8.88671875" style="1"/>
    <col min="1286" max="1286" width="5.6640625" style="1" customWidth="1"/>
    <col min="1287" max="1287" width="10.6640625" style="1" customWidth="1"/>
    <col min="1288" max="1288" width="30" style="1" customWidth="1"/>
    <col min="1289" max="1289" width="13.77734375" style="1" customWidth="1"/>
    <col min="1290" max="1290" width="5.44140625" style="1" bestFit="1" customWidth="1"/>
    <col min="1291" max="1541" width="8.88671875" style="1"/>
    <col min="1542" max="1542" width="5.6640625" style="1" customWidth="1"/>
    <col min="1543" max="1543" width="10.6640625" style="1" customWidth="1"/>
    <col min="1544" max="1544" width="30" style="1" customWidth="1"/>
    <col min="1545" max="1545" width="13.77734375" style="1" customWidth="1"/>
    <col min="1546" max="1546" width="5.44140625" style="1" bestFit="1" customWidth="1"/>
    <col min="1547" max="1797" width="8.88671875" style="1"/>
    <col min="1798" max="1798" width="5.6640625" style="1" customWidth="1"/>
    <col min="1799" max="1799" width="10.6640625" style="1" customWidth="1"/>
    <col min="1800" max="1800" width="30" style="1" customWidth="1"/>
    <col min="1801" max="1801" width="13.77734375" style="1" customWidth="1"/>
    <col min="1802" max="1802" width="5.44140625" style="1" bestFit="1" customWidth="1"/>
    <col min="1803" max="2053" width="8.88671875" style="1"/>
    <col min="2054" max="2054" width="5.6640625" style="1" customWidth="1"/>
    <col min="2055" max="2055" width="10.6640625" style="1" customWidth="1"/>
    <col min="2056" max="2056" width="30" style="1" customWidth="1"/>
    <col min="2057" max="2057" width="13.77734375" style="1" customWidth="1"/>
    <col min="2058" max="2058" width="5.44140625" style="1" bestFit="1" customWidth="1"/>
    <col min="2059" max="2309" width="8.88671875" style="1"/>
    <col min="2310" max="2310" width="5.6640625" style="1" customWidth="1"/>
    <col min="2311" max="2311" width="10.6640625" style="1" customWidth="1"/>
    <col min="2312" max="2312" width="30" style="1" customWidth="1"/>
    <col min="2313" max="2313" width="13.77734375" style="1" customWidth="1"/>
    <col min="2314" max="2314" width="5.44140625" style="1" bestFit="1" customWidth="1"/>
    <col min="2315" max="2565" width="8.88671875" style="1"/>
    <col min="2566" max="2566" width="5.6640625" style="1" customWidth="1"/>
    <col min="2567" max="2567" width="10.6640625" style="1" customWidth="1"/>
    <col min="2568" max="2568" width="30" style="1" customWidth="1"/>
    <col min="2569" max="2569" width="13.77734375" style="1" customWidth="1"/>
    <col min="2570" max="2570" width="5.44140625" style="1" bestFit="1" customWidth="1"/>
    <col min="2571" max="2821" width="8.88671875" style="1"/>
    <col min="2822" max="2822" width="5.6640625" style="1" customWidth="1"/>
    <col min="2823" max="2823" width="10.6640625" style="1" customWidth="1"/>
    <col min="2824" max="2824" width="30" style="1" customWidth="1"/>
    <col min="2825" max="2825" width="13.77734375" style="1" customWidth="1"/>
    <col min="2826" max="2826" width="5.44140625" style="1" bestFit="1" customWidth="1"/>
    <col min="2827" max="3077" width="8.88671875" style="1"/>
    <col min="3078" max="3078" width="5.6640625" style="1" customWidth="1"/>
    <col min="3079" max="3079" width="10.6640625" style="1" customWidth="1"/>
    <col min="3080" max="3080" width="30" style="1" customWidth="1"/>
    <col min="3081" max="3081" width="13.77734375" style="1" customWidth="1"/>
    <col min="3082" max="3082" width="5.44140625" style="1" bestFit="1" customWidth="1"/>
    <col min="3083" max="3333" width="8.88671875" style="1"/>
    <col min="3334" max="3334" width="5.6640625" style="1" customWidth="1"/>
    <col min="3335" max="3335" width="10.6640625" style="1" customWidth="1"/>
    <col min="3336" max="3336" width="30" style="1" customWidth="1"/>
    <col min="3337" max="3337" width="13.77734375" style="1" customWidth="1"/>
    <col min="3338" max="3338" width="5.44140625" style="1" bestFit="1" customWidth="1"/>
    <col min="3339" max="3589" width="8.88671875" style="1"/>
    <col min="3590" max="3590" width="5.6640625" style="1" customWidth="1"/>
    <col min="3591" max="3591" width="10.6640625" style="1" customWidth="1"/>
    <col min="3592" max="3592" width="30" style="1" customWidth="1"/>
    <col min="3593" max="3593" width="13.77734375" style="1" customWidth="1"/>
    <col min="3594" max="3594" width="5.44140625" style="1" bestFit="1" customWidth="1"/>
    <col min="3595" max="3845" width="8.88671875" style="1"/>
    <col min="3846" max="3846" width="5.6640625" style="1" customWidth="1"/>
    <col min="3847" max="3847" width="10.6640625" style="1" customWidth="1"/>
    <col min="3848" max="3848" width="30" style="1" customWidth="1"/>
    <col min="3849" max="3849" width="13.77734375" style="1" customWidth="1"/>
    <col min="3850" max="3850" width="5.44140625" style="1" bestFit="1" customWidth="1"/>
    <col min="3851" max="4101" width="8.88671875" style="1"/>
    <col min="4102" max="4102" width="5.6640625" style="1" customWidth="1"/>
    <col min="4103" max="4103" width="10.6640625" style="1" customWidth="1"/>
    <col min="4104" max="4104" width="30" style="1" customWidth="1"/>
    <col min="4105" max="4105" width="13.77734375" style="1" customWidth="1"/>
    <col min="4106" max="4106" width="5.44140625" style="1" bestFit="1" customWidth="1"/>
    <col min="4107" max="4357" width="8.88671875" style="1"/>
    <col min="4358" max="4358" width="5.6640625" style="1" customWidth="1"/>
    <col min="4359" max="4359" width="10.6640625" style="1" customWidth="1"/>
    <col min="4360" max="4360" width="30" style="1" customWidth="1"/>
    <col min="4361" max="4361" width="13.77734375" style="1" customWidth="1"/>
    <col min="4362" max="4362" width="5.44140625" style="1" bestFit="1" customWidth="1"/>
    <col min="4363" max="4613" width="8.88671875" style="1"/>
    <col min="4614" max="4614" width="5.6640625" style="1" customWidth="1"/>
    <col min="4615" max="4615" width="10.6640625" style="1" customWidth="1"/>
    <col min="4616" max="4616" width="30" style="1" customWidth="1"/>
    <col min="4617" max="4617" width="13.77734375" style="1" customWidth="1"/>
    <col min="4618" max="4618" width="5.44140625" style="1" bestFit="1" customWidth="1"/>
    <col min="4619" max="4869" width="8.88671875" style="1"/>
    <col min="4870" max="4870" width="5.6640625" style="1" customWidth="1"/>
    <col min="4871" max="4871" width="10.6640625" style="1" customWidth="1"/>
    <col min="4872" max="4872" width="30" style="1" customWidth="1"/>
    <col min="4873" max="4873" width="13.77734375" style="1" customWidth="1"/>
    <col min="4874" max="4874" width="5.44140625" style="1" bestFit="1" customWidth="1"/>
    <col min="4875" max="5125" width="8.88671875" style="1"/>
    <col min="5126" max="5126" width="5.6640625" style="1" customWidth="1"/>
    <col min="5127" max="5127" width="10.6640625" style="1" customWidth="1"/>
    <col min="5128" max="5128" width="30" style="1" customWidth="1"/>
    <col min="5129" max="5129" width="13.77734375" style="1" customWidth="1"/>
    <col min="5130" max="5130" width="5.44140625" style="1" bestFit="1" customWidth="1"/>
    <col min="5131" max="5381" width="8.88671875" style="1"/>
    <col min="5382" max="5382" width="5.6640625" style="1" customWidth="1"/>
    <col min="5383" max="5383" width="10.6640625" style="1" customWidth="1"/>
    <col min="5384" max="5384" width="30" style="1" customWidth="1"/>
    <col min="5385" max="5385" width="13.77734375" style="1" customWidth="1"/>
    <col min="5386" max="5386" width="5.44140625" style="1" bestFit="1" customWidth="1"/>
    <col min="5387" max="5637" width="8.88671875" style="1"/>
    <col min="5638" max="5638" width="5.6640625" style="1" customWidth="1"/>
    <col min="5639" max="5639" width="10.6640625" style="1" customWidth="1"/>
    <col min="5640" max="5640" width="30" style="1" customWidth="1"/>
    <col min="5641" max="5641" width="13.77734375" style="1" customWidth="1"/>
    <col min="5642" max="5642" width="5.44140625" style="1" bestFit="1" customWidth="1"/>
    <col min="5643" max="5893" width="8.88671875" style="1"/>
    <col min="5894" max="5894" width="5.6640625" style="1" customWidth="1"/>
    <col min="5895" max="5895" width="10.6640625" style="1" customWidth="1"/>
    <col min="5896" max="5896" width="30" style="1" customWidth="1"/>
    <col min="5897" max="5897" width="13.77734375" style="1" customWidth="1"/>
    <col min="5898" max="5898" width="5.44140625" style="1" bestFit="1" customWidth="1"/>
    <col min="5899" max="6149" width="8.88671875" style="1"/>
    <col min="6150" max="6150" width="5.6640625" style="1" customWidth="1"/>
    <col min="6151" max="6151" width="10.6640625" style="1" customWidth="1"/>
    <col min="6152" max="6152" width="30" style="1" customWidth="1"/>
    <col min="6153" max="6153" width="13.77734375" style="1" customWidth="1"/>
    <col min="6154" max="6154" width="5.44140625" style="1" bestFit="1" customWidth="1"/>
    <col min="6155" max="6405" width="8.88671875" style="1"/>
    <col min="6406" max="6406" width="5.6640625" style="1" customWidth="1"/>
    <col min="6407" max="6407" width="10.6640625" style="1" customWidth="1"/>
    <col min="6408" max="6408" width="30" style="1" customWidth="1"/>
    <col min="6409" max="6409" width="13.77734375" style="1" customWidth="1"/>
    <col min="6410" max="6410" width="5.44140625" style="1" bestFit="1" customWidth="1"/>
    <col min="6411" max="6661" width="8.88671875" style="1"/>
    <col min="6662" max="6662" width="5.6640625" style="1" customWidth="1"/>
    <col min="6663" max="6663" width="10.6640625" style="1" customWidth="1"/>
    <col min="6664" max="6664" width="30" style="1" customWidth="1"/>
    <col min="6665" max="6665" width="13.77734375" style="1" customWidth="1"/>
    <col min="6666" max="6666" width="5.44140625" style="1" bestFit="1" customWidth="1"/>
    <col min="6667" max="6917" width="8.88671875" style="1"/>
    <col min="6918" max="6918" width="5.6640625" style="1" customWidth="1"/>
    <col min="6919" max="6919" width="10.6640625" style="1" customWidth="1"/>
    <col min="6920" max="6920" width="30" style="1" customWidth="1"/>
    <col min="6921" max="6921" width="13.77734375" style="1" customWidth="1"/>
    <col min="6922" max="6922" width="5.44140625" style="1" bestFit="1" customWidth="1"/>
    <col min="6923" max="7173" width="8.88671875" style="1"/>
    <col min="7174" max="7174" width="5.6640625" style="1" customWidth="1"/>
    <col min="7175" max="7175" width="10.6640625" style="1" customWidth="1"/>
    <col min="7176" max="7176" width="30" style="1" customWidth="1"/>
    <col min="7177" max="7177" width="13.77734375" style="1" customWidth="1"/>
    <col min="7178" max="7178" width="5.44140625" style="1" bestFit="1" customWidth="1"/>
    <col min="7179" max="7429" width="8.88671875" style="1"/>
    <col min="7430" max="7430" width="5.6640625" style="1" customWidth="1"/>
    <col min="7431" max="7431" width="10.6640625" style="1" customWidth="1"/>
    <col min="7432" max="7432" width="30" style="1" customWidth="1"/>
    <col min="7433" max="7433" width="13.77734375" style="1" customWidth="1"/>
    <col min="7434" max="7434" width="5.44140625" style="1" bestFit="1" customWidth="1"/>
    <col min="7435" max="7685" width="8.88671875" style="1"/>
    <col min="7686" max="7686" width="5.6640625" style="1" customWidth="1"/>
    <col min="7687" max="7687" width="10.6640625" style="1" customWidth="1"/>
    <col min="7688" max="7688" width="30" style="1" customWidth="1"/>
    <col min="7689" max="7689" width="13.77734375" style="1" customWidth="1"/>
    <col min="7690" max="7690" width="5.44140625" style="1" bestFit="1" customWidth="1"/>
    <col min="7691" max="7941" width="8.88671875" style="1"/>
    <col min="7942" max="7942" width="5.6640625" style="1" customWidth="1"/>
    <col min="7943" max="7943" width="10.6640625" style="1" customWidth="1"/>
    <col min="7944" max="7944" width="30" style="1" customWidth="1"/>
    <col min="7945" max="7945" width="13.77734375" style="1" customWidth="1"/>
    <col min="7946" max="7946" width="5.44140625" style="1" bestFit="1" customWidth="1"/>
    <col min="7947" max="8197" width="8.88671875" style="1"/>
    <col min="8198" max="8198" width="5.6640625" style="1" customWidth="1"/>
    <col min="8199" max="8199" width="10.6640625" style="1" customWidth="1"/>
    <col min="8200" max="8200" width="30" style="1" customWidth="1"/>
    <col min="8201" max="8201" width="13.77734375" style="1" customWidth="1"/>
    <col min="8202" max="8202" width="5.44140625" style="1" bestFit="1" customWidth="1"/>
    <col min="8203" max="8453" width="8.88671875" style="1"/>
    <col min="8454" max="8454" width="5.6640625" style="1" customWidth="1"/>
    <col min="8455" max="8455" width="10.6640625" style="1" customWidth="1"/>
    <col min="8456" max="8456" width="30" style="1" customWidth="1"/>
    <col min="8457" max="8457" width="13.77734375" style="1" customWidth="1"/>
    <col min="8458" max="8458" width="5.44140625" style="1" bestFit="1" customWidth="1"/>
    <col min="8459" max="8709" width="8.88671875" style="1"/>
    <col min="8710" max="8710" width="5.6640625" style="1" customWidth="1"/>
    <col min="8711" max="8711" width="10.6640625" style="1" customWidth="1"/>
    <col min="8712" max="8712" width="30" style="1" customWidth="1"/>
    <col min="8713" max="8713" width="13.77734375" style="1" customWidth="1"/>
    <col min="8714" max="8714" width="5.44140625" style="1" bestFit="1" customWidth="1"/>
    <col min="8715" max="8965" width="8.88671875" style="1"/>
    <col min="8966" max="8966" width="5.6640625" style="1" customWidth="1"/>
    <col min="8967" max="8967" width="10.6640625" style="1" customWidth="1"/>
    <col min="8968" max="8968" width="30" style="1" customWidth="1"/>
    <col min="8969" max="8969" width="13.77734375" style="1" customWidth="1"/>
    <col min="8970" max="8970" width="5.44140625" style="1" bestFit="1" customWidth="1"/>
    <col min="8971" max="9221" width="8.88671875" style="1"/>
    <col min="9222" max="9222" width="5.6640625" style="1" customWidth="1"/>
    <col min="9223" max="9223" width="10.6640625" style="1" customWidth="1"/>
    <col min="9224" max="9224" width="30" style="1" customWidth="1"/>
    <col min="9225" max="9225" width="13.77734375" style="1" customWidth="1"/>
    <col min="9226" max="9226" width="5.44140625" style="1" bestFit="1" customWidth="1"/>
    <col min="9227" max="9477" width="8.88671875" style="1"/>
    <col min="9478" max="9478" width="5.6640625" style="1" customWidth="1"/>
    <col min="9479" max="9479" width="10.6640625" style="1" customWidth="1"/>
    <col min="9480" max="9480" width="30" style="1" customWidth="1"/>
    <col min="9481" max="9481" width="13.77734375" style="1" customWidth="1"/>
    <col min="9482" max="9482" width="5.44140625" style="1" bestFit="1" customWidth="1"/>
    <col min="9483" max="9733" width="8.88671875" style="1"/>
    <col min="9734" max="9734" width="5.6640625" style="1" customWidth="1"/>
    <col min="9735" max="9735" width="10.6640625" style="1" customWidth="1"/>
    <col min="9736" max="9736" width="30" style="1" customWidth="1"/>
    <col min="9737" max="9737" width="13.77734375" style="1" customWidth="1"/>
    <col min="9738" max="9738" width="5.44140625" style="1" bestFit="1" customWidth="1"/>
    <col min="9739" max="9989" width="8.88671875" style="1"/>
    <col min="9990" max="9990" width="5.6640625" style="1" customWidth="1"/>
    <col min="9991" max="9991" width="10.6640625" style="1" customWidth="1"/>
    <col min="9992" max="9992" width="30" style="1" customWidth="1"/>
    <col min="9993" max="9993" width="13.77734375" style="1" customWidth="1"/>
    <col min="9994" max="9994" width="5.44140625" style="1" bestFit="1" customWidth="1"/>
    <col min="9995" max="10245" width="8.88671875" style="1"/>
    <col min="10246" max="10246" width="5.6640625" style="1" customWidth="1"/>
    <col min="10247" max="10247" width="10.6640625" style="1" customWidth="1"/>
    <col min="10248" max="10248" width="30" style="1" customWidth="1"/>
    <col min="10249" max="10249" width="13.77734375" style="1" customWidth="1"/>
    <col min="10250" max="10250" width="5.44140625" style="1" bestFit="1" customWidth="1"/>
    <col min="10251" max="10501" width="8.88671875" style="1"/>
    <col min="10502" max="10502" width="5.6640625" style="1" customWidth="1"/>
    <col min="10503" max="10503" width="10.6640625" style="1" customWidth="1"/>
    <col min="10504" max="10504" width="30" style="1" customWidth="1"/>
    <col min="10505" max="10505" width="13.77734375" style="1" customWidth="1"/>
    <col min="10506" max="10506" width="5.44140625" style="1" bestFit="1" customWidth="1"/>
    <col min="10507" max="10757" width="8.88671875" style="1"/>
    <col min="10758" max="10758" width="5.6640625" style="1" customWidth="1"/>
    <col min="10759" max="10759" width="10.6640625" style="1" customWidth="1"/>
    <col min="10760" max="10760" width="30" style="1" customWidth="1"/>
    <col min="10761" max="10761" width="13.77734375" style="1" customWidth="1"/>
    <col min="10762" max="10762" width="5.44140625" style="1" bestFit="1" customWidth="1"/>
    <col min="10763" max="11013" width="8.88671875" style="1"/>
    <col min="11014" max="11014" width="5.6640625" style="1" customWidth="1"/>
    <col min="11015" max="11015" width="10.6640625" style="1" customWidth="1"/>
    <col min="11016" max="11016" width="30" style="1" customWidth="1"/>
    <col min="11017" max="11017" width="13.77734375" style="1" customWidth="1"/>
    <col min="11018" max="11018" width="5.44140625" style="1" bestFit="1" customWidth="1"/>
    <col min="11019" max="11269" width="8.88671875" style="1"/>
    <col min="11270" max="11270" width="5.6640625" style="1" customWidth="1"/>
    <col min="11271" max="11271" width="10.6640625" style="1" customWidth="1"/>
    <col min="11272" max="11272" width="30" style="1" customWidth="1"/>
    <col min="11273" max="11273" width="13.77734375" style="1" customWidth="1"/>
    <col min="11274" max="11274" width="5.44140625" style="1" bestFit="1" customWidth="1"/>
    <col min="11275" max="11525" width="8.88671875" style="1"/>
    <col min="11526" max="11526" width="5.6640625" style="1" customWidth="1"/>
    <col min="11527" max="11527" width="10.6640625" style="1" customWidth="1"/>
    <col min="11528" max="11528" width="30" style="1" customWidth="1"/>
    <col min="11529" max="11529" width="13.77734375" style="1" customWidth="1"/>
    <col min="11530" max="11530" width="5.44140625" style="1" bestFit="1" customWidth="1"/>
    <col min="11531" max="11781" width="8.88671875" style="1"/>
    <col min="11782" max="11782" width="5.6640625" style="1" customWidth="1"/>
    <col min="11783" max="11783" width="10.6640625" style="1" customWidth="1"/>
    <col min="11784" max="11784" width="30" style="1" customWidth="1"/>
    <col min="11785" max="11785" width="13.77734375" style="1" customWidth="1"/>
    <col min="11786" max="11786" width="5.44140625" style="1" bestFit="1" customWidth="1"/>
    <col min="11787" max="12037" width="8.88671875" style="1"/>
    <col min="12038" max="12038" width="5.6640625" style="1" customWidth="1"/>
    <col min="12039" max="12039" width="10.6640625" style="1" customWidth="1"/>
    <col min="12040" max="12040" width="30" style="1" customWidth="1"/>
    <col min="12041" max="12041" width="13.77734375" style="1" customWidth="1"/>
    <col min="12042" max="12042" width="5.44140625" style="1" bestFit="1" customWidth="1"/>
    <col min="12043" max="12293" width="8.88671875" style="1"/>
    <col min="12294" max="12294" width="5.6640625" style="1" customWidth="1"/>
    <col min="12295" max="12295" width="10.6640625" style="1" customWidth="1"/>
    <col min="12296" max="12296" width="30" style="1" customWidth="1"/>
    <col min="12297" max="12297" width="13.77734375" style="1" customWidth="1"/>
    <col min="12298" max="12298" width="5.44140625" style="1" bestFit="1" customWidth="1"/>
    <col min="12299" max="12549" width="8.88671875" style="1"/>
    <col min="12550" max="12550" width="5.6640625" style="1" customWidth="1"/>
    <col min="12551" max="12551" width="10.6640625" style="1" customWidth="1"/>
    <col min="12552" max="12552" width="30" style="1" customWidth="1"/>
    <col min="12553" max="12553" width="13.77734375" style="1" customWidth="1"/>
    <col min="12554" max="12554" width="5.44140625" style="1" bestFit="1" customWidth="1"/>
    <col min="12555" max="12805" width="8.88671875" style="1"/>
    <col min="12806" max="12806" width="5.6640625" style="1" customWidth="1"/>
    <col min="12807" max="12807" width="10.6640625" style="1" customWidth="1"/>
    <col min="12808" max="12808" width="30" style="1" customWidth="1"/>
    <col min="12809" max="12809" width="13.77734375" style="1" customWidth="1"/>
    <col min="12810" max="12810" width="5.44140625" style="1" bestFit="1" customWidth="1"/>
    <col min="12811" max="13061" width="8.88671875" style="1"/>
    <col min="13062" max="13062" width="5.6640625" style="1" customWidth="1"/>
    <col min="13063" max="13063" width="10.6640625" style="1" customWidth="1"/>
    <col min="13064" max="13064" width="30" style="1" customWidth="1"/>
    <col min="13065" max="13065" width="13.77734375" style="1" customWidth="1"/>
    <col min="13066" max="13066" width="5.44140625" style="1" bestFit="1" customWidth="1"/>
    <col min="13067" max="13317" width="8.88671875" style="1"/>
    <col min="13318" max="13318" width="5.6640625" style="1" customWidth="1"/>
    <col min="13319" max="13319" width="10.6640625" style="1" customWidth="1"/>
    <col min="13320" max="13320" width="30" style="1" customWidth="1"/>
    <col min="13321" max="13321" width="13.77734375" style="1" customWidth="1"/>
    <col min="13322" max="13322" width="5.44140625" style="1" bestFit="1" customWidth="1"/>
    <col min="13323" max="13573" width="8.88671875" style="1"/>
    <col min="13574" max="13574" width="5.6640625" style="1" customWidth="1"/>
    <col min="13575" max="13575" width="10.6640625" style="1" customWidth="1"/>
    <col min="13576" max="13576" width="30" style="1" customWidth="1"/>
    <col min="13577" max="13577" width="13.77734375" style="1" customWidth="1"/>
    <col min="13578" max="13578" width="5.44140625" style="1" bestFit="1" customWidth="1"/>
    <col min="13579" max="13829" width="8.88671875" style="1"/>
    <col min="13830" max="13830" width="5.6640625" style="1" customWidth="1"/>
    <col min="13831" max="13831" width="10.6640625" style="1" customWidth="1"/>
    <col min="13832" max="13832" width="30" style="1" customWidth="1"/>
    <col min="13833" max="13833" width="13.77734375" style="1" customWidth="1"/>
    <col min="13834" max="13834" width="5.44140625" style="1" bestFit="1" customWidth="1"/>
    <col min="13835" max="14085" width="8.88671875" style="1"/>
    <col min="14086" max="14086" width="5.6640625" style="1" customWidth="1"/>
    <col min="14087" max="14087" width="10.6640625" style="1" customWidth="1"/>
    <col min="14088" max="14088" width="30" style="1" customWidth="1"/>
    <col min="14089" max="14089" width="13.77734375" style="1" customWidth="1"/>
    <col min="14090" max="14090" width="5.44140625" style="1" bestFit="1" customWidth="1"/>
    <col min="14091" max="14341" width="8.88671875" style="1"/>
    <col min="14342" max="14342" width="5.6640625" style="1" customWidth="1"/>
    <col min="14343" max="14343" width="10.6640625" style="1" customWidth="1"/>
    <col min="14344" max="14344" width="30" style="1" customWidth="1"/>
    <col min="14345" max="14345" width="13.77734375" style="1" customWidth="1"/>
    <col min="14346" max="14346" width="5.44140625" style="1" bestFit="1" customWidth="1"/>
    <col min="14347" max="14597" width="8.88671875" style="1"/>
    <col min="14598" max="14598" width="5.6640625" style="1" customWidth="1"/>
    <col min="14599" max="14599" width="10.6640625" style="1" customWidth="1"/>
    <col min="14600" max="14600" width="30" style="1" customWidth="1"/>
    <col min="14601" max="14601" width="13.77734375" style="1" customWidth="1"/>
    <col min="14602" max="14602" width="5.44140625" style="1" bestFit="1" customWidth="1"/>
    <col min="14603" max="14853" width="8.88671875" style="1"/>
    <col min="14854" max="14854" width="5.6640625" style="1" customWidth="1"/>
    <col min="14855" max="14855" width="10.6640625" style="1" customWidth="1"/>
    <col min="14856" max="14856" width="30" style="1" customWidth="1"/>
    <col min="14857" max="14857" width="13.77734375" style="1" customWidth="1"/>
    <col min="14858" max="14858" width="5.44140625" style="1" bestFit="1" customWidth="1"/>
    <col min="14859" max="15109" width="8.88671875" style="1"/>
    <col min="15110" max="15110" width="5.6640625" style="1" customWidth="1"/>
    <col min="15111" max="15111" width="10.6640625" style="1" customWidth="1"/>
    <col min="15112" max="15112" width="30" style="1" customWidth="1"/>
    <col min="15113" max="15113" width="13.77734375" style="1" customWidth="1"/>
    <col min="15114" max="15114" width="5.44140625" style="1" bestFit="1" customWidth="1"/>
    <col min="15115" max="15365" width="8.88671875" style="1"/>
    <col min="15366" max="15366" width="5.6640625" style="1" customWidth="1"/>
    <col min="15367" max="15367" width="10.6640625" style="1" customWidth="1"/>
    <col min="15368" max="15368" width="30" style="1" customWidth="1"/>
    <col min="15369" max="15369" width="13.77734375" style="1" customWidth="1"/>
    <col min="15370" max="15370" width="5.44140625" style="1" bestFit="1" customWidth="1"/>
    <col min="15371" max="15621" width="8.88671875" style="1"/>
    <col min="15622" max="15622" width="5.6640625" style="1" customWidth="1"/>
    <col min="15623" max="15623" width="10.6640625" style="1" customWidth="1"/>
    <col min="15624" max="15624" width="30" style="1" customWidth="1"/>
    <col min="15625" max="15625" width="13.77734375" style="1" customWidth="1"/>
    <col min="15626" max="15626" width="5.44140625" style="1" bestFit="1" customWidth="1"/>
    <col min="15627" max="15877" width="8.88671875" style="1"/>
    <col min="15878" max="15878" width="5.6640625" style="1" customWidth="1"/>
    <col min="15879" max="15879" width="10.6640625" style="1" customWidth="1"/>
    <col min="15880" max="15880" width="30" style="1" customWidth="1"/>
    <col min="15881" max="15881" width="13.77734375" style="1" customWidth="1"/>
    <col min="15882" max="15882" width="5.44140625" style="1" bestFit="1" customWidth="1"/>
    <col min="15883" max="16133" width="8.88671875" style="1"/>
    <col min="16134" max="16134" width="5.6640625" style="1" customWidth="1"/>
    <col min="16135" max="16135" width="10.6640625" style="1" customWidth="1"/>
    <col min="16136" max="16136" width="30" style="1" customWidth="1"/>
    <col min="16137" max="16137" width="13.77734375" style="1" customWidth="1"/>
    <col min="16138" max="16138" width="5.44140625" style="1" bestFit="1" customWidth="1"/>
    <col min="16139" max="16384" width="8.88671875" style="1"/>
  </cols>
  <sheetData>
    <row r="1" spans="1:21" ht="22.2">
      <c r="A1" s="81" t="s">
        <v>0</v>
      </c>
      <c r="B1" s="81"/>
      <c r="C1" s="81"/>
      <c r="D1" s="81"/>
      <c r="E1" s="81"/>
      <c r="F1" s="81"/>
      <c r="G1" s="81"/>
      <c r="H1" s="81"/>
    </row>
    <row r="2" spans="1:21" ht="15.6">
      <c r="A2" s="82" t="s">
        <v>85</v>
      </c>
      <c r="B2" s="82"/>
      <c r="C2" s="82"/>
      <c r="D2" s="82"/>
      <c r="E2" s="82"/>
      <c r="F2" s="82"/>
      <c r="G2" s="82"/>
      <c r="H2" s="82"/>
    </row>
    <row r="3" spans="1:21" ht="15.6">
      <c r="A3" s="83" t="s">
        <v>1</v>
      </c>
      <c r="B3" s="83"/>
      <c r="C3" s="83"/>
      <c r="D3" s="83"/>
      <c r="E3" s="83"/>
      <c r="F3" s="83"/>
      <c r="G3" s="83"/>
      <c r="H3" s="83"/>
    </row>
    <row r="4" spans="1:21" ht="15.6">
      <c r="A4" s="83" t="s">
        <v>2</v>
      </c>
      <c r="B4" s="83"/>
      <c r="C4" s="83"/>
      <c r="D4" s="83"/>
      <c r="E4" s="83"/>
      <c r="F4" s="83"/>
      <c r="G4" s="83"/>
      <c r="H4" s="83"/>
    </row>
    <row r="5" spans="1:21" ht="15.6">
      <c r="A5" s="84" t="s">
        <v>3</v>
      </c>
      <c r="B5" s="84"/>
      <c r="C5" s="84"/>
      <c r="D5" s="84"/>
      <c r="E5" s="84"/>
      <c r="F5" s="84"/>
      <c r="G5" s="84"/>
      <c r="H5" s="84"/>
    </row>
    <row r="6" spans="1:21" ht="15.6">
      <c r="A6" s="80" t="s">
        <v>4</v>
      </c>
      <c r="B6" s="80"/>
      <c r="C6" s="80"/>
      <c r="D6" s="80"/>
      <c r="E6" s="80"/>
      <c r="F6" s="80"/>
      <c r="G6" s="80"/>
      <c r="H6" s="80"/>
    </row>
    <row r="7" spans="1:21" ht="15">
      <c r="A7" s="75" t="s">
        <v>5</v>
      </c>
      <c r="B7" s="76" t="s">
        <v>6</v>
      </c>
      <c r="C7" s="77" t="s">
        <v>7</v>
      </c>
      <c r="D7" s="77" t="s">
        <v>8</v>
      </c>
      <c r="E7" s="78" t="s">
        <v>9</v>
      </c>
      <c r="F7" s="79" t="s">
        <v>10</v>
      </c>
      <c r="G7" s="79"/>
      <c r="H7" s="62" t="s">
        <v>11</v>
      </c>
      <c r="J7" s="60" t="s">
        <v>38</v>
      </c>
      <c r="K7" s="61" t="s">
        <v>80</v>
      </c>
      <c r="L7" s="61"/>
    </row>
    <row r="8" spans="1:21" ht="15">
      <c r="A8" s="75"/>
      <c r="B8" s="76"/>
      <c r="C8" s="77"/>
      <c r="D8" s="77"/>
      <c r="E8" s="78"/>
      <c r="F8" s="2" t="s">
        <v>12</v>
      </c>
      <c r="G8" s="2" t="s">
        <v>13</v>
      </c>
      <c r="H8" s="62"/>
      <c r="J8" s="60"/>
      <c r="K8" s="61"/>
      <c r="L8" s="61"/>
    </row>
    <row r="9" spans="1:21" ht="13.5" customHeight="1">
      <c r="A9" s="3">
        <v>1</v>
      </c>
      <c r="B9" s="25" t="s">
        <v>14</v>
      </c>
      <c r="C9" s="5" t="s">
        <v>15</v>
      </c>
      <c r="D9" s="6"/>
      <c r="E9" s="7" t="s">
        <v>16</v>
      </c>
      <c r="F9" s="8"/>
      <c r="G9" s="8">
        <v>3.37</v>
      </c>
      <c r="H9" s="8"/>
      <c r="J9" s="1">
        <f>VLOOKUP(B9,[1]Sheet1!$A$2:$C$8,3,0)</f>
        <v>1920</v>
      </c>
      <c r="K9" s="42">
        <f>J9/10</f>
        <v>192</v>
      </c>
      <c r="L9" s="42"/>
    </row>
    <row r="10" spans="1:21" ht="13.5" customHeight="1">
      <c r="A10" s="4">
        <v>2</v>
      </c>
      <c r="B10" s="4" t="s">
        <v>17</v>
      </c>
      <c r="C10" s="5" t="s">
        <v>18</v>
      </c>
      <c r="D10" s="6"/>
      <c r="E10" s="7" t="s">
        <v>16</v>
      </c>
      <c r="F10" s="8"/>
      <c r="G10" s="8">
        <v>4.07</v>
      </c>
      <c r="H10" s="8"/>
      <c r="J10" s="1">
        <v>0</v>
      </c>
      <c r="K10" s="42">
        <f t="shared" ref="K10:K17" si="0">J10/10</f>
        <v>0</v>
      </c>
      <c r="L10" s="42"/>
      <c r="S10" s="1" t="s">
        <v>19</v>
      </c>
    </row>
    <row r="11" spans="1:21" ht="13.5" customHeight="1">
      <c r="A11" s="4">
        <v>3</v>
      </c>
      <c r="B11" s="4" t="s">
        <v>20</v>
      </c>
      <c r="C11" s="5" t="s">
        <v>21</v>
      </c>
      <c r="D11" s="6"/>
      <c r="E11" s="7" t="s">
        <v>16</v>
      </c>
      <c r="F11" s="8"/>
      <c r="G11" s="8">
        <v>4.57</v>
      </c>
      <c r="H11" s="8"/>
      <c r="J11" s="1">
        <v>0</v>
      </c>
      <c r="K11" s="42">
        <f t="shared" si="0"/>
        <v>0</v>
      </c>
      <c r="L11" s="42"/>
    </row>
    <row r="12" spans="1:21">
      <c r="A12" s="4">
        <v>4</v>
      </c>
      <c r="B12" s="25" t="s">
        <v>22</v>
      </c>
      <c r="C12" s="5" t="s">
        <v>15</v>
      </c>
      <c r="D12" s="6"/>
      <c r="E12" s="7" t="s">
        <v>16</v>
      </c>
      <c r="F12" s="8"/>
      <c r="G12" s="8">
        <v>3.19</v>
      </c>
      <c r="H12" s="8"/>
      <c r="J12" s="1">
        <f>VLOOKUP(B12,[1]Sheet1!$A$2:$C$8,3,0)</f>
        <v>1000</v>
      </c>
      <c r="K12" s="42">
        <f t="shared" si="0"/>
        <v>100</v>
      </c>
      <c r="L12" s="42"/>
    </row>
    <row r="13" spans="1:21">
      <c r="A13" s="4">
        <v>5</v>
      </c>
      <c r="B13" s="25" t="s">
        <v>23</v>
      </c>
      <c r="C13" s="9" t="s">
        <v>24</v>
      </c>
      <c r="D13" s="10"/>
      <c r="E13" s="7" t="s">
        <v>16</v>
      </c>
      <c r="F13" s="8"/>
      <c r="G13" s="8">
        <v>3.01</v>
      </c>
      <c r="H13" s="11"/>
      <c r="J13" s="1">
        <f>VLOOKUP(B13,[1]Sheet1!$A$2:$C$8,3,0)</f>
        <v>2000</v>
      </c>
      <c r="K13" s="42">
        <f t="shared" si="0"/>
        <v>200</v>
      </c>
      <c r="L13" s="42"/>
    </row>
    <row r="14" spans="1:21">
      <c r="A14" s="4">
        <v>6</v>
      </c>
      <c r="B14" s="25" t="s">
        <v>40</v>
      </c>
      <c r="C14" s="5" t="s">
        <v>25</v>
      </c>
      <c r="D14" s="12"/>
      <c r="E14" s="7" t="s">
        <v>26</v>
      </c>
      <c r="F14" s="8">
        <v>4.84</v>
      </c>
      <c r="G14" s="8">
        <v>4.84</v>
      </c>
      <c r="H14" s="63" t="s">
        <v>27</v>
      </c>
      <c r="J14" s="1">
        <f>VLOOKUP(B14,[1]Sheet1!$A$2:$C$8,3,0)</f>
        <v>2000</v>
      </c>
      <c r="K14" s="42">
        <f t="shared" si="0"/>
        <v>200</v>
      </c>
      <c r="L14" s="42"/>
      <c r="O14" s="64" t="s">
        <v>28</v>
      </c>
      <c r="P14" s="65"/>
      <c r="Q14" s="65"/>
      <c r="R14" s="65"/>
      <c r="S14" s="65"/>
      <c r="T14" s="65"/>
      <c r="U14" s="66"/>
    </row>
    <row r="15" spans="1:21">
      <c r="A15" s="4">
        <v>7</v>
      </c>
      <c r="B15" s="25" t="s">
        <v>42</v>
      </c>
      <c r="C15" s="5" t="s">
        <v>29</v>
      </c>
      <c r="D15" s="12"/>
      <c r="E15" s="7" t="s">
        <v>26</v>
      </c>
      <c r="F15" s="8">
        <v>4.84</v>
      </c>
      <c r="G15" s="8">
        <v>4.84</v>
      </c>
      <c r="H15" s="63"/>
      <c r="J15" s="1">
        <f>VLOOKUP(B15,[1]Sheet1!$A$2:$C$8,3,0)</f>
        <v>2000</v>
      </c>
      <c r="K15" s="42">
        <f t="shared" si="0"/>
        <v>200</v>
      </c>
      <c r="L15" s="42"/>
      <c r="O15" s="67"/>
      <c r="P15" s="68"/>
      <c r="Q15" s="68"/>
      <c r="R15" s="68"/>
      <c r="S15" s="68"/>
      <c r="T15" s="68"/>
      <c r="U15" s="69"/>
    </row>
    <row r="16" spans="1:21" ht="34.200000000000003" customHeight="1">
      <c r="A16" s="4">
        <v>8</v>
      </c>
      <c r="B16" s="4" t="s">
        <v>43</v>
      </c>
      <c r="C16" s="13" t="s">
        <v>44</v>
      </c>
      <c r="D16" s="10"/>
      <c r="E16" s="7"/>
      <c r="F16" s="8">
        <v>5.8</v>
      </c>
      <c r="G16" s="8">
        <v>5.8</v>
      </c>
      <c r="H16" s="58" t="s">
        <v>77</v>
      </c>
      <c r="J16" s="1">
        <v>1380</v>
      </c>
      <c r="K16" s="42">
        <f t="shared" si="0"/>
        <v>138</v>
      </c>
      <c r="L16" s="42"/>
      <c r="O16" s="67"/>
      <c r="P16" s="68"/>
      <c r="Q16" s="68"/>
      <c r="R16" s="68"/>
      <c r="S16" s="68"/>
      <c r="T16" s="68"/>
      <c r="U16" s="69"/>
    </row>
    <row r="17" spans="1:21" ht="34.200000000000003" customHeight="1">
      <c r="A17" s="4">
        <v>9</v>
      </c>
      <c r="B17" s="4" t="s">
        <v>45</v>
      </c>
      <c r="C17" s="5" t="s">
        <v>46</v>
      </c>
      <c r="D17" s="6"/>
      <c r="E17" s="7"/>
      <c r="F17" s="8">
        <v>5.8</v>
      </c>
      <c r="G17" s="8">
        <v>5.8</v>
      </c>
      <c r="H17" s="59"/>
      <c r="J17" s="1">
        <v>1380</v>
      </c>
      <c r="K17" s="42">
        <f t="shared" si="0"/>
        <v>138</v>
      </c>
      <c r="L17" s="42"/>
      <c r="O17" s="67"/>
      <c r="P17" s="68"/>
      <c r="Q17" s="68"/>
      <c r="R17" s="68"/>
      <c r="S17" s="68"/>
      <c r="T17" s="68"/>
      <c r="U17" s="69"/>
    </row>
    <row r="18" spans="1:21" ht="52.2" customHeight="1">
      <c r="A18" s="4">
        <v>10</v>
      </c>
      <c r="B18" s="4" t="s">
        <v>47</v>
      </c>
      <c r="C18" s="5" t="s">
        <v>48</v>
      </c>
      <c r="D18" s="6"/>
      <c r="E18" s="7"/>
      <c r="F18" s="8">
        <f>11.75+0.48</f>
        <v>12.23</v>
      </c>
      <c r="G18" s="8">
        <v>12.23</v>
      </c>
      <c r="H18" s="40" t="s">
        <v>78</v>
      </c>
      <c r="J18" s="1">
        <v>3400</v>
      </c>
      <c r="K18" s="43">
        <f>J18/24</f>
        <v>141.66666666666666</v>
      </c>
      <c r="L18" s="43"/>
      <c r="M18" s="44" t="s">
        <v>79</v>
      </c>
      <c r="O18" s="67"/>
      <c r="P18" s="68"/>
      <c r="Q18" s="68"/>
      <c r="R18" s="68"/>
      <c r="S18" s="68"/>
      <c r="T18" s="68"/>
      <c r="U18" s="69"/>
    </row>
    <row r="19" spans="1:21">
      <c r="A19" s="4">
        <v>11</v>
      </c>
      <c r="B19" s="4"/>
      <c r="C19" s="5"/>
      <c r="D19" s="5"/>
      <c r="E19" s="7"/>
      <c r="F19" s="8"/>
      <c r="G19" s="8"/>
      <c r="H19" s="41"/>
      <c r="O19" s="70"/>
      <c r="P19" s="71"/>
      <c r="Q19" s="71"/>
      <c r="R19" s="71"/>
      <c r="S19" s="71"/>
      <c r="T19" s="71"/>
      <c r="U19" s="72"/>
    </row>
    <row r="20" spans="1:21">
      <c r="A20" s="4">
        <v>12</v>
      </c>
      <c r="B20" s="4"/>
      <c r="C20" s="5"/>
      <c r="D20" s="5"/>
      <c r="E20" s="7"/>
      <c r="F20" s="8"/>
      <c r="G20" s="8"/>
      <c r="H20" s="11"/>
    </row>
    <row r="21" spans="1:21">
      <c r="A21" s="4">
        <v>13</v>
      </c>
      <c r="B21" s="5"/>
      <c r="C21" s="5"/>
      <c r="D21" s="5"/>
      <c r="E21" s="7"/>
      <c r="F21" s="8"/>
      <c r="G21" s="8"/>
      <c r="H21" s="11"/>
    </row>
    <row r="22" spans="1:21">
      <c r="A22" s="4">
        <v>14</v>
      </c>
      <c r="B22" s="5"/>
      <c r="C22" s="5"/>
      <c r="D22" s="5"/>
      <c r="E22" s="7"/>
      <c r="F22" s="8"/>
      <c r="G22" s="8"/>
      <c r="H22" s="11"/>
    </row>
    <row r="23" spans="1:21">
      <c r="A23" s="4">
        <v>15</v>
      </c>
      <c r="B23" s="5"/>
      <c r="C23" s="14"/>
      <c r="D23" s="5"/>
      <c r="E23" s="7"/>
      <c r="F23" s="8"/>
      <c r="G23" s="8"/>
      <c r="H23" s="11"/>
    </row>
    <row r="24" spans="1:21">
      <c r="A24" s="4">
        <v>16</v>
      </c>
      <c r="B24" s="5"/>
      <c r="C24" s="14"/>
      <c r="D24" s="5"/>
      <c r="E24" s="7"/>
      <c r="F24" s="8"/>
      <c r="G24" s="8"/>
      <c r="H24" s="11"/>
    </row>
    <row r="25" spans="1:21">
      <c r="A25" s="4">
        <v>17</v>
      </c>
      <c r="B25" s="5"/>
      <c r="C25" s="14"/>
      <c r="D25" s="5"/>
      <c r="E25" s="7"/>
      <c r="F25" s="8"/>
      <c r="G25" s="8"/>
      <c r="H25" s="11"/>
      <c r="Q25" s="1" t="s">
        <v>30</v>
      </c>
    </row>
    <row r="26" spans="1:21">
      <c r="A26" s="4">
        <v>18</v>
      </c>
      <c r="B26" s="5"/>
      <c r="C26" s="14"/>
      <c r="D26" s="5"/>
      <c r="E26" s="7"/>
      <c r="F26" s="8"/>
      <c r="G26" s="8"/>
      <c r="H26" s="11"/>
    </row>
    <row r="27" spans="1:21">
      <c r="A27" s="4">
        <v>19</v>
      </c>
      <c r="B27" s="5"/>
      <c r="C27" s="5"/>
      <c r="D27" s="5"/>
      <c r="E27" s="7"/>
      <c r="F27" s="8"/>
      <c r="G27" s="8"/>
      <c r="H27" s="11"/>
    </row>
    <row r="28" spans="1:21">
      <c r="A28" s="4">
        <v>20</v>
      </c>
      <c r="B28" s="5"/>
      <c r="C28" s="5"/>
      <c r="D28" s="5"/>
      <c r="E28" s="7"/>
      <c r="F28" s="8"/>
      <c r="G28" s="8"/>
      <c r="H28" s="11"/>
    </row>
    <row r="29" spans="1:21">
      <c r="A29" s="4">
        <v>21</v>
      </c>
      <c r="B29" s="4"/>
      <c r="C29" s="5"/>
      <c r="D29" s="12"/>
      <c r="E29" s="7"/>
      <c r="F29" s="8"/>
      <c r="G29" s="8"/>
      <c r="H29" s="11"/>
    </row>
    <row r="30" spans="1:21">
      <c r="A30" s="4">
        <v>22</v>
      </c>
      <c r="B30" s="4"/>
      <c r="C30" s="5"/>
      <c r="D30" s="5"/>
      <c r="E30" s="7"/>
      <c r="F30" s="8"/>
      <c r="G30" s="8"/>
      <c r="H30" s="11"/>
    </row>
    <row r="31" spans="1:21">
      <c r="A31" s="4">
        <v>23</v>
      </c>
      <c r="B31" s="4"/>
      <c r="C31" s="5"/>
      <c r="D31" s="5"/>
      <c r="E31" s="7"/>
      <c r="F31" s="8"/>
      <c r="G31" s="8"/>
      <c r="H31" s="11"/>
    </row>
    <row r="32" spans="1:21" ht="33" customHeight="1">
      <c r="A32" s="73" t="s">
        <v>31</v>
      </c>
      <c r="B32" s="73"/>
      <c r="C32" s="73"/>
      <c r="D32" s="73"/>
      <c r="E32" s="73"/>
      <c r="F32" s="73"/>
      <c r="G32" s="73"/>
      <c r="H32" s="73"/>
    </row>
    <row r="33" spans="1:21" ht="33" customHeight="1">
      <c r="A33" s="74" t="s">
        <v>32</v>
      </c>
      <c r="B33" s="74"/>
      <c r="C33" s="74"/>
      <c r="D33" s="74"/>
      <c r="E33" s="74"/>
      <c r="F33" s="74"/>
      <c r="G33" s="74"/>
      <c r="H33" s="74"/>
    </row>
    <row r="34" spans="1:21" ht="33" customHeight="1">
      <c r="A34" s="74" t="s">
        <v>33</v>
      </c>
      <c r="B34" s="74"/>
      <c r="C34" s="74"/>
      <c r="D34" s="74"/>
      <c r="E34" s="74"/>
      <c r="F34" s="74"/>
      <c r="G34" s="74"/>
      <c r="H34" s="74"/>
    </row>
    <row r="35" spans="1:21" ht="15.6">
      <c r="A35" s="57" t="s">
        <v>34</v>
      </c>
      <c r="B35" s="57"/>
      <c r="C35" s="57"/>
      <c r="D35" s="57"/>
      <c r="E35" s="57"/>
      <c r="F35" s="57"/>
      <c r="G35" s="57"/>
      <c r="H35" s="57"/>
    </row>
    <row r="36" spans="1:21" ht="15.6">
      <c r="A36" s="15"/>
      <c r="B36" s="16"/>
      <c r="C36" s="15"/>
      <c r="D36" s="15"/>
      <c r="E36" s="15"/>
      <c r="F36" s="17"/>
      <c r="G36" s="17"/>
      <c r="H36" s="18"/>
    </row>
    <row r="37" spans="1:21" ht="15.6">
      <c r="A37" s="19" t="s">
        <v>35</v>
      </c>
      <c r="B37" s="20"/>
      <c r="C37" s="21"/>
      <c r="D37" s="22" t="s">
        <v>36</v>
      </c>
      <c r="E37" s="21"/>
      <c r="F37" s="23"/>
      <c r="G37" s="23"/>
      <c r="H37" s="24"/>
    </row>
    <row r="38" spans="1:21" ht="15.6">
      <c r="A38" s="19"/>
      <c r="B38" s="20"/>
      <c r="C38" s="21"/>
      <c r="D38" s="22"/>
      <c r="E38" s="21"/>
      <c r="F38" s="23"/>
      <c r="G38" s="23"/>
      <c r="H38" s="24"/>
      <c r="U38" s="1" t="s">
        <v>19</v>
      </c>
    </row>
    <row r="39" spans="1:21" ht="15.6">
      <c r="A39" s="19" t="s">
        <v>37</v>
      </c>
      <c r="B39" s="19"/>
      <c r="C39" s="15"/>
      <c r="D39" s="19" t="s">
        <v>37</v>
      </c>
      <c r="E39" s="15"/>
      <c r="F39" s="23"/>
      <c r="G39" s="23"/>
      <c r="H39" s="24"/>
    </row>
  </sheetData>
  <mergeCells count="23">
    <mergeCell ref="A6:H6"/>
    <mergeCell ref="A1:H1"/>
    <mergeCell ref="A2:H2"/>
    <mergeCell ref="A3:H3"/>
    <mergeCell ref="A4:H4"/>
    <mergeCell ref="A5:H5"/>
    <mergeCell ref="O14:U19"/>
    <mergeCell ref="A32:H32"/>
    <mergeCell ref="A33:H33"/>
    <mergeCell ref="A34:H34"/>
    <mergeCell ref="A7:A8"/>
    <mergeCell ref="B7:B8"/>
    <mergeCell ref="C7:C8"/>
    <mergeCell ref="D7:D8"/>
    <mergeCell ref="E7:E8"/>
    <mergeCell ref="F7:G7"/>
    <mergeCell ref="A35:H35"/>
    <mergeCell ref="H16:H17"/>
    <mergeCell ref="J7:J8"/>
    <mergeCell ref="K7:K8"/>
    <mergeCell ref="L7:L8"/>
    <mergeCell ref="H7:H8"/>
    <mergeCell ref="H14:H15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1FEF-FB37-40E1-99AD-B0F390003620}">
  <dimension ref="A1:ID53"/>
  <sheetViews>
    <sheetView tabSelected="1" view="pageBreakPreview" zoomScale="60" zoomScaleNormal="100" workbookViewId="0">
      <selection activeCell="G18" sqref="G18"/>
    </sheetView>
  </sheetViews>
  <sheetFormatPr defaultRowHeight="15.6"/>
  <cols>
    <col min="1" max="1" width="5.44140625" style="26" customWidth="1"/>
    <col min="2" max="2" width="21" style="39" customWidth="1"/>
    <col min="3" max="3" width="25.21875" style="26" customWidth="1"/>
    <col min="4" max="4" width="12.6640625" style="35" customWidth="1"/>
    <col min="5" max="5" width="5.6640625" style="36" customWidth="1"/>
    <col min="6" max="6" width="14.6640625" style="37" customWidth="1"/>
    <col min="7" max="7" width="14.44140625" style="37" customWidth="1"/>
    <col min="8" max="9" width="12.5546875" style="37" customWidth="1"/>
    <col min="10" max="10" width="31.21875" style="37" customWidth="1"/>
    <col min="11" max="11" width="14.44140625" style="37" customWidth="1"/>
    <col min="12" max="12" width="10.33203125" style="38" customWidth="1"/>
    <col min="13" max="14" width="19.33203125" style="26" customWidth="1"/>
    <col min="15" max="15" width="24" style="26" customWidth="1"/>
    <col min="16" max="16" width="15.44140625" style="26" customWidth="1"/>
    <col min="17" max="17" width="12.77734375" style="26" customWidth="1"/>
    <col min="18" max="18" width="20.109375" style="26" customWidth="1"/>
    <col min="19" max="207" width="8.88671875" style="26"/>
    <col min="208" max="208" width="5" style="26" customWidth="1"/>
    <col min="209" max="209" width="15" style="26" customWidth="1"/>
    <col min="210" max="211" width="14.6640625" style="26" customWidth="1"/>
    <col min="212" max="212" width="6.21875" style="26" customWidth="1"/>
    <col min="213" max="215" width="10.109375" style="26" customWidth="1"/>
    <col min="216" max="216" width="10.44140625" style="26" customWidth="1"/>
    <col min="217" max="238" width="8.88671875" style="26"/>
    <col min="239" max="239" width="6.44140625" style="26" customWidth="1"/>
    <col min="240" max="240" width="12.21875" style="26" customWidth="1"/>
    <col min="241" max="241" width="28.21875" style="26" customWidth="1"/>
    <col min="242" max="242" width="13.77734375" style="26" customWidth="1"/>
    <col min="243" max="243" width="5.6640625" style="26" customWidth="1"/>
    <col min="244" max="245" width="9.33203125" style="26" customWidth="1"/>
    <col min="246" max="246" width="13.109375" style="26" customWidth="1"/>
    <col min="247" max="463" width="8.88671875" style="26"/>
    <col min="464" max="464" width="5" style="26" customWidth="1"/>
    <col min="465" max="465" width="15" style="26" customWidth="1"/>
    <col min="466" max="467" width="14.6640625" style="26" customWidth="1"/>
    <col min="468" max="468" width="6.21875" style="26" customWidth="1"/>
    <col min="469" max="471" width="10.109375" style="26" customWidth="1"/>
    <col min="472" max="472" width="10.44140625" style="26" customWidth="1"/>
    <col min="473" max="494" width="8.88671875" style="26"/>
    <col min="495" max="495" width="6.44140625" style="26" customWidth="1"/>
    <col min="496" max="496" width="12.21875" style="26" customWidth="1"/>
    <col min="497" max="497" width="28.21875" style="26" customWidth="1"/>
    <col min="498" max="498" width="13.77734375" style="26" customWidth="1"/>
    <col min="499" max="499" width="5.6640625" style="26" customWidth="1"/>
    <col min="500" max="501" width="9.33203125" style="26" customWidth="1"/>
    <col min="502" max="502" width="13.109375" style="26" customWidth="1"/>
    <col min="503" max="719" width="8.88671875" style="26"/>
    <col min="720" max="720" width="5" style="26" customWidth="1"/>
    <col min="721" max="721" width="15" style="26" customWidth="1"/>
    <col min="722" max="723" width="14.6640625" style="26" customWidth="1"/>
    <col min="724" max="724" width="6.21875" style="26" customWidth="1"/>
    <col min="725" max="727" width="10.109375" style="26" customWidth="1"/>
    <col min="728" max="728" width="10.44140625" style="26" customWidth="1"/>
    <col min="729" max="750" width="8.88671875" style="26"/>
    <col min="751" max="751" width="6.44140625" style="26" customWidth="1"/>
    <col min="752" max="752" width="12.21875" style="26" customWidth="1"/>
    <col min="753" max="753" width="28.21875" style="26" customWidth="1"/>
    <col min="754" max="754" width="13.77734375" style="26" customWidth="1"/>
    <col min="755" max="755" width="5.6640625" style="26" customWidth="1"/>
    <col min="756" max="757" width="9.33203125" style="26" customWidth="1"/>
    <col min="758" max="758" width="13.109375" style="26" customWidth="1"/>
    <col min="759" max="975" width="8.88671875" style="26"/>
    <col min="976" max="976" width="5" style="26" customWidth="1"/>
    <col min="977" max="977" width="15" style="26" customWidth="1"/>
    <col min="978" max="979" width="14.6640625" style="26" customWidth="1"/>
    <col min="980" max="980" width="6.21875" style="26" customWidth="1"/>
    <col min="981" max="983" width="10.109375" style="26" customWidth="1"/>
    <col min="984" max="984" width="10.44140625" style="26" customWidth="1"/>
    <col min="985" max="1006" width="8.88671875" style="26"/>
    <col min="1007" max="1007" width="6.44140625" style="26" customWidth="1"/>
    <col min="1008" max="1008" width="12.21875" style="26" customWidth="1"/>
    <col min="1009" max="1009" width="28.21875" style="26" customWidth="1"/>
    <col min="1010" max="1010" width="13.77734375" style="26" customWidth="1"/>
    <col min="1011" max="1011" width="5.6640625" style="26" customWidth="1"/>
    <col min="1012" max="1013" width="9.33203125" style="26" customWidth="1"/>
    <col min="1014" max="1014" width="13.109375" style="26" customWidth="1"/>
    <col min="1015" max="1231" width="8.88671875" style="26"/>
    <col min="1232" max="1232" width="5" style="26" customWidth="1"/>
    <col min="1233" max="1233" width="15" style="26" customWidth="1"/>
    <col min="1234" max="1235" width="14.6640625" style="26" customWidth="1"/>
    <col min="1236" max="1236" width="6.21875" style="26" customWidth="1"/>
    <col min="1237" max="1239" width="10.109375" style="26" customWidth="1"/>
    <col min="1240" max="1240" width="10.44140625" style="26" customWidth="1"/>
    <col min="1241" max="1262" width="8.88671875" style="26"/>
    <col min="1263" max="1263" width="6.44140625" style="26" customWidth="1"/>
    <col min="1264" max="1264" width="12.21875" style="26" customWidth="1"/>
    <col min="1265" max="1265" width="28.21875" style="26" customWidth="1"/>
    <col min="1266" max="1266" width="13.77734375" style="26" customWidth="1"/>
    <col min="1267" max="1267" width="5.6640625" style="26" customWidth="1"/>
    <col min="1268" max="1269" width="9.33203125" style="26" customWidth="1"/>
    <col min="1270" max="1270" width="13.109375" style="26" customWidth="1"/>
    <col min="1271" max="1487" width="8.88671875" style="26"/>
    <col min="1488" max="1488" width="5" style="26" customWidth="1"/>
    <col min="1489" max="1489" width="15" style="26" customWidth="1"/>
    <col min="1490" max="1491" width="14.6640625" style="26" customWidth="1"/>
    <col min="1492" max="1492" width="6.21875" style="26" customWidth="1"/>
    <col min="1493" max="1495" width="10.109375" style="26" customWidth="1"/>
    <col min="1496" max="1496" width="10.44140625" style="26" customWidth="1"/>
    <col min="1497" max="1518" width="8.88671875" style="26"/>
    <col min="1519" max="1519" width="6.44140625" style="26" customWidth="1"/>
    <col min="1520" max="1520" width="12.21875" style="26" customWidth="1"/>
    <col min="1521" max="1521" width="28.21875" style="26" customWidth="1"/>
    <col min="1522" max="1522" width="13.77734375" style="26" customWidth="1"/>
    <col min="1523" max="1523" width="5.6640625" style="26" customWidth="1"/>
    <col min="1524" max="1525" width="9.33203125" style="26" customWidth="1"/>
    <col min="1526" max="1526" width="13.109375" style="26" customWidth="1"/>
    <col min="1527" max="1743" width="8.88671875" style="26"/>
    <col min="1744" max="1744" width="5" style="26" customWidth="1"/>
    <col min="1745" max="1745" width="15" style="26" customWidth="1"/>
    <col min="1746" max="1747" width="14.6640625" style="26" customWidth="1"/>
    <col min="1748" max="1748" width="6.21875" style="26" customWidth="1"/>
    <col min="1749" max="1751" width="10.109375" style="26" customWidth="1"/>
    <col min="1752" max="1752" width="10.44140625" style="26" customWidth="1"/>
    <col min="1753" max="1774" width="8.88671875" style="26"/>
    <col min="1775" max="1775" width="6.44140625" style="26" customWidth="1"/>
    <col min="1776" max="1776" width="12.21875" style="26" customWidth="1"/>
    <col min="1777" max="1777" width="28.21875" style="26" customWidth="1"/>
    <col min="1778" max="1778" width="13.77734375" style="26" customWidth="1"/>
    <col min="1779" max="1779" width="5.6640625" style="26" customWidth="1"/>
    <col min="1780" max="1781" width="9.33203125" style="26" customWidth="1"/>
    <col min="1782" max="1782" width="13.109375" style="26" customWidth="1"/>
    <col min="1783" max="1999" width="8.88671875" style="26"/>
    <col min="2000" max="2000" width="5" style="26" customWidth="1"/>
    <col min="2001" max="2001" width="15" style="26" customWidth="1"/>
    <col min="2002" max="2003" width="14.6640625" style="26" customWidth="1"/>
    <col min="2004" max="2004" width="6.21875" style="26" customWidth="1"/>
    <col min="2005" max="2007" width="10.109375" style="26" customWidth="1"/>
    <col min="2008" max="2008" width="10.44140625" style="26" customWidth="1"/>
    <col min="2009" max="2030" width="8.88671875" style="26"/>
    <col min="2031" max="2031" width="6.44140625" style="26" customWidth="1"/>
    <col min="2032" max="2032" width="12.21875" style="26" customWidth="1"/>
    <col min="2033" max="2033" width="28.21875" style="26" customWidth="1"/>
    <col min="2034" max="2034" width="13.77734375" style="26" customWidth="1"/>
    <col min="2035" max="2035" width="5.6640625" style="26" customWidth="1"/>
    <col min="2036" max="2037" width="9.33203125" style="26" customWidth="1"/>
    <col min="2038" max="2038" width="13.109375" style="26" customWidth="1"/>
    <col min="2039" max="2255" width="8.88671875" style="26"/>
    <col min="2256" max="2256" width="5" style="26" customWidth="1"/>
    <col min="2257" max="2257" width="15" style="26" customWidth="1"/>
    <col min="2258" max="2259" width="14.6640625" style="26" customWidth="1"/>
    <col min="2260" max="2260" width="6.21875" style="26" customWidth="1"/>
    <col min="2261" max="2263" width="10.109375" style="26" customWidth="1"/>
    <col min="2264" max="2264" width="10.44140625" style="26" customWidth="1"/>
    <col min="2265" max="2286" width="8.88671875" style="26"/>
    <col min="2287" max="2287" width="6.44140625" style="26" customWidth="1"/>
    <col min="2288" max="2288" width="12.21875" style="26" customWidth="1"/>
    <col min="2289" max="2289" width="28.21875" style="26" customWidth="1"/>
    <col min="2290" max="2290" width="13.77734375" style="26" customWidth="1"/>
    <col min="2291" max="2291" width="5.6640625" style="26" customWidth="1"/>
    <col min="2292" max="2293" width="9.33203125" style="26" customWidth="1"/>
    <col min="2294" max="2294" width="13.109375" style="26" customWidth="1"/>
    <col min="2295" max="2511" width="8.88671875" style="26"/>
    <col min="2512" max="2512" width="5" style="26" customWidth="1"/>
    <col min="2513" max="2513" width="15" style="26" customWidth="1"/>
    <col min="2514" max="2515" width="14.6640625" style="26" customWidth="1"/>
    <col min="2516" max="2516" width="6.21875" style="26" customWidth="1"/>
    <col min="2517" max="2519" width="10.109375" style="26" customWidth="1"/>
    <col min="2520" max="2520" width="10.44140625" style="26" customWidth="1"/>
    <col min="2521" max="2542" width="8.88671875" style="26"/>
    <col min="2543" max="2543" width="6.44140625" style="26" customWidth="1"/>
    <col min="2544" max="2544" width="12.21875" style="26" customWidth="1"/>
    <col min="2545" max="2545" width="28.21875" style="26" customWidth="1"/>
    <col min="2546" max="2546" width="13.77734375" style="26" customWidth="1"/>
    <col min="2547" max="2547" width="5.6640625" style="26" customWidth="1"/>
    <col min="2548" max="2549" width="9.33203125" style="26" customWidth="1"/>
    <col min="2550" max="2550" width="13.109375" style="26" customWidth="1"/>
    <col min="2551" max="2767" width="8.88671875" style="26"/>
    <col min="2768" max="2768" width="5" style="26" customWidth="1"/>
    <col min="2769" max="2769" width="15" style="26" customWidth="1"/>
    <col min="2770" max="2771" width="14.6640625" style="26" customWidth="1"/>
    <col min="2772" max="2772" width="6.21875" style="26" customWidth="1"/>
    <col min="2773" max="2775" width="10.109375" style="26" customWidth="1"/>
    <col min="2776" max="2776" width="10.44140625" style="26" customWidth="1"/>
    <col min="2777" max="2798" width="8.88671875" style="26"/>
    <col min="2799" max="2799" width="6.44140625" style="26" customWidth="1"/>
    <col min="2800" max="2800" width="12.21875" style="26" customWidth="1"/>
    <col min="2801" max="2801" width="28.21875" style="26" customWidth="1"/>
    <col min="2802" max="2802" width="13.77734375" style="26" customWidth="1"/>
    <col min="2803" max="2803" width="5.6640625" style="26" customWidth="1"/>
    <col min="2804" max="2805" width="9.33203125" style="26" customWidth="1"/>
    <col min="2806" max="2806" width="13.109375" style="26" customWidth="1"/>
    <col min="2807" max="3023" width="8.88671875" style="26"/>
    <col min="3024" max="3024" width="5" style="26" customWidth="1"/>
    <col min="3025" max="3025" width="15" style="26" customWidth="1"/>
    <col min="3026" max="3027" width="14.6640625" style="26" customWidth="1"/>
    <col min="3028" max="3028" width="6.21875" style="26" customWidth="1"/>
    <col min="3029" max="3031" width="10.109375" style="26" customWidth="1"/>
    <col min="3032" max="3032" width="10.44140625" style="26" customWidth="1"/>
    <col min="3033" max="3054" width="8.88671875" style="26"/>
    <col min="3055" max="3055" width="6.44140625" style="26" customWidth="1"/>
    <col min="3056" max="3056" width="12.21875" style="26" customWidth="1"/>
    <col min="3057" max="3057" width="28.21875" style="26" customWidth="1"/>
    <col min="3058" max="3058" width="13.77734375" style="26" customWidth="1"/>
    <col min="3059" max="3059" width="5.6640625" style="26" customWidth="1"/>
    <col min="3060" max="3061" width="9.33203125" style="26" customWidth="1"/>
    <col min="3062" max="3062" width="13.109375" style="26" customWidth="1"/>
    <col min="3063" max="3279" width="8.88671875" style="26"/>
    <col min="3280" max="3280" width="5" style="26" customWidth="1"/>
    <col min="3281" max="3281" width="15" style="26" customWidth="1"/>
    <col min="3282" max="3283" width="14.6640625" style="26" customWidth="1"/>
    <col min="3284" max="3284" width="6.21875" style="26" customWidth="1"/>
    <col min="3285" max="3287" width="10.109375" style="26" customWidth="1"/>
    <col min="3288" max="3288" width="10.44140625" style="26" customWidth="1"/>
    <col min="3289" max="3310" width="8.88671875" style="26"/>
    <col min="3311" max="3311" width="6.44140625" style="26" customWidth="1"/>
    <col min="3312" max="3312" width="12.21875" style="26" customWidth="1"/>
    <col min="3313" max="3313" width="28.21875" style="26" customWidth="1"/>
    <col min="3314" max="3314" width="13.77734375" style="26" customWidth="1"/>
    <col min="3315" max="3315" width="5.6640625" style="26" customWidth="1"/>
    <col min="3316" max="3317" width="9.33203125" style="26" customWidth="1"/>
    <col min="3318" max="3318" width="13.109375" style="26" customWidth="1"/>
    <col min="3319" max="3535" width="8.88671875" style="26"/>
    <col min="3536" max="3536" width="5" style="26" customWidth="1"/>
    <col min="3537" max="3537" width="15" style="26" customWidth="1"/>
    <col min="3538" max="3539" width="14.6640625" style="26" customWidth="1"/>
    <col min="3540" max="3540" width="6.21875" style="26" customWidth="1"/>
    <col min="3541" max="3543" width="10.109375" style="26" customWidth="1"/>
    <col min="3544" max="3544" width="10.44140625" style="26" customWidth="1"/>
    <col min="3545" max="3566" width="8.88671875" style="26"/>
    <col min="3567" max="3567" width="6.44140625" style="26" customWidth="1"/>
    <col min="3568" max="3568" width="12.21875" style="26" customWidth="1"/>
    <col min="3569" max="3569" width="28.21875" style="26" customWidth="1"/>
    <col min="3570" max="3570" width="13.77734375" style="26" customWidth="1"/>
    <col min="3571" max="3571" width="5.6640625" style="26" customWidth="1"/>
    <col min="3572" max="3573" width="9.33203125" style="26" customWidth="1"/>
    <col min="3574" max="3574" width="13.109375" style="26" customWidth="1"/>
    <col min="3575" max="3791" width="8.88671875" style="26"/>
    <col min="3792" max="3792" width="5" style="26" customWidth="1"/>
    <col min="3793" max="3793" width="15" style="26" customWidth="1"/>
    <col min="3794" max="3795" width="14.6640625" style="26" customWidth="1"/>
    <col min="3796" max="3796" width="6.21875" style="26" customWidth="1"/>
    <col min="3797" max="3799" width="10.109375" style="26" customWidth="1"/>
    <col min="3800" max="3800" width="10.44140625" style="26" customWidth="1"/>
    <col min="3801" max="3822" width="8.88671875" style="26"/>
    <col min="3823" max="3823" width="6.44140625" style="26" customWidth="1"/>
    <col min="3824" max="3824" width="12.21875" style="26" customWidth="1"/>
    <col min="3825" max="3825" width="28.21875" style="26" customWidth="1"/>
    <col min="3826" max="3826" width="13.77734375" style="26" customWidth="1"/>
    <col min="3827" max="3827" width="5.6640625" style="26" customWidth="1"/>
    <col min="3828" max="3829" width="9.33203125" style="26" customWidth="1"/>
    <col min="3830" max="3830" width="13.109375" style="26" customWidth="1"/>
    <col min="3831" max="4047" width="8.88671875" style="26"/>
    <col min="4048" max="4048" width="5" style="26" customWidth="1"/>
    <col min="4049" max="4049" width="15" style="26" customWidth="1"/>
    <col min="4050" max="4051" width="14.6640625" style="26" customWidth="1"/>
    <col min="4052" max="4052" width="6.21875" style="26" customWidth="1"/>
    <col min="4053" max="4055" width="10.109375" style="26" customWidth="1"/>
    <col min="4056" max="4056" width="10.44140625" style="26" customWidth="1"/>
    <col min="4057" max="4078" width="8.88671875" style="26"/>
    <col min="4079" max="4079" width="6.44140625" style="26" customWidth="1"/>
    <col min="4080" max="4080" width="12.21875" style="26" customWidth="1"/>
    <col min="4081" max="4081" width="28.21875" style="26" customWidth="1"/>
    <col min="4082" max="4082" width="13.77734375" style="26" customWidth="1"/>
    <col min="4083" max="4083" width="5.6640625" style="26" customWidth="1"/>
    <col min="4084" max="4085" width="9.33203125" style="26" customWidth="1"/>
    <col min="4086" max="4086" width="13.109375" style="26" customWidth="1"/>
    <col min="4087" max="4303" width="8.88671875" style="26"/>
    <col min="4304" max="4304" width="5" style="26" customWidth="1"/>
    <col min="4305" max="4305" width="15" style="26" customWidth="1"/>
    <col min="4306" max="4307" width="14.6640625" style="26" customWidth="1"/>
    <col min="4308" max="4308" width="6.21875" style="26" customWidth="1"/>
    <col min="4309" max="4311" width="10.109375" style="26" customWidth="1"/>
    <col min="4312" max="4312" width="10.44140625" style="26" customWidth="1"/>
    <col min="4313" max="4334" width="8.88671875" style="26"/>
    <col min="4335" max="4335" width="6.44140625" style="26" customWidth="1"/>
    <col min="4336" max="4336" width="12.21875" style="26" customWidth="1"/>
    <col min="4337" max="4337" width="28.21875" style="26" customWidth="1"/>
    <col min="4338" max="4338" width="13.77734375" style="26" customWidth="1"/>
    <col min="4339" max="4339" width="5.6640625" style="26" customWidth="1"/>
    <col min="4340" max="4341" width="9.33203125" style="26" customWidth="1"/>
    <col min="4342" max="4342" width="13.109375" style="26" customWidth="1"/>
    <col min="4343" max="4559" width="8.88671875" style="26"/>
    <col min="4560" max="4560" width="5" style="26" customWidth="1"/>
    <col min="4561" max="4561" width="15" style="26" customWidth="1"/>
    <col min="4562" max="4563" width="14.6640625" style="26" customWidth="1"/>
    <col min="4564" max="4564" width="6.21875" style="26" customWidth="1"/>
    <col min="4565" max="4567" width="10.109375" style="26" customWidth="1"/>
    <col min="4568" max="4568" width="10.44140625" style="26" customWidth="1"/>
    <col min="4569" max="4590" width="8.88671875" style="26"/>
    <col min="4591" max="4591" width="6.44140625" style="26" customWidth="1"/>
    <col min="4592" max="4592" width="12.21875" style="26" customWidth="1"/>
    <col min="4593" max="4593" width="28.21875" style="26" customWidth="1"/>
    <col min="4594" max="4594" width="13.77734375" style="26" customWidth="1"/>
    <col min="4595" max="4595" width="5.6640625" style="26" customWidth="1"/>
    <col min="4596" max="4597" width="9.33203125" style="26" customWidth="1"/>
    <col min="4598" max="4598" width="13.109375" style="26" customWidth="1"/>
    <col min="4599" max="4815" width="8.88671875" style="26"/>
    <col min="4816" max="4816" width="5" style="26" customWidth="1"/>
    <col min="4817" max="4817" width="15" style="26" customWidth="1"/>
    <col min="4818" max="4819" width="14.6640625" style="26" customWidth="1"/>
    <col min="4820" max="4820" width="6.21875" style="26" customWidth="1"/>
    <col min="4821" max="4823" width="10.109375" style="26" customWidth="1"/>
    <col min="4824" max="4824" width="10.44140625" style="26" customWidth="1"/>
    <col min="4825" max="4846" width="8.88671875" style="26"/>
    <col min="4847" max="4847" width="6.44140625" style="26" customWidth="1"/>
    <col min="4848" max="4848" width="12.21875" style="26" customWidth="1"/>
    <col min="4849" max="4849" width="28.21875" style="26" customWidth="1"/>
    <col min="4850" max="4850" width="13.77734375" style="26" customWidth="1"/>
    <col min="4851" max="4851" width="5.6640625" style="26" customWidth="1"/>
    <col min="4852" max="4853" width="9.33203125" style="26" customWidth="1"/>
    <col min="4854" max="4854" width="13.109375" style="26" customWidth="1"/>
    <col min="4855" max="5071" width="8.88671875" style="26"/>
    <col min="5072" max="5072" width="5" style="26" customWidth="1"/>
    <col min="5073" max="5073" width="15" style="26" customWidth="1"/>
    <col min="5074" max="5075" width="14.6640625" style="26" customWidth="1"/>
    <col min="5076" max="5076" width="6.21875" style="26" customWidth="1"/>
    <col min="5077" max="5079" width="10.109375" style="26" customWidth="1"/>
    <col min="5080" max="5080" width="10.44140625" style="26" customWidth="1"/>
    <col min="5081" max="5102" width="8.88671875" style="26"/>
    <col min="5103" max="5103" width="6.44140625" style="26" customWidth="1"/>
    <col min="5104" max="5104" width="12.21875" style="26" customWidth="1"/>
    <col min="5105" max="5105" width="28.21875" style="26" customWidth="1"/>
    <col min="5106" max="5106" width="13.77734375" style="26" customWidth="1"/>
    <col min="5107" max="5107" width="5.6640625" style="26" customWidth="1"/>
    <col min="5108" max="5109" width="9.33203125" style="26" customWidth="1"/>
    <col min="5110" max="5110" width="13.109375" style="26" customWidth="1"/>
    <col min="5111" max="5327" width="8.88671875" style="26"/>
    <col min="5328" max="5328" width="5" style="26" customWidth="1"/>
    <col min="5329" max="5329" width="15" style="26" customWidth="1"/>
    <col min="5330" max="5331" width="14.6640625" style="26" customWidth="1"/>
    <col min="5332" max="5332" width="6.21875" style="26" customWidth="1"/>
    <col min="5333" max="5335" width="10.109375" style="26" customWidth="1"/>
    <col min="5336" max="5336" width="10.44140625" style="26" customWidth="1"/>
    <col min="5337" max="5358" width="8.88671875" style="26"/>
    <col min="5359" max="5359" width="6.44140625" style="26" customWidth="1"/>
    <col min="5360" max="5360" width="12.21875" style="26" customWidth="1"/>
    <col min="5361" max="5361" width="28.21875" style="26" customWidth="1"/>
    <col min="5362" max="5362" width="13.77734375" style="26" customWidth="1"/>
    <col min="5363" max="5363" width="5.6640625" style="26" customWidth="1"/>
    <col min="5364" max="5365" width="9.33203125" style="26" customWidth="1"/>
    <col min="5366" max="5366" width="13.109375" style="26" customWidth="1"/>
    <col min="5367" max="5583" width="8.88671875" style="26"/>
    <col min="5584" max="5584" width="5" style="26" customWidth="1"/>
    <col min="5585" max="5585" width="15" style="26" customWidth="1"/>
    <col min="5586" max="5587" width="14.6640625" style="26" customWidth="1"/>
    <col min="5588" max="5588" width="6.21875" style="26" customWidth="1"/>
    <col min="5589" max="5591" width="10.109375" style="26" customWidth="1"/>
    <col min="5592" max="5592" width="10.44140625" style="26" customWidth="1"/>
    <col min="5593" max="5614" width="8.88671875" style="26"/>
    <col min="5615" max="5615" width="6.44140625" style="26" customWidth="1"/>
    <col min="5616" max="5616" width="12.21875" style="26" customWidth="1"/>
    <col min="5617" max="5617" width="28.21875" style="26" customWidth="1"/>
    <col min="5618" max="5618" width="13.77734375" style="26" customWidth="1"/>
    <col min="5619" max="5619" width="5.6640625" style="26" customWidth="1"/>
    <col min="5620" max="5621" width="9.33203125" style="26" customWidth="1"/>
    <col min="5622" max="5622" width="13.109375" style="26" customWidth="1"/>
    <col min="5623" max="5839" width="8.88671875" style="26"/>
    <col min="5840" max="5840" width="5" style="26" customWidth="1"/>
    <col min="5841" max="5841" width="15" style="26" customWidth="1"/>
    <col min="5842" max="5843" width="14.6640625" style="26" customWidth="1"/>
    <col min="5844" max="5844" width="6.21875" style="26" customWidth="1"/>
    <col min="5845" max="5847" width="10.109375" style="26" customWidth="1"/>
    <col min="5848" max="5848" width="10.44140625" style="26" customWidth="1"/>
    <col min="5849" max="5870" width="8.88671875" style="26"/>
    <col min="5871" max="5871" width="6.44140625" style="26" customWidth="1"/>
    <col min="5872" max="5872" width="12.21875" style="26" customWidth="1"/>
    <col min="5873" max="5873" width="28.21875" style="26" customWidth="1"/>
    <col min="5874" max="5874" width="13.77734375" style="26" customWidth="1"/>
    <col min="5875" max="5875" width="5.6640625" style="26" customWidth="1"/>
    <col min="5876" max="5877" width="9.33203125" style="26" customWidth="1"/>
    <col min="5878" max="5878" width="13.109375" style="26" customWidth="1"/>
    <col min="5879" max="6095" width="8.88671875" style="26"/>
    <col min="6096" max="6096" width="5" style="26" customWidth="1"/>
    <col min="6097" max="6097" width="15" style="26" customWidth="1"/>
    <col min="6098" max="6099" width="14.6640625" style="26" customWidth="1"/>
    <col min="6100" max="6100" width="6.21875" style="26" customWidth="1"/>
    <col min="6101" max="6103" width="10.109375" style="26" customWidth="1"/>
    <col min="6104" max="6104" width="10.44140625" style="26" customWidth="1"/>
    <col min="6105" max="6126" width="8.88671875" style="26"/>
    <col min="6127" max="6127" width="6.44140625" style="26" customWidth="1"/>
    <col min="6128" max="6128" width="12.21875" style="26" customWidth="1"/>
    <col min="6129" max="6129" width="28.21875" style="26" customWidth="1"/>
    <col min="6130" max="6130" width="13.77734375" style="26" customWidth="1"/>
    <col min="6131" max="6131" width="5.6640625" style="26" customWidth="1"/>
    <col min="6132" max="6133" width="9.33203125" style="26" customWidth="1"/>
    <col min="6134" max="6134" width="13.109375" style="26" customWidth="1"/>
    <col min="6135" max="6351" width="8.88671875" style="26"/>
    <col min="6352" max="6352" width="5" style="26" customWidth="1"/>
    <col min="6353" max="6353" width="15" style="26" customWidth="1"/>
    <col min="6354" max="6355" width="14.6640625" style="26" customWidth="1"/>
    <col min="6356" max="6356" width="6.21875" style="26" customWidth="1"/>
    <col min="6357" max="6359" width="10.109375" style="26" customWidth="1"/>
    <col min="6360" max="6360" width="10.44140625" style="26" customWidth="1"/>
    <col min="6361" max="6382" width="8.88671875" style="26"/>
    <col min="6383" max="6383" width="6.44140625" style="26" customWidth="1"/>
    <col min="6384" max="6384" width="12.21875" style="26" customWidth="1"/>
    <col min="6385" max="6385" width="28.21875" style="26" customWidth="1"/>
    <col min="6386" max="6386" width="13.77734375" style="26" customWidth="1"/>
    <col min="6387" max="6387" width="5.6640625" style="26" customWidth="1"/>
    <col min="6388" max="6389" width="9.33203125" style="26" customWidth="1"/>
    <col min="6390" max="6390" width="13.109375" style="26" customWidth="1"/>
    <col min="6391" max="6607" width="8.88671875" style="26"/>
    <col min="6608" max="6608" width="5" style="26" customWidth="1"/>
    <col min="6609" max="6609" width="15" style="26" customWidth="1"/>
    <col min="6610" max="6611" width="14.6640625" style="26" customWidth="1"/>
    <col min="6612" max="6612" width="6.21875" style="26" customWidth="1"/>
    <col min="6613" max="6615" width="10.109375" style="26" customWidth="1"/>
    <col min="6616" max="6616" width="10.44140625" style="26" customWidth="1"/>
    <col min="6617" max="6638" width="8.88671875" style="26"/>
    <col min="6639" max="6639" width="6.44140625" style="26" customWidth="1"/>
    <col min="6640" max="6640" width="12.21875" style="26" customWidth="1"/>
    <col min="6641" max="6641" width="28.21875" style="26" customWidth="1"/>
    <col min="6642" max="6642" width="13.77734375" style="26" customWidth="1"/>
    <col min="6643" max="6643" width="5.6640625" style="26" customWidth="1"/>
    <col min="6644" max="6645" width="9.33203125" style="26" customWidth="1"/>
    <col min="6646" max="6646" width="13.109375" style="26" customWidth="1"/>
    <col min="6647" max="6863" width="8.88671875" style="26"/>
    <col min="6864" max="6864" width="5" style="26" customWidth="1"/>
    <col min="6865" max="6865" width="15" style="26" customWidth="1"/>
    <col min="6866" max="6867" width="14.6640625" style="26" customWidth="1"/>
    <col min="6868" max="6868" width="6.21875" style="26" customWidth="1"/>
    <col min="6869" max="6871" width="10.109375" style="26" customWidth="1"/>
    <col min="6872" max="6872" width="10.44140625" style="26" customWidth="1"/>
    <col min="6873" max="6894" width="8.88671875" style="26"/>
    <col min="6895" max="6895" width="6.44140625" style="26" customWidth="1"/>
    <col min="6896" max="6896" width="12.21875" style="26" customWidth="1"/>
    <col min="6897" max="6897" width="28.21875" style="26" customWidth="1"/>
    <col min="6898" max="6898" width="13.77734375" style="26" customWidth="1"/>
    <col min="6899" max="6899" width="5.6640625" style="26" customWidth="1"/>
    <col min="6900" max="6901" width="9.33203125" style="26" customWidth="1"/>
    <col min="6902" max="6902" width="13.109375" style="26" customWidth="1"/>
    <col min="6903" max="7119" width="8.88671875" style="26"/>
    <col min="7120" max="7120" width="5" style="26" customWidth="1"/>
    <col min="7121" max="7121" width="15" style="26" customWidth="1"/>
    <col min="7122" max="7123" width="14.6640625" style="26" customWidth="1"/>
    <col min="7124" max="7124" width="6.21875" style="26" customWidth="1"/>
    <col min="7125" max="7127" width="10.109375" style="26" customWidth="1"/>
    <col min="7128" max="7128" width="10.44140625" style="26" customWidth="1"/>
    <col min="7129" max="7150" width="8.88671875" style="26"/>
    <col min="7151" max="7151" width="6.44140625" style="26" customWidth="1"/>
    <col min="7152" max="7152" width="12.21875" style="26" customWidth="1"/>
    <col min="7153" max="7153" width="28.21875" style="26" customWidth="1"/>
    <col min="7154" max="7154" width="13.77734375" style="26" customWidth="1"/>
    <col min="7155" max="7155" width="5.6640625" style="26" customWidth="1"/>
    <col min="7156" max="7157" width="9.33203125" style="26" customWidth="1"/>
    <col min="7158" max="7158" width="13.109375" style="26" customWidth="1"/>
    <col min="7159" max="7375" width="8.88671875" style="26"/>
    <col min="7376" max="7376" width="5" style="26" customWidth="1"/>
    <col min="7377" max="7377" width="15" style="26" customWidth="1"/>
    <col min="7378" max="7379" width="14.6640625" style="26" customWidth="1"/>
    <col min="7380" max="7380" width="6.21875" style="26" customWidth="1"/>
    <col min="7381" max="7383" width="10.109375" style="26" customWidth="1"/>
    <col min="7384" max="7384" width="10.44140625" style="26" customWidth="1"/>
    <col min="7385" max="7406" width="8.88671875" style="26"/>
    <col min="7407" max="7407" width="6.44140625" style="26" customWidth="1"/>
    <col min="7408" max="7408" width="12.21875" style="26" customWidth="1"/>
    <col min="7409" max="7409" width="28.21875" style="26" customWidth="1"/>
    <col min="7410" max="7410" width="13.77734375" style="26" customWidth="1"/>
    <col min="7411" max="7411" width="5.6640625" style="26" customWidth="1"/>
    <col min="7412" max="7413" width="9.33203125" style="26" customWidth="1"/>
    <col min="7414" max="7414" width="13.109375" style="26" customWidth="1"/>
    <col min="7415" max="7631" width="8.88671875" style="26"/>
    <col min="7632" max="7632" width="5" style="26" customWidth="1"/>
    <col min="7633" max="7633" width="15" style="26" customWidth="1"/>
    <col min="7634" max="7635" width="14.6640625" style="26" customWidth="1"/>
    <col min="7636" max="7636" width="6.21875" style="26" customWidth="1"/>
    <col min="7637" max="7639" width="10.109375" style="26" customWidth="1"/>
    <col min="7640" max="7640" width="10.44140625" style="26" customWidth="1"/>
    <col min="7641" max="7662" width="8.88671875" style="26"/>
    <col min="7663" max="7663" width="6.44140625" style="26" customWidth="1"/>
    <col min="7664" max="7664" width="12.21875" style="26" customWidth="1"/>
    <col min="7665" max="7665" width="28.21875" style="26" customWidth="1"/>
    <col min="7666" max="7666" width="13.77734375" style="26" customWidth="1"/>
    <col min="7667" max="7667" width="5.6640625" style="26" customWidth="1"/>
    <col min="7668" max="7669" width="9.33203125" style="26" customWidth="1"/>
    <col min="7670" max="7670" width="13.109375" style="26" customWidth="1"/>
    <col min="7671" max="7887" width="8.88671875" style="26"/>
    <col min="7888" max="7888" width="5" style="26" customWidth="1"/>
    <col min="7889" max="7889" width="15" style="26" customWidth="1"/>
    <col min="7890" max="7891" width="14.6640625" style="26" customWidth="1"/>
    <col min="7892" max="7892" width="6.21875" style="26" customWidth="1"/>
    <col min="7893" max="7895" width="10.109375" style="26" customWidth="1"/>
    <col min="7896" max="7896" width="10.44140625" style="26" customWidth="1"/>
    <col min="7897" max="7918" width="8.88671875" style="26"/>
    <col min="7919" max="7919" width="6.44140625" style="26" customWidth="1"/>
    <col min="7920" max="7920" width="12.21875" style="26" customWidth="1"/>
    <col min="7921" max="7921" width="28.21875" style="26" customWidth="1"/>
    <col min="7922" max="7922" width="13.77734375" style="26" customWidth="1"/>
    <col min="7923" max="7923" width="5.6640625" style="26" customWidth="1"/>
    <col min="7924" max="7925" width="9.33203125" style="26" customWidth="1"/>
    <col min="7926" max="7926" width="13.109375" style="26" customWidth="1"/>
    <col min="7927" max="8143" width="8.88671875" style="26"/>
    <col min="8144" max="8144" width="5" style="26" customWidth="1"/>
    <col min="8145" max="8145" width="15" style="26" customWidth="1"/>
    <col min="8146" max="8147" width="14.6640625" style="26" customWidth="1"/>
    <col min="8148" max="8148" width="6.21875" style="26" customWidth="1"/>
    <col min="8149" max="8151" width="10.109375" style="26" customWidth="1"/>
    <col min="8152" max="8152" width="10.44140625" style="26" customWidth="1"/>
    <col min="8153" max="8174" width="8.88671875" style="26"/>
    <col min="8175" max="8175" width="6.44140625" style="26" customWidth="1"/>
    <col min="8176" max="8176" width="12.21875" style="26" customWidth="1"/>
    <col min="8177" max="8177" width="28.21875" style="26" customWidth="1"/>
    <col min="8178" max="8178" width="13.77734375" style="26" customWidth="1"/>
    <col min="8179" max="8179" width="5.6640625" style="26" customWidth="1"/>
    <col min="8180" max="8181" width="9.33203125" style="26" customWidth="1"/>
    <col min="8182" max="8182" width="13.109375" style="26" customWidth="1"/>
    <col min="8183" max="8399" width="8.88671875" style="26"/>
    <col min="8400" max="8400" width="5" style="26" customWidth="1"/>
    <col min="8401" max="8401" width="15" style="26" customWidth="1"/>
    <col min="8402" max="8403" width="14.6640625" style="26" customWidth="1"/>
    <col min="8404" max="8404" width="6.21875" style="26" customWidth="1"/>
    <col min="8405" max="8407" width="10.109375" style="26" customWidth="1"/>
    <col min="8408" max="8408" width="10.44140625" style="26" customWidth="1"/>
    <col min="8409" max="8430" width="8.88671875" style="26"/>
    <col min="8431" max="8431" width="6.44140625" style="26" customWidth="1"/>
    <col min="8432" max="8432" width="12.21875" style="26" customWidth="1"/>
    <col min="8433" max="8433" width="28.21875" style="26" customWidth="1"/>
    <col min="8434" max="8434" width="13.77734375" style="26" customWidth="1"/>
    <col min="8435" max="8435" width="5.6640625" style="26" customWidth="1"/>
    <col min="8436" max="8437" width="9.33203125" style="26" customWidth="1"/>
    <col min="8438" max="8438" width="13.109375" style="26" customWidth="1"/>
    <col min="8439" max="8655" width="8.88671875" style="26"/>
    <col min="8656" max="8656" width="5" style="26" customWidth="1"/>
    <col min="8657" max="8657" width="15" style="26" customWidth="1"/>
    <col min="8658" max="8659" width="14.6640625" style="26" customWidth="1"/>
    <col min="8660" max="8660" width="6.21875" style="26" customWidth="1"/>
    <col min="8661" max="8663" width="10.109375" style="26" customWidth="1"/>
    <col min="8664" max="8664" width="10.44140625" style="26" customWidth="1"/>
    <col min="8665" max="8686" width="8.88671875" style="26"/>
    <col min="8687" max="8687" width="6.44140625" style="26" customWidth="1"/>
    <col min="8688" max="8688" width="12.21875" style="26" customWidth="1"/>
    <col min="8689" max="8689" width="28.21875" style="26" customWidth="1"/>
    <col min="8690" max="8690" width="13.77734375" style="26" customWidth="1"/>
    <col min="8691" max="8691" width="5.6640625" style="26" customWidth="1"/>
    <col min="8692" max="8693" width="9.33203125" style="26" customWidth="1"/>
    <col min="8694" max="8694" width="13.109375" style="26" customWidth="1"/>
    <col min="8695" max="8911" width="8.88671875" style="26"/>
    <col min="8912" max="8912" width="5" style="26" customWidth="1"/>
    <col min="8913" max="8913" width="15" style="26" customWidth="1"/>
    <col min="8914" max="8915" width="14.6640625" style="26" customWidth="1"/>
    <col min="8916" max="8916" width="6.21875" style="26" customWidth="1"/>
    <col min="8917" max="8919" width="10.109375" style="26" customWidth="1"/>
    <col min="8920" max="8920" width="10.44140625" style="26" customWidth="1"/>
    <col min="8921" max="8942" width="8.88671875" style="26"/>
    <col min="8943" max="8943" width="6.44140625" style="26" customWidth="1"/>
    <col min="8944" max="8944" width="12.21875" style="26" customWidth="1"/>
    <col min="8945" max="8945" width="28.21875" style="26" customWidth="1"/>
    <col min="8946" max="8946" width="13.77734375" style="26" customWidth="1"/>
    <col min="8947" max="8947" width="5.6640625" style="26" customWidth="1"/>
    <col min="8948" max="8949" width="9.33203125" style="26" customWidth="1"/>
    <col min="8950" max="8950" width="13.109375" style="26" customWidth="1"/>
    <col min="8951" max="9167" width="8.88671875" style="26"/>
    <col min="9168" max="9168" width="5" style="26" customWidth="1"/>
    <col min="9169" max="9169" width="15" style="26" customWidth="1"/>
    <col min="9170" max="9171" width="14.6640625" style="26" customWidth="1"/>
    <col min="9172" max="9172" width="6.21875" style="26" customWidth="1"/>
    <col min="9173" max="9175" width="10.109375" style="26" customWidth="1"/>
    <col min="9176" max="9176" width="10.44140625" style="26" customWidth="1"/>
    <col min="9177" max="9198" width="8.88671875" style="26"/>
    <col min="9199" max="9199" width="6.44140625" style="26" customWidth="1"/>
    <col min="9200" max="9200" width="12.21875" style="26" customWidth="1"/>
    <col min="9201" max="9201" width="28.21875" style="26" customWidth="1"/>
    <col min="9202" max="9202" width="13.77734375" style="26" customWidth="1"/>
    <col min="9203" max="9203" width="5.6640625" style="26" customWidth="1"/>
    <col min="9204" max="9205" width="9.33203125" style="26" customWidth="1"/>
    <col min="9206" max="9206" width="13.109375" style="26" customWidth="1"/>
    <col min="9207" max="9423" width="8.88671875" style="26"/>
    <col min="9424" max="9424" width="5" style="26" customWidth="1"/>
    <col min="9425" max="9425" width="15" style="26" customWidth="1"/>
    <col min="9426" max="9427" width="14.6640625" style="26" customWidth="1"/>
    <col min="9428" max="9428" width="6.21875" style="26" customWidth="1"/>
    <col min="9429" max="9431" width="10.109375" style="26" customWidth="1"/>
    <col min="9432" max="9432" width="10.44140625" style="26" customWidth="1"/>
    <col min="9433" max="9454" width="8.88671875" style="26"/>
    <col min="9455" max="9455" width="6.44140625" style="26" customWidth="1"/>
    <col min="9456" max="9456" width="12.21875" style="26" customWidth="1"/>
    <col min="9457" max="9457" width="28.21875" style="26" customWidth="1"/>
    <col min="9458" max="9458" width="13.77734375" style="26" customWidth="1"/>
    <col min="9459" max="9459" width="5.6640625" style="26" customWidth="1"/>
    <col min="9460" max="9461" width="9.33203125" style="26" customWidth="1"/>
    <col min="9462" max="9462" width="13.109375" style="26" customWidth="1"/>
    <col min="9463" max="9679" width="8.88671875" style="26"/>
    <col min="9680" max="9680" width="5" style="26" customWidth="1"/>
    <col min="9681" max="9681" width="15" style="26" customWidth="1"/>
    <col min="9682" max="9683" width="14.6640625" style="26" customWidth="1"/>
    <col min="9684" max="9684" width="6.21875" style="26" customWidth="1"/>
    <col min="9685" max="9687" width="10.109375" style="26" customWidth="1"/>
    <col min="9688" max="9688" width="10.44140625" style="26" customWidth="1"/>
    <col min="9689" max="9710" width="8.88671875" style="26"/>
    <col min="9711" max="9711" width="6.44140625" style="26" customWidth="1"/>
    <col min="9712" max="9712" width="12.21875" style="26" customWidth="1"/>
    <col min="9713" max="9713" width="28.21875" style="26" customWidth="1"/>
    <col min="9714" max="9714" width="13.77734375" style="26" customWidth="1"/>
    <col min="9715" max="9715" width="5.6640625" style="26" customWidth="1"/>
    <col min="9716" max="9717" width="9.33203125" style="26" customWidth="1"/>
    <col min="9718" max="9718" width="13.109375" style="26" customWidth="1"/>
    <col min="9719" max="9935" width="8.88671875" style="26"/>
    <col min="9936" max="9936" width="5" style="26" customWidth="1"/>
    <col min="9937" max="9937" width="15" style="26" customWidth="1"/>
    <col min="9938" max="9939" width="14.6640625" style="26" customWidth="1"/>
    <col min="9940" max="9940" width="6.21875" style="26" customWidth="1"/>
    <col min="9941" max="9943" width="10.109375" style="26" customWidth="1"/>
    <col min="9944" max="9944" width="10.44140625" style="26" customWidth="1"/>
    <col min="9945" max="9966" width="8.88671875" style="26"/>
    <col min="9967" max="9967" width="6.44140625" style="26" customWidth="1"/>
    <col min="9968" max="9968" width="12.21875" style="26" customWidth="1"/>
    <col min="9969" max="9969" width="28.21875" style="26" customWidth="1"/>
    <col min="9970" max="9970" width="13.77734375" style="26" customWidth="1"/>
    <col min="9971" max="9971" width="5.6640625" style="26" customWidth="1"/>
    <col min="9972" max="9973" width="9.33203125" style="26" customWidth="1"/>
    <col min="9974" max="9974" width="13.109375" style="26" customWidth="1"/>
    <col min="9975" max="10191" width="8.88671875" style="26"/>
    <col min="10192" max="10192" width="5" style="26" customWidth="1"/>
    <col min="10193" max="10193" width="15" style="26" customWidth="1"/>
    <col min="10194" max="10195" width="14.6640625" style="26" customWidth="1"/>
    <col min="10196" max="10196" width="6.21875" style="26" customWidth="1"/>
    <col min="10197" max="10199" width="10.109375" style="26" customWidth="1"/>
    <col min="10200" max="10200" width="10.44140625" style="26" customWidth="1"/>
    <col min="10201" max="10222" width="8.88671875" style="26"/>
    <col min="10223" max="10223" width="6.44140625" style="26" customWidth="1"/>
    <col min="10224" max="10224" width="12.21875" style="26" customWidth="1"/>
    <col min="10225" max="10225" width="28.21875" style="26" customWidth="1"/>
    <col min="10226" max="10226" width="13.77734375" style="26" customWidth="1"/>
    <col min="10227" max="10227" width="5.6640625" style="26" customWidth="1"/>
    <col min="10228" max="10229" width="9.33203125" style="26" customWidth="1"/>
    <col min="10230" max="10230" width="13.109375" style="26" customWidth="1"/>
    <col min="10231" max="10447" width="8.88671875" style="26"/>
    <col min="10448" max="10448" width="5" style="26" customWidth="1"/>
    <col min="10449" max="10449" width="15" style="26" customWidth="1"/>
    <col min="10450" max="10451" width="14.6640625" style="26" customWidth="1"/>
    <col min="10452" max="10452" width="6.21875" style="26" customWidth="1"/>
    <col min="10453" max="10455" width="10.109375" style="26" customWidth="1"/>
    <col min="10456" max="10456" width="10.44140625" style="26" customWidth="1"/>
    <col min="10457" max="10478" width="8.88671875" style="26"/>
    <col min="10479" max="10479" width="6.44140625" style="26" customWidth="1"/>
    <col min="10480" max="10480" width="12.21875" style="26" customWidth="1"/>
    <col min="10481" max="10481" width="28.21875" style="26" customWidth="1"/>
    <col min="10482" max="10482" width="13.77734375" style="26" customWidth="1"/>
    <col min="10483" max="10483" width="5.6640625" style="26" customWidth="1"/>
    <col min="10484" max="10485" width="9.33203125" style="26" customWidth="1"/>
    <col min="10486" max="10486" width="13.109375" style="26" customWidth="1"/>
    <col min="10487" max="10703" width="8.88671875" style="26"/>
    <col min="10704" max="10704" width="5" style="26" customWidth="1"/>
    <col min="10705" max="10705" width="15" style="26" customWidth="1"/>
    <col min="10706" max="10707" width="14.6640625" style="26" customWidth="1"/>
    <col min="10708" max="10708" width="6.21875" style="26" customWidth="1"/>
    <col min="10709" max="10711" width="10.109375" style="26" customWidth="1"/>
    <col min="10712" max="10712" width="10.44140625" style="26" customWidth="1"/>
    <col min="10713" max="10734" width="8.88671875" style="26"/>
    <col min="10735" max="10735" width="6.44140625" style="26" customWidth="1"/>
    <col min="10736" max="10736" width="12.21875" style="26" customWidth="1"/>
    <col min="10737" max="10737" width="28.21875" style="26" customWidth="1"/>
    <col min="10738" max="10738" width="13.77734375" style="26" customWidth="1"/>
    <col min="10739" max="10739" width="5.6640625" style="26" customWidth="1"/>
    <col min="10740" max="10741" width="9.33203125" style="26" customWidth="1"/>
    <col min="10742" max="10742" width="13.109375" style="26" customWidth="1"/>
    <col min="10743" max="10959" width="8.88671875" style="26"/>
    <col min="10960" max="10960" width="5" style="26" customWidth="1"/>
    <col min="10961" max="10961" width="15" style="26" customWidth="1"/>
    <col min="10962" max="10963" width="14.6640625" style="26" customWidth="1"/>
    <col min="10964" max="10964" width="6.21875" style="26" customWidth="1"/>
    <col min="10965" max="10967" width="10.109375" style="26" customWidth="1"/>
    <col min="10968" max="10968" width="10.44140625" style="26" customWidth="1"/>
    <col min="10969" max="10990" width="8.88671875" style="26"/>
    <col min="10991" max="10991" width="6.44140625" style="26" customWidth="1"/>
    <col min="10992" max="10992" width="12.21875" style="26" customWidth="1"/>
    <col min="10993" max="10993" width="28.21875" style="26" customWidth="1"/>
    <col min="10994" max="10994" width="13.77734375" style="26" customWidth="1"/>
    <col min="10995" max="10995" width="5.6640625" style="26" customWidth="1"/>
    <col min="10996" max="10997" width="9.33203125" style="26" customWidth="1"/>
    <col min="10998" max="10998" width="13.109375" style="26" customWidth="1"/>
    <col min="10999" max="11215" width="8.88671875" style="26"/>
    <col min="11216" max="11216" width="5" style="26" customWidth="1"/>
    <col min="11217" max="11217" width="15" style="26" customWidth="1"/>
    <col min="11218" max="11219" width="14.6640625" style="26" customWidth="1"/>
    <col min="11220" max="11220" width="6.21875" style="26" customWidth="1"/>
    <col min="11221" max="11223" width="10.109375" style="26" customWidth="1"/>
    <col min="11224" max="11224" width="10.44140625" style="26" customWidth="1"/>
    <col min="11225" max="11246" width="8.88671875" style="26"/>
    <col min="11247" max="11247" width="6.44140625" style="26" customWidth="1"/>
    <col min="11248" max="11248" width="12.21875" style="26" customWidth="1"/>
    <col min="11249" max="11249" width="28.21875" style="26" customWidth="1"/>
    <col min="11250" max="11250" width="13.77734375" style="26" customWidth="1"/>
    <col min="11251" max="11251" width="5.6640625" style="26" customWidth="1"/>
    <col min="11252" max="11253" width="9.33203125" style="26" customWidth="1"/>
    <col min="11254" max="11254" width="13.109375" style="26" customWidth="1"/>
    <col min="11255" max="11471" width="8.88671875" style="26"/>
    <col min="11472" max="11472" width="5" style="26" customWidth="1"/>
    <col min="11473" max="11473" width="15" style="26" customWidth="1"/>
    <col min="11474" max="11475" width="14.6640625" style="26" customWidth="1"/>
    <col min="11476" max="11476" width="6.21875" style="26" customWidth="1"/>
    <col min="11477" max="11479" width="10.109375" style="26" customWidth="1"/>
    <col min="11480" max="11480" width="10.44140625" style="26" customWidth="1"/>
    <col min="11481" max="11502" width="8.88671875" style="26"/>
    <col min="11503" max="11503" width="6.44140625" style="26" customWidth="1"/>
    <col min="11504" max="11504" width="12.21875" style="26" customWidth="1"/>
    <col min="11505" max="11505" width="28.21875" style="26" customWidth="1"/>
    <col min="11506" max="11506" width="13.77734375" style="26" customWidth="1"/>
    <col min="11507" max="11507" width="5.6640625" style="26" customWidth="1"/>
    <col min="11508" max="11509" width="9.33203125" style="26" customWidth="1"/>
    <col min="11510" max="11510" width="13.109375" style="26" customWidth="1"/>
    <col min="11511" max="11727" width="8.88671875" style="26"/>
    <col min="11728" max="11728" width="5" style="26" customWidth="1"/>
    <col min="11729" max="11729" width="15" style="26" customWidth="1"/>
    <col min="11730" max="11731" width="14.6640625" style="26" customWidth="1"/>
    <col min="11732" max="11732" width="6.21875" style="26" customWidth="1"/>
    <col min="11733" max="11735" width="10.109375" style="26" customWidth="1"/>
    <col min="11736" max="11736" width="10.44140625" style="26" customWidth="1"/>
    <col min="11737" max="11758" width="8.88671875" style="26"/>
    <col min="11759" max="11759" width="6.44140625" style="26" customWidth="1"/>
    <col min="11760" max="11760" width="12.21875" style="26" customWidth="1"/>
    <col min="11761" max="11761" width="28.21875" style="26" customWidth="1"/>
    <col min="11762" max="11762" width="13.77734375" style="26" customWidth="1"/>
    <col min="11763" max="11763" width="5.6640625" style="26" customWidth="1"/>
    <col min="11764" max="11765" width="9.33203125" style="26" customWidth="1"/>
    <col min="11766" max="11766" width="13.109375" style="26" customWidth="1"/>
    <col min="11767" max="11983" width="8.88671875" style="26"/>
    <col min="11984" max="11984" width="5" style="26" customWidth="1"/>
    <col min="11985" max="11985" width="15" style="26" customWidth="1"/>
    <col min="11986" max="11987" width="14.6640625" style="26" customWidth="1"/>
    <col min="11988" max="11988" width="6.21875" style="26" customWidth="1"/>
    <col min="11989" max="11991" width="10.109375" style="26" customWidth="1"/>
    <col min="11992" max="11992" width="10.44140625" style="26" customWidth="1"/>
    <col min="11993" max="12014" width="8.88671875" style="26"/>
    <col min="12015" max="12015" width="6.44140625" style="26" customWidth="1"/>
    <col min="12016" max="12016" width="12.21875" style="26" customWidth="1"/>
    <col min="12017" max="12017" width="28.21875" style="26" customWidth="1"/>
    <col min="12018" max="12018" width="13.77734375" style="26" customWidth="1"/>
    <col min="12019" max="12019" width="5.6640625" style="26" customWidth="1"/>
    <col min="12020" max="12021" width="9.33203125" style="26" customWidth="1"/>
    <col min="12022" max="12022" width="13.109375" style="26" customWidth="1"/>
    <col min="12023" max="12239" width="8.88671875" style="26"/>
    <col min="12240" max="12240" width="5" style="26" customWidth="1"/>
    <col min="12241" max="12241" width="15" style="26" customWidth="1"/>
    <col min="12242" max="12243" width="14.6640625" style="26" customWidth="1"/>
    <col min="12244" max="12244" width="6.21875" style="26" customWidth="1"/>
    <col min="12245" max="12247" width="10.109375" style="26" customWidth="1"/>
    <col min="12248" max="12248" width="10.44140625" style="26" customWidth="1"/>
    <col min="12249" max="12270" width="8.88671875" style="26"/>
    <col min="12271" max="12271" width="6.44140625" style="26" customWidth="1"/>
    <col min="12272" max="12272" width="12.21875" style="26" customWidth="1"/>
    <col min="12273" max="12273" width="28.21875" style="26" customWidth="1"/>
    <col min="12274" max="12274" width="13.77734375" style="26" customWidth="1"/>
    <col min="12275" max="12275" width="5.6640625" style="26" customWidth="1"/>
    <col min="12276" max="12277" width="9.33203125" style="26" customWidth="1"/>
    <col min="12278" max="12278" width="13.109375" style="26" customWidth="1"/>
    <col min="12279" max="12495" width="8.88671875" style="26"/>
    <col min="12496" max="12496" width="5" style="26" customWidth="1"/>
    <col min="12497" max="12497" width="15" style="26" customWidth="1"/>
    <col min="12498" max="12499" width="14.6640625" style="26" customWidth="1"/>
    <col min="12500" max="12500" width="6.21875" style="26" customWidth="1"/>
    <col min="12501" max="12503" width="10.109375" style="26" customWidth="1"/>
    <col min="12504" max="12504" width="10.44140625" style="26" customWidth="1"/>
    <col min="12505" max="12526" width="8.88671875" style="26"/>
    <col min="12527" max="12527" width="6.44140625" style="26" customWidth="1"/>
    <col min="12528" max="12528" width="12.21875" style="26" customWidth="1"/>
    <col min="12529" max="12529" width="28.21875" style="26" customWidth="1"/>
    <col min="12530" max="12530" width="13.77734375" style="26" customWidth="1"/>
    <col min="12531" max="12531" width="5.6640625" style="26" customWidth="1"/>
    <col min="12532" max="12533" width="9.33203125" style="26" customWidth="1"/>
    <col min="12534" max="12534" width="13.109375" style="26" customWidth="1"/>
    <col min="12535" max="12751" width="8.88671875" style="26"/>
    <col min="12752" max="12752" width="5" style="26" customWidth="1"/>
    <col min="12753" max="12753" width="15" style="26" customWidth="1"/>
    <col min="12754" max="12755" width="14.6640625" style="26" customWidth="1"/>
    <col min="12756" max="12756" width="6.21875" style="26" customWidth="1"/>
    <col min="12757" max="12759" width="10.109375" style="26" customWidth="1"/>
    <col min="12760" max="12760" width="10.44140625" style="26" customWidth="1"/>
    <col min="12761" max="12782" width="8.88671875" style="26"/>
    <col min="12783" max="12783" width="6.44140625" style="26" customWidth="1"/>
    <col min="12784" max="12784" width="12.21875" style="26" customWidth="1"/>
    <col min="12785" max="12785" width="28.21875" style="26" customWidth="1"/>
    <col min="12786" max="12786" width="13.77734375" style="26" customWidth="1"/>
    <col min="12787" max="12787" width="5.6640625" style="26" customWidth="1"/>
    <col min="12788" max="12789" width="9.33203125" style="26" customWidth="1"/>
    <col min="12790" max="12790" width="13.109375" style="26" customWidth="1"/>
    <col min="12791" max="13007" width="8.88671875" style="26"/>
    <col min="13008" max="13008" width="5" style="26" customWidth="1"/>
    <col min="13009" max="13009" width="15" style="26" customWidth="1"/>
    <col min="13010" max="13011" width="14.6640625" style="26" customWidth="1"/>
    <col min="13012" max="13012" width="6.21875" style="26" customWidth="1"/>
    <col min="13013" max="13015" width="10.109375" style="26" customWidth="1"/>
    <col min="13016" max="13016" width="10.44140625" style="26" customWidth="1"/>
    <col min="13017" max="13038" width="8.88671875" style="26"/>
    <col min="13039" max="13039" width="6.44140625" style="26" customWidth="1"/>
    <col min="13040" max="13040" width="12.21875" style="26" customWidth="1"/>
    <col min="13041" max="13041" width="28.21875" style="26" customWidth="1"/>
    <col min="13042" max="13042" width="13.77734375" style="26" customWidth="1"/>
    <col min="13043" max="13043" width="5.6640625" style="26" customWidth="1"/>
    <col min="13044" max="13045" width="9.33203125" style="26" customWidth="1"/>
    <col min="13046" max="13046" width="13.109375" style="26" customWidth="1"/>
    <col min="13047" max="13263" width="8.88671875" style="26"/>
    <col min="13264" max="13264" width="5" style="26" customWidth="1"/>
    <col min="13265" max="13265" width="15" style="26" customWidth="1"/>
    <col min="13266" max="13267" width="14.6640625" style="26" customWidth="1"/>
    <col min="13268" max="13268" width="6.21875" style="26" customWidth="1"/>
    <col min="13269" max="13271" width="10.109375" style="26" customWidth="1"/>
    <col min="13272" max="13272" width="10.44140625" style="26" customWidth="1"/>
    <col min="13273" max="13294" width="8.88671875" style="26"/>
    <col min="13295" max="13295" width="6.44140625" style="26" customWidth="1"/>
    <col min="13296" max="13296" width="12.21875" style="26" customWidth="1"/>
    <col min="13297" max="13297" width="28.21875" style="26" customWidth="1"/>
    <col min="13298" max="13298" width="13.77734375" style="26" customWidth="1"/>
    <col min="13299" max="13299" width="5.6640625" style="26" customWidth="1"/>
    <col min="13300" max="13301" width="9.33203125" style="26" customWidth="1"/>
    <col min="13302" max="13302" width="13.109375" style="26" customWidth="1"/>
    <col min="13303" max="13519" width="8.88671875" style="26"/>
    <col min="13520" max="13520" width="5" style="26" customWidth="1"/>
    <col min="13521" max="13521" width="15" style="26" customWidth="1"/>
    <col min="13522" max="13523" width="14.6640625" style="26" customWidth="1"/>
    <col min="13524" max="13524" width="6.21875" style="26" customWidth="1"/>
    <col min="13525" max="13527" width="10.109375" style="26" customWidth="1"/>
    <col min="13528" max="13528" width="10.44140625" style="26" customWidth="1"/>
    <col min="13529" max="13550" width="8.88671875" style="26"/>
    <col min="13551" max="13551" width="6.44140625" style="26" customWidth="1"/>
    <col min="13552" max="13552" width="12.21875" style="26" customWidth="1"/>
    <col min="13553" max="13553" width="28.21875" style="26" customWidth="1"/>
    <col min="13554" max="13554" width="13.77734375" style="26" customWidth="1"/>
    <col min="13555" max="13555" width="5.6640625" style="26" customWidth="1"/>
    <col min="13556" max="13557" width="9.33203125" style="26" customWidth="1"/>
    <col min="13558" max="13558" width="13.109375" style="26" customWidth="1"/>
    <col min="13559" max="13775" width="8.88671875" style="26"/>
    <col min="13776" max="13776" width="5" style="26" customWidth="1"/>
    <col min="13777" max="13777" width="15" style="26" customWidth="1"/>
    <col min="13778" max="13779" width="14.6640625" style="26" customWidth="1"/>
    <col min="13780" max="13780" width="6.21875" style="26" customWidth="1"/>
    <col min="13781" max="13783" width="10.109375" style="26" customWidth="1"/>
    <col min="13784" max="13784" width="10.44140625" style="26" customWidth="1"/>
    <col min="13785" max="13806" width="8.88671875" style="26"/>
    <col min="13807" max="13807" width="6.44140625" style="26" customWidth="1"/>
    <col min="13808" max="13808" width="12.21875" style="26" customWidth="1"/>
    <col min="13809" max="13809" width="28.21875" style="26" customWidth="1"/>
    <col min="13810" max="13810" width="13.77734375" style="26" customWidth="1"/>
    <col min="13811" max="13811" width="5.6640625" style="26" customWidth="1"/>
    <col min="13812" max="13813" width="9.33203125" style="26" customWidth="1"/>
    <col min="13814" max="13814" width="13.109375" style="26" customWidth="1"/>
    <col min="13815" max="14031" width="8.88671875" style="26"/>
    <col min="14032" max="14032" width="5" style="26" customWidth="1"/>
    <col min="14033" max="14033" width="15" style="26" customWidth="1"/>
    <col min="14034" max="14035" width="14.6640625" style="26" customWidth="1"/>
    <col min="14036" max="14036" width="6.21875" style="26" customWidth="1"/>
    <col min="14037" max="14039" width="10.109375" style="26" customWidth="1"/>
    <col min="14040" max="14040" width="10.44140625" style="26" customWidth="1"/>
    <col min="14041" max="14062" width="8.88671875" style="26"/>
    <col min="14063" max="14063" width="6.44140625" style="26" customWidth="1"/>
    <col min="14064" max="14064" width="12.21875" style="26" customWidth="1"/>
    <col min="14065" max="14065" width="28.21875" style="26" customWidth="1"/>
    <col min="14066" max="14066" width="13.77734375" style="26" customWidth="1"/>
    <col min="14067" max="14067" width="5.6640625" style="26" customWidth="1"/>
    <col min="14068" max="14069" width="9.33203125" style="26" customWidth="1"/>
    <col min="14070" max="14070" width="13.109375" style="26" customWidth="1"/>
    <col min="14071" max="14287" width="8.88671875" style="26"/>
    <col min="14288" max="14288" width="5" style="26" customWidth="1"/>
    <col min="14289" max="14289" width="15" style="26" customWidth="1"/>
    <col min="14290" max="14291" width="14.6640625" style="26" customWidth="1"/>
    <col min="14292" max="14292" width="6.21875" style="26" customWidth="1"/>
    <col min="14293" max="14295" width="10.109375" style="26" customWidth="1"/>
    <col min="14296" max="14296" width="10.44140625" style="26" customWidth="1"/>
    <col min="14297" max="14318" width="8.88671875" style="26"/>
    <col min="14319" max="14319" width="6.44140625" style="26" customWidth="1"/>
    <col min="14320" max="14320" width="12.21875" style="26" customWidth="1"/>
    <col min="14321" max="14321" width="28.21875" style="26" customWidth="1"/>
    <col min="14322" max="14322" width="13.77734375" style="26" customWidth="1"/>
    <col min="14323" max="14323" width="5.6640625" style="26" customWidth="1"/>
    <col min="14324" max="14325" width="9.33203125" style="26" customWidth="1"/>
    <col min="14326" max="14326" width="13.109375" style="26" customWidth="1"/>
    <col min="14327" max="14543" width="8.88671875" style="26"/>
    <col min="14544" max="14544" width="5" style="26" customWidth="1"/>
    <col min="14545" max="14545" width="15" style="26" customWidth="1"/>
    <col min="14546" max="14547" width="14.6640625" style="26" customWidth="1"/>
    <col min="14548" max="14548" width="6.21875" style="26" customWidth="1"/>
    <col min="14549" max="14551" width="10.109375" style="26" customWidth="1"/>
    <col min="14552" max="14552" width="10.44140625" style="26" customWidth="1"/>
    <col min="14553" max="14574" width="8.88671875" style="26"/>
    <col min="14575" max="14575" width="6.44140625" style="26" customWidth="1"/>
    <col min="14576" max="14576" width="12.21875" style="26" customWidth="1"/>
    <col min="14577" max="14577" width="28.21875" style="26" customWidth="1"/>
    <col min="14578" max="14578" width="13.77734375" style="26" customWidth="1"/>
    <col min="14579" max="14579" width="5.6640625" style="26" customWidth="1"/>
    <col min="14580" max="14581" width="9.33203125" style="26" customWidth="1"/>
    <col min="14582" max="14582" width="13.109375" style="26" customWidth="1"/>
    <col min="14583" max="14799" width="8.88671875" style="26"/>
    <col min="14800" max="14800" width="5" style="26" customWidth="1"/>
    <col min="14801" max="14801" width="15" style="26" customWidth="1"/>
    <col min="14802" max="14803" width="14.6640625" style="26" customWidth="1"/>
    <col min="14804" max="14804" width="6.21875" style="26" customWidth="1"/>
    <col min="14805" max="14807" width="10.109375" style="26" customWidth="1"/>
    <col min="14808" max="14808" width="10.44140625" style="26" customWidth="1"/>
    <col min="14809" max="14830" width="8.88671875" style="26"/>
    <col min="14831" max="14831" width="6.44140625" style="26" customWidth="1"/>
    <col min="14832" max="14832" width="12.21875" style="26" customWidth="1"/>
    <col min="14833" max="14833" width="28.21875" style="26" customWidth="1"/>
    <col min="14834" max="14834" width="13.77734375" style="26" customWidth="1"/>
    <col min="14835" max="14835" width="5.6640625" style="26" customWidth="1"/>
    <col min="14836" max="14837" width="9.33203125" style="26" customWidth="1"/>
    <col min="14838" max="14838" width="13.109375" style="26" customWidth="1"/>
    <col min="14839" max="15055" width="8.88671875" style="26"/>
    <col min="15056" max="15056" width="5" style="26" customWidth="1"/>
    <col min="15057" max="15057" width="15" style="26" customWidth="1"/>
    <col min="15058" max="15059" width="14.6640625" style="26" customWidth="1"/>
    <col min="15060" max="15060" width="6.21875" style="26" customWidth="1"/>
    <col min="15061" max="15063" width="10.109375" style="26" customWidth="1"/>
    <col min="15064" max="15064" width="10.44140625" style="26" customWidth="1"/>
    <col min="15065" max="15086" width="8.88671875" style="26"/>
    <col min="15087" max="15087" width="6.44140625" style="26" customWidth="1"/>
    <col min="15088" max="15088" width="12.21875" style="26" customWidth="1"/>
    <col min="15089" max="15089" width="28.21875" style="26" customWidth="1"/>
    <col min="15090" max="15090" width="13.77734375" style="26" customWidth="1"/>
    <col min="15091" max="15091" width="5.6640625" style="26" customWidth="1"/>
    <col min="15092" max="15093" width="9.33203125" style="26" customWidth="1"/>
    <col min="15094" max="15094" width="13.109375" style="26" customWidth="1"/>
    <col min="15095" max="15311" width="8.88671875" style="26"/>
    <col min="15312" max="15312" width="5" style="26" customWidth="1"/>
    <col min="15313" max="15313" width="15" style="26" customWidth="1"/>
    <col min="15314" max="15315" width="14.6640625" style="26" customWidth="1"/>
    <col min="15316" max="15316" width="6.21875" style="26" customWidth="1"/>
    <col min="15317" max="15319" width="10.109375" style="26" customWidth="1"/>
    <col min="15320" max="15320" width="10.44140625" style="26" customWidth="1"/>
    <col min="15321" max="15342" width="8.88671875" style="26"/>
    <col min="15343" max="15343" width="6.44140625" style="26" customWidth="1"/>
    <col min="15344" max="15344" width="12.21875" style="26" customWidth="1"/>
    <col min="15345" max="15345" width="28.21875" style="26" customWidth="1"/>
    <col min="15346" max="15346" width="13.77734375" style="26" customWidth="1"/>
    <col min="15347" max="15347" width="5.6640625" style="26" customWidth="1"/>
    <col min="15348" max="15349" width="9.33203125" style="26" customWidth="1"/>
    <col min="15350" max="15350" width="13.109375" style="26" customWidth="1"/>
    <col min="15351" max="15567" width="8.88671875" style="26"/>
    <col min="15568" max="15568" width="5" style="26" customWidth="1"/>
    <col min="15569" max="15569" width="15" style="26" customWidth="1"/>
    <col min="15570" max="15571" width="14.6640625" style="26" customWidth="1"/>
    <col min="15572" max="15572" width="6.21875" style="26" customWidth="1"/>
    <col min="15573" max="15575" width="10.109375" style="26" customWidth="1"/>
    <col min="15576" max="15576" width="10.44140625" style="26" customWidth="1"/>
    <col min="15577" max="15598" width="8.88671875" style="26"/>
    <col min="15599" max="15599" width="6.44140625" style="26" customWidth="1"/>
    <col min="15600" max="15600" width="12.21875" style="26" customWidth="1"/>
    <col min="15601" max="15601" width="28.21875" style="26" customWidth="1"/>
    <col min="15602" max="15602" width="13.77734375" style="26" customWidth="1"/>
    <col min="15603" max="15603" width="5.6640625" style="26" customWidth="1"/>
    <col min="15604" max="15605" width="9.33203125" style="26" customWidth="1"/>
    <col min="15606" max="15606" width="13.109375" style="26" customWidth="1"/>
    <col min="15607" max="15823" width="8.88671875" style="26"/>
    <col min="15824" max="15824" width="5" style="26" customWidth="1"/>
    <col min="15825" max="15825" width="15" style="26" customWidth="1"/>
    <col min="15826" max="15827" width="14.6640625" style="26" customWidth="1"/>
    <col min="15828" max="15828" width="6.21875" style="26" customWidth="1"/>
    <col min="15829" max="15831" width="10.109375" style="26" customWidth="1"/>
    <col min="15832" max="15832" width="10.44140625" style="26" customWidth="1"/>
    <col min="15833" max="15854" width="8.88671875" style="26"/>
    <col min="15855" max="15855" width="6.44140625" style="26" customWidth="1"/>
    <col min="15856" max="15856" width="12.21875" style="26" customWidth="1"/>
    <col min="15857" max="15857" width="28.21875" style="26" customWidth="1"/>
    <col min="15858" max="15858" width="13.77734375" style="26" customWidth="1"/>
    <col min="15859" max="15859" width="5.6640625" style="26" customWidth="1"/>
    <col min="15860" max="15861" width="9.33203125" style="26" customWidth="1"/>
    <col min="15862" max="15862" width="13.109375" style="26" customWidth="1"/>
    <col min="15863" max="16079" width="8.88671875" style="26"/>
    <col min="16080" max="16080" width="5" style="26" customWidth="1"/>
    <col min="16081" max="16081" width="15" style="26" customWidth="1"/>
    <col min="16082" max="16083" width="14.6640625" style="26" customWidth="1"/>
    <col min="16084" max="16084" width="6.21875" style="26" customWidth="1"/>
    <col min="16085" max="16087" width="10.109375" style="26" customWidth="1"/>
    <col min="16088" max="16088" width="10.44140625" style="26" customWidth="1"/>
    <col min="16089" max="16110" width="8.88671875" style="26"/>
    <col min="16111" max="16111" width="6.44140625" style="26" customWidth="1"/>
    <col min="16112" max="16112" width="12.21875" style="26" customWidth="1"/>
    <col min="16113" max="16113" width="28.21875" style="26" customWidth="1"/>
    <col min="16114" max="16114" width="13.77734375" style="26" customWidth="1"/>
    <col min="16115" max="16115" width="5.6640625" style="26" customWidth="1"/>
    <col min="16116" max="16117" width="9.33203125" style="26" customWidth="1"/>
    <col min="16118" max="16118" width="13.109375" style="26" customWidth="1"/>
    <col min="16119" max="16335" width="8.88671875" style="26"/>
    <col min="16336" max="16336" width="5" style="26" customWidth="1"/>
    <col min="16337" max="16337" width="15" style="26" customWidth="1"/>
    <col min="16338" max="16339" width="14.6640625" style="26" customWidth="1"/>
    <col min="16340" max="16340" width="6.21875" style="26" customWidth="1"/>
    <col min="16341" max="16343" width="10.109375" style="26" customWidth="1"/>
    <col min="16344" max="16344" width="10.44140625" style="26" customWidth="1"/>
    <col min="16345" max="16384" width="8.88671875" style="26"/>
  </cols>
  <sheetData>
    <row r="1" spans="1:238" ht="22.2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82" t="s">
        <v>94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83" t="s">
        <v>93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31.5" customHeight="1">
      <c r="A5" s="84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80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75" t="s">
        <v>5</v>
      </c>
      <c r="B7" s="76" t="s">
        <v>6</v>
      </c>
      <c r="C7" s="77" t="s">
        <v>7</v>
      </c>
      <c r="D7" s="77" t="s">
        <v>8</v>
      </c>
      <c r="E7" s="78" t="s">
        <v>9</v>
      </c>
      <c r="F7" s="27" t="s">
        <v>51</v>
      </c>
      <c r="G7" s="27" t="s">
        <v>51</v>
      </c>
      <c r="H7" s="94" t="s">
        <v>52</v>
      </c>
      <c r="I7" s="94"/>
      <c r="J7" s="94"/>
      <c r="K7" s="28" t="s">
        <v>53</v>
      </c>
      <c r="L7" s="62" t="s">
        <v>54</v>
      </c>
      <c r="M7" s="1" t="s">
        <v>86</v>
      </c>
      <c r="N7" s="1" t="s">
        <v>92</v>
      </c>
      <c r="O7" s="1" t="s">
        <v>88</v>
      </c>
      <c r="P7" s="1" t="s">
        <v>91</v>
      </c>
      <c r="Q7" s="1" t="s">
        <v>87</v>
      </c>
      <c r="R7" s="1" t="s">
        <v>90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30.6" customHeight="1">
      <c r="A8" s="75"/>
      <c r="B8" s="76"/>
      <c r="C8" s="77"/>
      <c r="D8" s="77"/>
      <c r="E8" s="78"/>
      <c r="F8" s="2" t="s">
        <v>64</v>
      </c>
      <c r="G8" s="2" t="s">
        <v>89</v>
      </c>
      <c r="H8" s="29" t="s">
        <v>55</v>
      </c>
      <c r="I8" s="29" t="s">
        <v>56</v>
      </c>
      <c r="J8" s="29" t="s">
        <v>57</v>
      </c>
      <c r="K8" s="28" t="s">
        <v>65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30" customFormat="1" ht="27" customHeight="1">
      <c r="A9" s="45">
        <v>1</v>
      </c>
      <c r="B9" s="46" t="s">
        <v>67</v>
      </c>
      <c r="C9" s="47" t="s">
        <v>68</v>
      </c>
      <c r="D9" s="48"/>
      <c r="E9" s="49" t="s">
        <v>58</v>
      </c>
      <c r="F9" s="50">
        <f>3.37-I9</f>
        <v>2.7700016400000003</v>
      </c>
      <c r="G9" s="50">
        <v>2.7700016400000003</v>
      </c>
      <c r="H9" s="85">
        <v>299999.18</v>
      </c>
      <c r="I9" s="50">
        <f>H9/2/5/50000</f>
        <v>0.59999835999999995</v>
      </c>
      <c r="J9" s="88" t="s">
        <v>81</v>
      </c>
      <c r="K9" s="50">
        <f t="shared" ref="K9:K13" si="0">G9+I9</f>
        <v>3.37</v>
      </c>
      <c r="L9" s="51"/>
      <c r="M9" s="1">
        <v>1920</v>
      </c>
      <c r="N9" s="1">
        <f>K9*M9</f>
        <v>6470.4000000000005</v>
      </c>
      <c r="O9" s="1">
        <v>1920</v>
      </c>
      <c r="P9" s="1">
        <v>192</v>
      </c>
      <c r="Q9" s="56">
        <f>(G9-F9)/F9</f>
        <v>0</v>
      </c>
      <c r="R9" s="54">
        <f>(G9-F9)*2500*12</f>
        <v>0</v>
      </c>
      <c r="S9" s="1"/>
      <c r="T9" s="1">
        <f>K9*30000</f>
        <v>101100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30" customFormat="1" ht="27" customHeight="1">
      <c r="A10" s="45">
        <v>2</v>
      </c>
      <c r="B10" s="46" t="s">
        <v>69</v>
      </c>
      <c r="C10" s="47" t="s">
        <v>70</v>
      </c>
      <c r="D10" s="48"/>
      <c r="E10" s="49" t="s">
        <v>58</v>
      </c>
      <c r="F10" s="50">
        <f>4.07-I10</f>
        <v>3.4700016400000004</v>
      </c>
      <c r="G10" s="50">
        <v>3.4700016400000004</v>
      </c>
      <c r="H10" s="86"/>
      <c r="I10" s="50">
        <f>H9/2/5/50000</f>
        <v>0.59999835999999995</v>
      </c>
      <c r="J10" s="89"/>
      <c r="K10" s="50">
        <f t="shared" si="0"/>
        <v>4.07</v>
      </c>
      <c r="L10" s="51"/>
      <c r="M10" s="1">
        <v>0</v>
      </c>
      <c r="N10" s="1">
        <f t="shared" ref="N10:N18" si="1">K10*M10</f>
        <v>0</v>
      </c>
      <c r="O10" s="1">
        <v>0</v>
      </c>
      <c r="P10" s="1">
        <v>0</v>
      </c>
      <c r="Q10" s="56">
        <f t="shared" ref="Q10:Q18" si="2">(G10-F10)/F10</f>
        <v>0</v>
      </c>
      <c r="R10" s="54">
        <f t="shared" ref="R10:R15" si="3">(G10-F10)*2500*12</f>
        <v>0</v>
      </c>
      <c r="S10" s="1"/>
      <c r="T10" s="1">
        <f t="shared" ref="T10:T15" si="4">K10*30000</f>
        <v>122100.00000000001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s="30" customFormat="1" ht="27" customHeight="1">
      <c r="A11" s="45">
        <v>3</v>
      </c>
      <c r="B11" s="46" t="s">
        <v>71</v>
      </c>
      <c r="C11" s="47" t="s">
        <v>72</v>
      </c>
      <c r="D11" s="48"/>
      <c r="E11" s="49" t="s">
        <v>58</v>
      </c>
      <c r="F11" s="50">
        <f>4.57-I11</f>
        <v>3.9700016400000004</v>
      </c>
      <c r="G11" s="50">
        <v>3.9700016400000004</v>
      </c>
      <c r="H11" s="86"/>
      <c r="I11" s="50">
        <f>H9/2/5/50000</f>
        <v>0.59999835999999995</v>
      </c>
      <c r="J11" s="89"/>
      <c r="K11" s="50">
        <f t="shared" si="0"/>
        <v>4.57</v>
      </c>
      <c r="L11" s="51"/>
      <c r="M11" s="1">
        <v>0</v>
      </c>
      <c r="N11" s="1">
        <f t="shared" si="1"/>
        <v>0</v>
      </c>
      <c r="O11" s="1">
        <v>0</v>
      </c>
      <c r="P11" s="1">
        <v>0</v>
      </c>
      <c r="Q11" s="56">
        <f t="shared" si="2"/>
        <v>0</v>
      </c>
      <c r="R11" s="54">
        <f t="shared" si="3"/>
        <v>0</v>
      </c>
      <c r="S11" s="1"/>
      <c r="T11" s="1">
        <f t="shared" si="4"/>
        <v>137100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s="30" customFormat="1" ht="27" customHeight="1">
      <c r="A12" s="45">
        <v>4</v>
      </c>
      <c r="B12" s="46" t="s">
        <v>73</v>
      </c>
      <c r="C12" s="47" t="s">
        <v>68</v>
      </c>
      <c r="D12" s="48"/>
      <c r="E12" s="49" t="s">
        <v>58</v>
      </c>
      <c r="F12" s="50">
        <f>3.19-I12</f>
        <v>2.5900016400000001</v>
      </c>
      <c r="G12" s="50">
        <v>2.5900016400000001</v>
      </c>
      <c r="H12" s="86"/>
      <c r="I12" s="50">
        <f>H9/2/5/50000</f>
        <v>0.59999835999999995</v>
      </c>
      <c r="J12" s="89"/>
      <c r="K12" s="50">
        <f t="shared" si="0"/>
        <v>3.19</v>
      </c>
      <c r="L12" s="51"/>
      <c r="M12" s="1">
        <v>1000</v>
      </c>
      <c r="N12" s="1">
        <f t="shared" si="1"/>
        <v>3190</v>
      </c>
      <c r="O12" s="1">
        <v>1000</v>
      </c>
      <c r="P12" s="1">
        <v>100</v>
      </c>
      <c r="Q12" s="56">
        <f t="shared" si="2"/>
        <v>0</v>
      </c>
      <c r="R12" s="54">
        <f t="shared" si="3"/>
        <v>0</v>
      </c>
      <c r="S12" s="1"/>
      <c r="T12" s="1">
        <f t="shared" si="4"/>
        <v>95700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pans="1:238" s="30" customFormat="1" ht="27" customHeight="1">
      <c r="A13" s="45">
        <v>5</v>
      </c>
      <c r="B13" s="46" t="s">
        <v>23</v>
      </c>
      <c r="C13" s="47" t="s">
        <v>74</v>
      </c>
      <c r="D13" s="48"/>
      <c r="E13" s="49" t="s">
        <v>58</v>
      </c>
      <c r="F13" s="50">
        <f>3.01-I13</f>
        <v>2.4100016399999999</v>
      </c>
      <c r="G13" s="50">
        <v>2.4100016399999999</v>
      </c>
      <c r="H13" s="87"/>
      <c r="I13" s="50">
        <f>H9/2/5/50000</f>
        <v>0.59999835999999995</v>
      </c>
      <c r="J13" s="90"/>
      <c r="K13" s="50">
        <f t="shared" si="0"/>
        <v>3.01</v>
      </c>
      <c r="L13" s="51"/>
      <c r="M13" s="1">
        <v>2000</v>
      </c>
      <c r="N13" s="1">
        <f t="shared" si="1"/>
        <v>6020</v>
      </c>
      <c r="O13" s="1">
        <v>2000</v>
      </c>
      <c r="P13" s="1">
        <v>200</v>
      </c>
      <c r="Q13" s="56">
        <f t="shared" si="2"/>
        <v>0</v>
      </c>
      <c r="R13" s="54">
        <f t="shared" si="3"/>
        <v>0</v>
      </c>
      <c r="S13" s="1"/>
      <c r="T13" s="1">
        <f t="shared" si="4"/>
        <v>90300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</row>
    <row r="14" spans="1:238" s="30" customFormat="1" ht="44.4" customHeight="1">
      <c r="A14" s="45">
        <v>6</v>
      </c>
      <c r="B14" s="46" t="s">
        <v>39</v>
      </c>
      <c r="C14" s="47" t="s">
        <v>75</v>
      </c>
      <c r="D14" s="48"/>
      <c r="E14" s="49" t="s">
        <v>58</v>
      </c>
      <c r="F14" s="50">
        <v>4.5</v>
      </c>
      <c r="G14" s="50">
        <v>4.5</v>
      </c>
      <c r="H14" s="85">
        <f>76840/1.13</f>
        <v>68000</v>
      </c>
      <c r="I14" s="50">
        <f>H14/2/2/50000</f>
        <v>0.34</v>
      </c>
      <c r="J14" s="88" t="s">
        <v>83</v>
      </c>
      <c r="K14" s="50">
        <f>G14+I14</f>
        <v>4.84</v>
      </c>
      <c r="L14" s="51" t="s">
        <v>82</v>
      </c>
      <c r="M14" s="1">
        <v>2000</v>
      </c>
      <c r="N14" s="1">
        <f t="shared" si="1"/>
        <v>9680</v>
      </c>
      <c r="O14" s="1">
        <v>2000</v>
      </c>
      <c r="P14" s="1">
        <v>200</v>
      </c>
      <c r="Q14" s="56">
        <f t="shared" si="2"/>
        <v>0</v>
      </c>
      <c r="R14" s="54">
        <f t="shared" si="3"/>
        <v>0</v>
      </c>
      <c r="S14" s="1"/>
      <c r="T14" s="1">
        <f t="shared" si="4"/>
        <v>145200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</row>
    <row r="15" spans="1:238" s="30" customFormat="1" ht="44.4" customHeight="1">
      <c r="A15" s="45">
        <v>7</v>
      </c>
      <c r="B15" s="46" t="s">
        <v>41</v>
      </c>
      <c r="C15" s="47" t="s">
        <v>76</v>
      </c>
      <c r="D15" s="48"/>
      <c r="E15" s="49" t="s">
        <v>58</v>
      </c>
      <c r="F15" s="50">
        <v>4.5</v>
      </c>
      <c r="G15" s="50">
        <v>4.5</v>
      </c>
      <c r="H15" s="87"/>
      <c r="I15" s="50">
        <f>H14/2/2/50000</f>
        <v>0.34</v>
      </c>
      <c r="J15" s="90"/>
      <c r="K15" s="50">
        <f>G15+I15</f>
        <v>4.84</v>
      </c>
      <c r="L15" s="51" t="s">
        <v>82</v>
      </c>
      <c r="M15" s="1">
        <v>2000</v>
      </c>
      <c r="N15" s="1">
        <f t="shared" si="1"/>
        <v>9680</v>
      </c>
      <c r="O15" s="1">
        <v>2000</v>
      </c>
      <c r="P15" s="1">
        <v>200</v>
      </c>
      <c r="Q15" s="56">
        <f t="shared" si="2"/>
        <v>0</v>
      </c>
      <c r="R15" s="54">
        <f t="shared" si="3"/>
        <v>0</v>
      </c>
      <c r="S15" s="1"/>
      <c r="T15" s="1">
        <f t="shared" si="4"/>
        <v>145200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pans="1:238" s="30" customFormat="1" ht="34.799999999999997" customHeight="1">
      <c r="A16" s="45">
        <v>8</v>
      </c>
      <c r="B16" s="46" t="s">
        <v>43</v>
      </c>
      <c r="C16" s="47" t="s">
        <v>44</v>
      </c>
      <c r="D16" s="48"/>
      <c r="E16" s="49" t="s">
        <v>58</v>
      </c>
      <c r="F16" s="50">
        <f>5.8-I16</f>
        <v>4.3</v>
      </c>
      <c r="G16" s="50">
        <f t="shared" ref="G10:G18" si="5">F16*0.97</f>
        <v>4.1709999999999994</v>
      </c>
      <c r="H16" s="85">
        <v>45000</v>
      </c>
      <c r="I16" s="50">
        <f>H16/2/15000</f>
        <v>1.5</v>
      </c>
      <c r="J16" s="91" t="s">
        <v>84</v>
      </c>
      <c r="K16" s="50">
        <f t="shared" ref="K16:K17" si="6">G16+I16</f>
        <v>5.6709999999999994</v>
      </c>
      <c r="L16" s="51" t="s">
        <v>82</v>
      </c>
      <c r="M16" s="1">
        <v>1380</v>
      </c>
      <c r="N16" s="1">
        <f t="shared" si="1"/>
        <v>7825.98</v>
      </c>
      <c r="O16" s="1">
        <f>M16+620</f>
        <v>2000</v>
      </c>
      <c r="P16" s="1">
        <v>138</v>
      </c>
      <c r="Q16" s="56">
        <f t="shared" si="2"/>
        <v>-3.0000000000000106E-2</v>
      </c>
      <c r="R16" s="54">
        <f>(G16-F16)*P16*12</f>
        <v>-213.62400000000076</v>
      </c>
      <c r="S16" s="1"/>
      <c r="T16" s="1">
        <f>K16*P16*12</f>
        <v>9391.1759999999995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</row>
    <row r="17" spans="1:238" s="30" customFormat="1" ht="34.799999999999997" customHeight="1">
      <c r="A17" s="45">
        <v>9</v>
      </c>
      <c r="B17" s="46" t="s">
        <v>45</v>
      </c>
      <c r="C17" s="47" t="s">
        <v>46</v>
      </c>
      <c r="D17" s="48"/>
      <c r="E17" s="49" t="s">
        <v>58</v>
      </c>
      <c r="F17" s="50">
        <f>5.8-I17</f>
        <v>4.3</v>
      </c>
      <c r="G17" s="50">
        <f t="shared" si="5"/>
        <v>4.1709999999999994</v>
      </c>
      <c r="H17" s="87"/>
      <c r="I17" s="50">
        <f>H16/2/15000</f>
        <v>1.5</v>
      </c>
      <c r="J17" s="92"/>
      <c r="K17" s="50">
        <f t="shared" si="6"/>
        <v>5.6709999999999994</v>
      </c>
      <c r="L17" s="51" t="s">
        <v>82</v>
      </c>
      <c r="M17" s="1">
        <v>1380</v>
      </c>
      <c r="N17" s="1">
        <f t="shared" si="1"/>
        <v>7825.98</v>
      </c>
      <c r="O17" s="1">
        <f>M17+620</f>
        <v>2000</v>
      </c>
      <c r="P17" s="1">
        <v>138</v>
      </c>
      <c r="Q17" s="56">
        <f t="shared" si="2"/>
        <v>-3.0000000000000106E-2</v>
      </c>
      <c r="R17" s="54">
        <f>(G17-F17)*P17*12</f>
        <v>-213.62400000000076</v>
      </c>
      <c r="S17" s="1"/>
      <c r="T17" s="1">
        <f t="shared" ref="T17:T18" si="7">K17*P17*12</f>
        <v>9391.1759999999995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</row>
    <row r="18" spans="1:238" s="30" customFormat="1" ht="57" customHeight="1">
      <c r="A18" s="45">
        <v>10</v>
      </c>
      <c r="B18" s="46" t="s">
        <v>47</v>
      </c>
      <c r="C18" s="47" t="s">
        <v>48</v>
      </c>
      <c r="D18" s="48"/>
      <c r="E18" s="49" t="s">
        <v>58</v>
      </c>
      <c r="F18" s="50">
        <f>12.23-I18</f>
        <v>11.75</v>
      </c>
      <c r="G18" s="50">
        <f t="shared" si="5"/>
        <v>11.397499999999999</v>
      </c>
      <c r="H18" s="52">
        <v>48000</v>
      </c>
      <c r="I18" s="50">
        <f>H18/2/50000</f>
        <v>0.48</v>
      </c>
      <c r="J18" s="53" t="s">
        <v>78</v>
      </c>
      <c r="K18" s="50">
        <f>G18+I18</f>
        <v>11.8775</v>
      </c>
      <c r="L18" s="51"/>
      <c r="M18" s="1">
        <v>3400</v>
      </c>
      <c r="N18" s="1">
        <f t="shared" si="1"/>
        <v>40383.5</v>
      </c>
      <c r="O18" s="1">
        <v>3400</v>
      </c>
      <c r="P18" s="55">
        <v>141.66666666666666</v>
      </c>
      <c r="Q18" s="56">
        <f t="shared" si="2"/>
        <v>-3.0000000000000079E-2</v>
      </c>
      <c r="R18" s="54">
        <f>(G18-F18)*P18*12</f>
        <v>-599.25000000000159</v>
      </c>
      <c r="S18" s="1"/>
      <c r="T18" s="1">
        <f t="shared" si="7"/>
        <v>20191.75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</row>
    <row r="19" spans="1:238" s="1" customFormat="1" ht="21" customHeight="1">
      <c r="A19" s="93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1">
        <f>SUM(N9:N18)</f>
        <v>91075.86</v>
      </c>
      <c r="R19" s="54">
        <f>SUM(R9:R18)</f>
        <v>-1026.4980000000032</v>
      </c>
      <c r="T19" s="1">
        <f>SUM(T9:T18)</f>
        <v>875674.10199999996</v>
      </c>
    </row>
    <row r="20" spans="1:238" s="1" customFormat="1" ht="21" customHeight="1">
      <c r="A20" s="74" t="s">
        <v>66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1:238" s="1" customFormat="1" ht="21" customHeight="1">
      <c r="A21" s="74" t="s">
        <v>59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238" s="1" customFormat="1" ht="21" customHeight="1">
      <c r="A22" s="74" t="s">
        <v>60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238" s="1" customFormat="1" ht="21" customHeight="1">
      <c r="A23" s="74" t="s">
        <v>61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238" s="1" customFormat="1" ht="28.2" customHeight="1">
      <c r="A24" s="74" t="s">
        <v>62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238" s="31" customFormat="1">
      <c r="A25" s="15"/>
      <c r="B25" s="16"/>
      <c r="C25" s="15"/>
      <c r="D25" s="15"/>
      <c r="E25" s="15"/>
      <c r="F25" s="17"/>
      <c r="G25" s="17"/>
      <c r="H25" s="17"/>
      <c r="I25" s="17"/>
      <c r="J25" s="17"/>
      <c r="K25" s="17"/>
      <c r="L25" s="18"/>
    </row>
    <row r="26" spans="1:238" s="31" customFormat="1" ht="19.2" customHeight="1">
      <c r="A26" s="19" t="s">
        <v>35</v>
      </c>
      <c r="B26" s="20"/>
      <c r="C26" s="21"/>
      <c r="D26" s="32"/>
      <c r="E26" s="21"/>
      <c r="F26" s="23"/>
      <c r="G26" s="23"/>
      <c r="H26" s="32" t="s">
        <v>36</v>
      </c>
      <c r="I26" s="23"/>
      <c r="J26" s="23"/>
      <c r="K26" s="23"/>
      <c r="L26" s="24"/>
    </row>
    <row r="27" spans="1:238" s="31" customFormat="1" ht="19.2" customHeight="1">
      <c r="A27" s="19"/>
      <c r="B27" s="20"/>
      <c r="C27" s="21"/>
      <c r="D27" s="22"/>
      <c r="E27" s="21"/>
      <c r="F27" s="23"/>
      <c r="G27" s="23"/>
      <c r="H27" s="22"/>
      <c r="I27" s="23"/>
      <c r="J27" s="23"/>
      <c r="K27" s="23"/>
      <c r="L27" s="24"/>
    </row>
    <row r="28" spans="1:238" s="1" customFormat="1" ht="19.2" customHeight="1">
      <c r="A28" s="19" t="s">
        <v>63</v>
      </c>
      <c r="B28" s="20"/>
      <c r="C28" s="21"/>
      <c r="D28" s="19"/>
      <c r="E28" s="21"/>
      <c r="F28" s="23"/>
      <c r="G28" s="23"/>
      <c r="H28" s="19" t="s">
        <v>63</v>
      </c>
    </row>
    <row r="29" spans="1:238" s="31" customFormat="1" ht="19.2" customHeight="1">
      <c r="A29" s="19"/>
      <c r="B29" s="20"/>
      <c r="C29" s="21"/>
      <c r="D29" s="22"/>
      <c r="E29" s="21"/>
      <c r="F29" s="23"/>
      <c r="G29" s="23"/>
      <c r="H29" s="22"/>
      <c r="I29" s="23"/>
      <c r="J29" s="23"/>
      <c r="K29" s="23"/>
      <c r="L29" s="24"/>
    </row>
    <row r="30" spans="1:238" s="31" customFormat="1" ht="19.2" customHeight="1">
      <c r="A30" s="19" t="s">
        <v>37</v>
      </c>
      <c r="B30" s="19"/>
      <c r="C30" s="15"/>
      <c r="D30" s="19"/>
      <c r="E30" s="15"/>
      <c r="F30" s="23"/>
      <c r="G30" s="23"/>
      <c r="H30" s="19" t="s">
        <v>37</v>
      </c>
      <c r="I30" s="23"/>
      <c r="J30" s="23"/>
      <c r="K30" s="23"/>
      <c r="L30" s="24"/>
    </row>
    <row r="31" spans="1:238" s="31" customFormat="1" ht="14.4">
      <c r="B31" s="33"/>
      <c r="F31" s="23"/>
      <c r="G31" s="23"/>
      <c r="H31" s="23"/>
      <c r="I31" s="23"/>
      <c r="J31" s="23"/>
      <c r="K31" s="23"/>
      <c r="L31" s="24"/>
    </row>
    <row r="32" spans="1:238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</sheetData>
  <autoFilter ref="A8:XDU30" xr:uid="{D218CF9F-7F05-4ECB-B7CE-2EB5D6F1F9DF}"/>
  <mergeCells count="25">
    <mergeCell ref="A6:L6"/>
    <mergeCell ref="A1:L1"/>
    <mergeCell ref="A2:L2"/>
    <mergeCell ref="A3:L3"/>
    <mergeCell ref="A4:L4"/>
    <mergeCell ref="A5:L5"/>
    <mergeCell ref="L7:L8"/>
    <mergeCell ref="A19:L19"/>
    <mergeCell ref="A20:L20"/>
    <mergeCell ref="A21:L21"/>
    <mergeCell ref="A22:L22"/>
    <mergeCell ref="A7:A8"/>
    <mergeCell ref="B7:B8"/>
    <mergeCell ref="C7:C8"/>
    <mergeCell ref="D7:D8"/>
    <mergeCell ref="E7:E8"/>
    <mergeCell ref="H7:J7"/>
    <mergeCell ref="A24:L24"/>
    <mergeCell ref="H9:H13"/>
    <mergeCell ref="J9:J13"/>
    <mergeCell ref="H14:H15"/>
    <mergeCell ref="J14:J15"/>
    <mergeCell ref="H16:H17"/>
    <mergeCell ref="J16:J17"/>
    <mergeCell ref="A23:L23"/>
  </mergeCells>
  <phoneticPr fontId="4" type="noConversion"/>
  <conditionalFormatting sqref="D31:D1048576 D1:D18">
    <cfRule type="duplicateValues" dxfId="4" priority="5"/>
  </conditionalFormatting>
  <conditionalFormatting sqref="B31:B1048576 B1:B18">
    <cfRule type="duplicateValues" dxfId="3" priority="4"/>
  </conditionalFormatting>
  <conditionalFormatting sqref="D29:D30 D25:D27">
    <cfRule type="duplicateValues" dxfId="2" priority="3"/>
  </conditionalFormatting>
  <conditionalFormatting sqref="B28">
    <cfRule type="duplicateValues" dxfId="1" priority="2"/>
  </conditionalFormatting>
  <conditionalFormatting sqref="H29:H30 H26:H2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无锡汇源-旧版</vt:lpstr>
      <vt:lpstr>汇源1</vt:lpstr>
      <vt:lpstr>Sheet1</vt:lpstr>
      <vt:lpstr>汇源1!Print_Area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2022-11-23T09:37:34Z</cp:lastPrinted>
  <dcterms:created xsi:type="dcterms:W3CDTF">2015-06-05T18:19:34Z</dcterms:created>
  <dcterms:modified xsi:type="dcterms:W3CDTF">2022-11-25T06:20:25Z</dcterms:modified>
</cp:coreProperties>
</file>